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codeName="ThisWorkbook" hidePivotFieldList="1" defaultThemeVersion="124226"/>
  <mc:AlternateContent xmlns:mc="http://schemas.openxmlformats.org/markup-compatibility/2006">
    <mc:Choice Requires="x15">
      <x15ac:absPath xmlns:x15ac="http://schemas.microsoft.com/office/spreadsheetml/2010/11/ac" url="C:\Users\shilpa.pk\Desktop\Bid Doc-4278\"/>
    </mc:Choice>
  </mc:AlternateContent>
  <xr:revisionPtr revIDLastSave="0" documentId="13_ncr:1_{63314A87-D8AA-4C04-BB80-438B7BD14F34}" xr6:coauthVersionLast="36" xr6:coauthVersionMax="47" xr10:uidLastSave="{00000000-0000-0000-0000-000000000000}"/>
  <bookViews>
    <workbookView xWindow="0" yWindow="0" windowWidth="5235" windowHeight="7125" tabRatio="821" activeTab="19" xr2:uid="{00000000-000D-0000-FFFF-FFFF00000000}"/>
  </bookViews>
  <sheets>
    <sheet name="Basic" sheetId="1" r:id="rId1"/>
    <sheet name="Cover" sheetId="2" r:id="rId2"/>
    <sheet name="Instructions" sheetId="3" r:id="rId3"/>
    <sheet name="Names of Bidder" sheetId="4" r:id="rId4"/>
    <sheet name="Sch-1" sheetId="5" state="hidden" r:id="rId5"/>
    <sheet name="Sch-1 dis" sheetId="6" state="hidden" r:id="rId6"/>
    <sheet name="Sch-2" sheetId="7" state="hidden" r:id="rId7"/>
    <sheet name="Sch-3 " sheetId="8" r:id="rId8"/>
    <sheet name="Sch-2 Dis" sheetId="9" state="hidden" r:id="rId9"/>
    <sheet name="Sch-3 Dis" sheetId="10" state="hidden" r:id="rId10"/>
    <sheet name="Sch-4" sheetId="11" state="hidden" r:id="rId11"/>
    <sheet name="Sch-5" sheetId="12" r:id="rId12"/>
    <sheet name="Sch-5 Dis" sheetId="13" state="hidden" r:id="rId13"/>
    <sheet name="Sch-6" sheetId="14" r:id="rId14"/>
    <sheet name="Sch-7" sheetId="15" state="hidden" r:id="rId15"/>
    <sheet name="Sch-7 Dis" sheetId="16" state="hidden" r:id="rId16"/>
    <sheet name="Octroi" sheetId="17" state="hidden" r:id="rId17"/>
    <sheet name="Entry Tax" sheetId="18" state="hidden" r:id="rId18"/>
    <sheet name="Other Taxes &amp; Duties" sheetId="19" state="hidden" r:id="rId19"/>
    <sheet name="Bid Form " sheetId="20" r:id="rId20"/>
    <sheet name="Q &amp; C (2)" sheetId="21" state="hidden" r:id="rId21"/>
    <sheet name="Q &amp; C" sheetId="22" state="hidden" r:id="rId22"/>
    <sheet name="N to W" sheetId="23" state="hidden" r:id="rId23"/>
    <sheet name="Sheet1" sheetId="24" state="hidden" r:id="rId24"/>
    <sheet name="Sheet3" sheetId="25" state="hidden" r:id="rId25"/>
  </sheets>
  <externalReferences>
    <externalReference r:id="rId26"/>
  </externalReference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4" hidden="1">'Sch-1'!$K$1:$K$231</definedName>
    <definedName name="_xlnm._FilterDatabase" localSheetId="5" hidden="1">'Sch-1 dis'!$A$16:$B$21</definedName>
    <definedName name="_xlnm._FilterDatabase" localSheetId="6" hidden="1">'Sch-2'!$G$20:$J$20</definedName>
    <definedName name="_xlnm._FilterDatabase" localSheetId="8" hidden="1">'Sch-2 Dis'!$A$15:$F$56</definedName>
    <definedName name="_xlnm._FilterDatabase" localSheetId="7" hidden="1">'Sch-3 '!$A$15:$AW$149</definedName>
    <definedName name="_xlnm._FilterDatabase" localSheetId="9" hidden="1">'Sch-3 Dis'!$A$15:$F$81</definedName>
    <definedName name="ab" localSheetId="7">#REF!</definedName>
    <definedName name="ab">#REF!</definedName>
    <definedName name="logo1">"Picture 7"</definedName>
    <definedName name="_xlnm.Print_Area" localSheetId="19">'Bid Form '!$A$1:$F$63</definedName>
    <definedName name="_xlnm.Print_Area" localSheetId="17">'Entry Tax'!$A$1:$E$16</definedName>
    <definedName name="_xlnm.Print_Area" localSheetId="2">Instructions!$A$1:$C$52</definedName>
    <definedName name="_xlnm.Print_Area" localSheetId="3">'Names of Bidder'!$B$1:$G$34</definedName>
    <definedName name="_xlnm.Print_Area" localSheetId="16">Octroi!$A$1:$E$16</definedName>
    <definedName name="_xlnm.Print_Area" localSheetId="18">'Other Taxes &amp; Duties'!$A$1:$F$16</definedName>
    <definedName name="_xlnm.Print_Area" localSheetId="21">'Q &amp; C'!$A$1:$F$38</definedName>
    <definedName name="_xlnm.Print_Area" localSheetId="20">'Q &amp; C (2)'!$A$1:$F$44</definedName>
    <definedName name="_xlnm.Print_Area" localSheetId="4">'Sch-1'!$A$1:$O$30</definedName>
    <definedName name="_xlnm.Print_Area" localSheetId="5">'Sch-1 dis'!$A$1:$G$84</definedName>
    <definedName name="_xlnm.Print_Area" localSheetId="6">'Sch-2'!$A$1:$J$23</definedName>
    <definedName name="_xlnm.Print_Area" localSheetId="8">'Sch-2 Dis'!$A$1:$F$62</definedName>
    <definedName name="_xlnm.Print_Area" localSheetId="7">'Sch-3 '!$A$1:$N$151</definedName>
    <definedName name="_xlnm.Print_Area" localSheetId="9">'Sch-3 Dis'!$A$1:$F$87</definedName>
    <definedName name="_xlnm.Print_Area" localSheetId="10">'Sch-4'!$A$1:$F$21</definedName>
    <definedName name="_xlnm.Print_Area" localSheetId="11">'Sch-5'!$A$1:$E$21</definedName>
    <definedName name="_xlnm.Print_Area" localSheetId="12">'Sch-5 Dis'!$A$1:$E$23</definedName>
    <definedName name="_xlnm.Print_Area" localSheetId="13">'Sch-6'!$A$1:$D$28</definedName>
    <definedName name="_xlnm.Print_Area" localSheetId="14">'Sch-7'!$A$1:$F$26</definedName>
    <definedName name="_xlnm.Print_Area" localSheetId="15">'Sch-7 Dis'!$A$1:$G$28</definedName>
    <definedName name="_xlnm.Print_Titles" localSheetId="4">'Sch-1'!$15:$17</definedName>
    <definedName name="_xlnm.Print_Titles" localSheetId="5">'Sch-1 dis'!$14:$16</definedName>
    <definedName name="_xlnm.Print_Titles" localSheetId="6">'Sch-2'!$14:$16</definedName>
    <definedName name="_xlnm.Print_Titles" localSheetId="8">'Sch-2 Dis'!$13:$15</definedName>
    <definedName name="_xlnm.Print_Titles" localSheetId="7">'Sch-3 '!$13:$16</definedName>
    <definedName name="_xlnm.Print_Titles" localSheetId="9">'Sch-3 Dis'!$13:$15</definedName>
    <definedName name="_xlnm.Print_Titles" localSheetId="11">'Sch-5'!$3:$13</definedName>
    <definedName name="_xlnm.Print_Titles" localSheetId="12">'Sch-5 Dis'!$3:$13</definedName>
    <definedName name="_xlnm.Print_Titles" localSheetId="13">'Sch-6'!$3:$13</definedName>
    <definedName name="_xlnm.Print_Titles" localSheetId="14">'Sch-7'!$14:$14</definedName>
    <definedName name="_xlnm.Print_Titles" localSheetId="15">'Sch-7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9" hidden="1">'Bid Form '!$A$1:$F$65</definedName>
    <definedName name="Z_01ACF2E1_8E61_4459_ABC1_B6C183DEED61_.wvu.PrintArea" localSheetId="17" hidden="1">'Entry Tax'!$A$1:$E$16</definedName>
    <definedName name="Z_01ACF2E1_8E61_4459_ABC1_B6C183DEED61_.wvu.PrintArea" localSheetId="3" hidden="1">'Names of Bidder'!$B$1:$E$32</definedName>
    <definedName name="Z_01ACF2E1_8E61_4459_ABC1_B6C183DEED61_.wvu.PrintArea" localSheetId="16" hidden="1">Octroi!$A$1:$E$16</definedName>
    <definedName name="Z_01ACF2E1_8E61_4459_ABC1_B6C183DEED61_.wvu.PrintArea" localSheetId="18" hidden="1">'Other Taxes &amp; Duties'!$A$1:$F$16</definedName>
    <definedName name="Z_01ACF2E1_8E61_4459_ABC1_B6C183DEED61_.wvu.PrintArea" localSheetId="21" hidden="1">'Q &amp; C'!$A$1:$F$38</definedName>
    <definedName name="Z_01ACF2E1_8E61_4459_ABC1_B6C183DEED61_.wvu.PrintArea" localSheetId="4" hidden="1">'Sch-1'!$A$1:$O$31</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8" hidden="1">'Sch-2 Dis'!$A$1:$F$55</definedName>
    <definedName name="Z_01ACF2E1_8E61_4459_ABC1_B6C183DEED61_.wvu.PrintArea" localSheetId="7" hidden="1">'Sch-3 '!$A$1:$K$55</definedName>
    <definedName name="Z_01ACF2E1_8E61_4459_ABC1_B6C183DEED61_.wvu.PrintArea" localSheetId="9" hidden="1">'Sch-3 Dis'!$A$1:$F$80</definedName>
    <definedName name="Z_01ACF2E1_8E61_4459_ABC1_B6C183DEED61_.wvu.PrintArea" localSheetId="10" hidden="1">'Sch-4'!$A$1:$F$21</definedName>
    <definedName name="Z_01ACF2E1_8E61_4459_ABC1_B6C183DEED61_.wvu.PrintArea" localSheetId="11" hidden="1">'Sch-5'!$A$1:$E$22</definedName>
    <definedName name="Z_01ACF2E1_8E61_4459_ABC1_B6C183DEED61_.wvu.PrintArea" localSheetId="12" hidden="1">'Sch-5 Dis'!$A$1:$E$24</definedName>
    <definedName name="Z_01ACF2E1_8E61_4459_ABC1_B6C183DEED61_.wvu.PrintArea" localSheetId="13" hidden="1">'Sch-6'!$A$1:$D$30</definedName>
    <definedName name="Z_01ACF2E1_8E61_4459_ABC1_B6C183DEED61_.wvu.PrintArea" localSheetId="14" hidden="1">'Sch-7'!$A$1:$G$26</definedName>
    <definedName name="Z_01ACF2E1_8E61_4459_ABC1_B6C183DEED61_.wvu.PrintArea" localSheetId="15"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8" hidden="1">'Sch-2 Dis'!$13:$15</definedName>
    <definedName name="Z_01ACF2E1_8E61_4459_ABC1_B6C183DEED61_.wvu.PrintTitles" localSheetId="7" hidden="1">'Sch-3 '!$13:$16</definedName>
    <definedName name="Z_01ACF2E1_8E61_4459_ABC1_B6C183DEED61_.wvu.PrintTitles" localSheetId="9" hidden="1">'Sch-3 Dis'!$13:$15</definedName>
    <definedName name="Z_01ACF2E1_8E61_4459_ABC1_B6C183DEED61_.wvu.PrintTitles" localSheetId="11" hidden="1">'Sch-5'!$3:$13</definedName>
    <definedName name="Z_01ACF2E1_8E61_4459_ABC1_B6C183DEED61_.wvu.PrintTitles" localSheetId="12" hidden="1">'Sch-5 Dis'!$3:$13</definedName>
    <definedName name="Z_01ACF2E1_8E61_4459_ABC1_B6C183DEED61_.wvu.PrintTitles" localSheetId="13" hidden="1">'Sch-6'!$3:$13</definedName>
    <definedName name="Z_01ACF2E1_8E61_4459_ABC1_B6C183DEED61_.wvu.PrintTitles" localSheetId="14" hidden="1">'Sch-7'!$14:$14</definedName>
    <definedName name="Z_01ACF2E1_8E61_4459_ABC1_B6C183DEED61_.wvu.PrintTitles" localSheetId="15" hidden="1">'Sch-7 Dis'!$14:$14</definedName>
    <definedName name="Z_14D7F02E_BCCA_4517_ABC7_537FF4AEB67A_.wvu.Cols" localSheetId="6" hidden="1">'Sch-2'!#REF!</definedName>
    <definedName name="Z_14D7F02E_BCCA_4517_ABC7_537FF4AEB67A_.wvu.Cols" localSheetId="8" hidden="1">'Sch-2 Dis'!$K:$Q</definedName>
    <definedName name="Z_14D7F02E_BCCA_4517_ABC7_537FF4AEB67A_.wvu.Cols" localSheetId="7" hidden="1">'Sch-3 '!$AF:$AK</definedName>
    <definedName name="Z_14D7F02E_BCCA_4517_ABC7_537FF4AEB67A_.wvu.Cols" localSheetId="9" hidden="1">'Sch-3 Dis'!$AA:$AF</definedName>
    <definedName name="Z_14D7F02E_BCCA_4517_ABC7_537FF4AEB67A_.wvu.Cols" localSheetId="11" hidden="1">'Sch-5'!$I:$P</definedName>
    <definedName name="Z_14D7F02E_BCCA_4517_ABC7_537FF4AEB67A_.wvu.Cols" localSheetId="12" hidden="1">'Sch-5 Dis'!#REF!</definedName>
    <definedName name="Z_14D7F02E_BCCA_4517_ABC7_537FF4AEB67A_.wvu.Cols" localSheetId="14" hidden="1">'Sch-7'!$AD:$AJ</definedName>
    <definedName name="Z_14D7F02E_BCCA_4517_ABC7_537FF4AEB67A_.wvu.Cols" localSheetId="15" hidden="1">'Sch-7 Dis'!$AD:$AJ</definedName>
    <definedName name="Z_14D7F02E_BCCA_4517_ABC7_537FF4AEB67A_.wvu.FilterData" localSheetId="4" hidden="1">'Sch-1'!$A$18:$O$26</definedName>
    <definedName name="Z_14D7F02E_BCCA_4517_ABC7_537FF4AEB67A_.wvu.FilterData" localSheetId="5" hidden="1">'Sch-1 dis'!$A$17:$G$79</definedName>
    <definedName name="Z_14D7F02E_BCCA_4517_ABC7_537FF4AEB67A_.wvu.FilterData" localSheetId="7" hidden="1">'Sch-3 '!$A$15:$K$146</definedName>
    <definedName name="Z_14D7F02E_BCCA_4517_ABC7_537FF4AEB67A_.wvu.FilterData" localSheetId="9" hidden="1">'Sch-3 Dis'!$A$14:$F$81</definedName>
    <definedName name="Z_14D7F02E_BCCA_4517_ABC7_537FF4AEB67A_.wvu.PrintArea" localSheetId="19" hidden="1">'Bid Form '!$A$1:$F$65</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1" hidden="1">'Q &amp; C'!$A$1:$F$38</definedName>
    <definedName name="Z_14D7F02E_BCCA_4517_ABC7_537FF4AEB67A_.wvu.PrintArea" localSheetId="4" hidden="1">'Sch-1'!$A$1:$O$31</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8" hidden="1">'Sch-2 Dis'!$A$1:$F$62</definedName>
    <definedName name="Z_14D7F02E_BCCA_4517_ABC7_537FF4AEB67A_.wvu.PrintArea" localSheetId="7" hidden="1">'Sch-3 '!$A$1:$K$146</definedName>
    <definedName name="Z_14D7F02E_BCCA_4517_ABC7_537FF4AEB67A_.wvu.PrintArea" localSheetId="9" hidden="1">'Sch-3 Dis'!$A$1:$F$87</definedName>
    <definedName name="Z_14D7F02E_BCCA_4517_ABC7_537FF4AEB67A_.wvu.PrintArea" localSheetId="10" hidden="1">'Sch-4'!$A$1:$F$21</definedName>
    <definedName name="Z_14D7F02E_BCCA_4517_ABC7_537FF4AEB67A_.wvu.PrintArea" localSheetId="11" hidden="1">'Sch-5'!$A$1:$E$21</definedName>
    <definedName name="Z_14D7F02E_BCCA_4517_ABC7_537FF4AEB67A_.wvu.PrintArea" localSheetId="12" hidden="1">'Sch-5 Dis'!$A$1:$E$23</definedName>
    <definedName name="Z_14D7F02E_BCCA_4517_ABC7_537FF4AEB67A_.wvu.PrintArea" localSheetId="13" hidden="1">'Sch-6'!$A$1:$D$29</definedName>
    <definedName name="Z_14D7F02E_BCCA_4517_ABC7_537FF4AEB67A_.wvu.PrintArea" localSheetId="14" hidden="1">'Sch-7'!$A$1:$G$26</definedName>
    <definedName name="Z_14D7F02E_BCCA_4517_ABC7_537FF4AEB67A_.wvu.PrintArea" localSheetId="15"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8" hidden="1">'Sch-2 Dis'!$13:$15</definedName>
    <definedName name="Z_14D7F02E_BCCA_4517_ABC7_537FF4AEB67A_.wvu.PrintTitles" localSheetId="7" hidden="1">'Sch-3 '!$13:$16</definedName>
    <definedName name="Z_14D7F02E_BCCA_4517_ABC7_537FF4AEB67A_.wvu.PrintTitles" localSheetId="9" hidden="1">'Sch-3 Dis'!$13:$15</definedName>
    <definedName name="Z_14D7F02E_BCCA_4517_ABC7_537FF4AEB67A_.wvu.PrintTitles" localSheetId="11" hidden="1">'Sch-5'!$3:$13</definedName>
    <definedName name="Z_14D7F02E_BCCA_4517_ABC7_537FF4AEB67A_.wvu.PrintTitles" localSheetId="12" hidden="1">'Sch-5 Dis'!$3:$13</definedName>
    <definedName name="Z_14D7F02E_BCCA_4517_ABC7_537FF4AEB67A_.wvu.PrintTitles" localSheetId="13" hidden="1">'Sch-6'!$3:$13</definedName>
    <definedName name="Z_14D7F02E_BCCA_4517_ABC7_537FF4AEB67A_.wvu.PrintTitles" localSheetId="14" hidden="1">'Sch-7'!$14:$14</definedName>
    <definedName name="Z_14D7F02E_BCCA_4517_ABC7_537FF4AEB67A_.wvu.PrintTitles" localSheetId="15" hidden="1">'Sch-7 Dis'!$14:$14</definedName>
    <definedName name="Z_14D7F02E_BCCA_4517_ABC7_537FF4AEB67A_.wvu.Rows" localSheetId="7" hidden="1">'Sch-3 '!#REF!</definedName>
    <definedName name="Z_14D7F02E_BCCA_4517_ABC7_537FF4AEB67A_.wvu.Rows" localSheetId="9" hidden="1">'Sch-3 Dis'!#REF!</definedName>
    <definedName name="Z_14D7F02E_BCCA_4517_ABC7_537FF4AEB67A_.wvu.Rows" localSheetId="14" hidden="1">'Sch-7'!$98:$216</definedName>
    <definedName name="Z_14D7F02E_BCCA_4517_ABC7_537FF4AEB67A_.wvu.Rows" localSheetId="15" hidden="1">'Sch-7 Dis'!$104:$222</definedName>
    <definedName name="Z_17F5C48B_526E_48D2_9F97_823D578F9893_.wvu.Cols" localSheetId="19" hidden="1">'Bid Form '!$G:$AO</definedName>
    <definedName name="Z_17F5C48B_526E_48D2_9F97_823D578F9893_.wvu.Cols" localSheetId="4" hidden="1">'Sch-1'!$P:$T</definedName>
    <definedName name="Z_17F5C48B_526E_48D2_9F97_823D578F9893_.wvu.Cols" localSheetId="8" hidden="1">'Sch-2 Dis'!$K:$Q</definedName>
    <definedName name="Z_17F5C48B_526E_48D2_9F97_823D578F9893_.wvu.Cols" localSheetId="7" hidden="1">'Sch-3 '!$M:$U,'Sch-3 '!$AF:$AK</definedName>
    <definedName name="Z_17F5C48B_526E_48D2_9F97_823D578F9893_.wvu.Cols" localSheetId="9" hidden="1">'Sch-3 Dis'!$AA:$AF</definedName>
    <definedName name="Z_17F5C48B_526E_48D2_9F97_823D578F9893_.wvu.Cols" localSheetId="11" hidden="1">'Sch-5'!$I:$P</definedName>
    <definedName name="Z_17F5C48B_526E_48D2_9F97_823D578F9893_.wvu.Cols" localSheetId="14" hidden="1">'Sch-7'!$I:$L,'Sch-7'!$AD:$AJ</definedName>
    <definedName name="Z_17F5C48B_526E_48D2_9F97_823D578F9893_.wvu.Cols" localSheetId="15" hidden="1">'Sch-7 Dis'!$AD:$AJ</definedName>
    <definedName name="Z_17F5C48B_526E_48D2_9F97_823D578F9893_.wvu.FilterData" localSheetId="4" hidden="1">'Sch-1'!$A$18:$Z$18</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8" hidden="1">'Sch-2 Dis'!$A$15:$F$56</definedName>
    <definedName name="Z_17F5C48B_526E_48D2_9F97_823D578F9893_.wvu.FilterData" localSheetId="7" hidden="1">'Sch-3 '!#REF!</definedName>
    <definedName name="Z_17F5C48B_526E_48D2_9F97_823D578F9893_.wvu.FilterData" localSheetId="9" hidden="1">'Sch-3 Dis'!$A$15:$F$81</definedName>
    <definedName name="Z_17F5C48B_526E_48D2_9F97_823D578F9893_.wvu.PrintArea" localSheetId="19" hidden="1">'Bid Form '!$A$1:$F$65</definedName>
    <definedName name="Z_17F5C48B_526E_48D2_9F97_823D578F9893_.wvu.PrintArea" localSheetId="17"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6" hidden="1">Octroi!$A$1:$E$16</definedName>
    <definedName name="Z_17F5C48B_526E_48D2_9F97_823D578F9893_.wvu.PrintArea" localSheetId="18" hidden="1">'Other Taxes &amp; Duties'!$A$1:$F$16</definedName>
    <definedName name="Z_17F5C48B_526E_48D2_9F97_823D578F9893_.wvu.PrintArea" localSheetId="21" hidden="1">'Q &amp; C'!$A$1:$F$38</definedName>
    <definedName name="Z_17F5C48B_526E_48D2_9F97_823D578F9893_.wvu.PrintArea" localSheetId="20" hidden="1">'Q &amp; C (2)'!$A$1:$F$44</definedName>
    <definedName name="Z_17F5C48B_526E_48D2_9F97_823D578F9893_.wvu.PrintArea" localSheetId="4" hidden="1">'Sch-1'!$A$1:$O$30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8" hidden="1">'Sch-2 Dis'!$A$1:$F$62</definedName>
    <definedName name="Z_17F5C48B_526E_48D2_9F97_823D578F9893_.wvu.PrintArea" localSheetId="7" hidden="1">'Sch-3 '!$A$1:$L$146</definedName>
    <definedName name="Z_17F5C48B_526E_48D2_9F97_823D578F9893_.wvu.PrintArea" localSheetId="9" hidden="1">'Sch-3 Dis'!$A$1:$F$87</definedName>
    <definedName name="Z_17F5C48B_526E_48D2_9F97_823D578F9893_.wvu.PrintArea" localSheetId="10" hidden="1">'Sch-4'!$A$1:$F$21</definedName>
    <definedName name="Z_17F5C48B_526E_48D2_9F97_823D578F9893_.wvu.PrintArea" localSheetId="11" hidden="1">'Sch-5'!$A$1:$E$21</definedName>
    <definedName name="Z_17F5C48B_526E_48D2_9F97_823D578F9893_.wvu.PrintArea" localSheetId="12" hidden="1">'Sch-5 Dis'!$A$1:$E$23</definedName>
    <definedName name="Z_17F5C48B_526E_48D2_9F97_823D578F9893_.wvu.PrintArea" localSheetId="13" hidden="1">'Sch-6'!$A$1:$D$28</definedName>
    <definedName name="Z_17F5C48B_526E_48D2_9F97_823D578F9893_.wvu.PrintArea" localSheetId="14" hidden="1">'Sch-7'!$A$1:$F$26</definedName>
    <definedName name="Z_17F5C48B_526E_48D2_9F97_823D578F9893_.wvu.PrintArea" localSheetId="15" hidden="1">'Sch-7 Dis'!$A$1:$G$28</definedName>
    <definedName name="Z_17F5C48B_526E_48D2_9F97_823D578F9893_.wvu.PrintTitles" localSheetId="4" hidden="1">'Sch-1'!$15:$17</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8" hidden="1">'Sch-2 Dis'!$13:$15</definedName>
    <definedName name="Z_17F5C48B_526E_48D2_9F97_823D578F9893_.wvu.PrintTitles" localSheetId="7" hidden="1">'Sch-3 '!$13:$16</definedName>
    <definedName name="Z_17F5C48B_526E_48D2_9F97_823D578F9893_.wvu.PrintTitles" localSheetId="9" hidden="1">'Sch-3 Dis'!$13:$15</definedName>
    <definedName name="Z_17F5C48B_526E_48D2_9F97_823D578F9893_.wvu.PrintTitles" localSheetId="11" hidden="1">'Sch-5'!$3:$13</definedName>
    <definedName name="Z_17F5C48B_526E_48D2_9F97_823D578F9893_.wvu.PrintTitles" localSheetId="12" hidden="1">'Sch-5 Dis'!$3:$13</definedName>
    <definedName name="Z_17F5C48B_526E_48D2_9F97_823D578F9893_.wvu.PrintTitles" localSheetId="13" hidden="1">'Sch-6'!$3:$13</definedName>
    <definedName name="Z_17F5C48B_526E_48D2_9F97_823D578F9893_.wvu.PrintTitles" localSheetId="14" hidden="1">'Sch-7'!$14:$14</definedName>
    <definedName name="Z_17F5C48B_526E_48D2_9F97_823D578F9893_.wvu.PrintTitles" localSheetId="15" hidden="1">'Sch-7 Dis'!$14:$14</definedName>
    <definedName name="Z_17F5C48B_526E_48D2_9F97_823D578F9893_.wvu.Rows" localSheetId="1" hidden="1">Cover!$7:$7</definedName>
    <definedName name="Z_17F5C48B_526E_48D2_9F97_823D578F9893_.wvu.Rows" localSheetId="14" hidden="1">'Sch-7'!$98:$216</definedName>
    <definedName name="Z_17F5C48B_526E_48D2_9F97_823D578F9893_.wvu.Rows" localSheetId="15" hidden="1">'Sch-7 Dis'!$104:$222</definedName>
    <definedName name="Z_1C17CD43_623F_494D_A516_DE13D3E5AF44_.wvu.Cols" localSheetId="7" hidden="1">'Sch-3 '!$AF:$AK</definedName>
    <definedName name="Z_1C17CD43_623F_494D_A516_DE13D3E5AF44_.wvu.FilterData" localSheetId="7" hidden="1">'Sch-3 '!#REF!</definedName>
    <definedName name="Z_1C17CD43_623F_494D_A516_DE13D3E5AF44_.wvu.PrintArea" localSheetId="7" hidden="1">'Sch-3 '!$A$1:$L$146</definedName>
    <definedName name="Z_1C17CD43_623F_494D_A516_DE13D3E5AF44_.wvu.PrintTitles" localSheetId="7" hidden="1">'Sch-3 '!$13:$16</definedName>
    <definedName name="Z_223BC0FC_814D_40F0_9795_CE82A16FF3A5_.wvu.Cols" localSheetId="6" hidden="1">'Sch-2'!$K:$T</definedName>
    <definedName name="Z_223BC0FC_814D_40F0_9795_CE82A16FF3A5_.wvu.Cols" localSheetId="8" hidden="1">'Sch-2 Dis'!$K:$Q</definedName>
    <definedName name="Z_223BC0FC_814D_40F0_9795_CE82A16FF3A5_.wvu.Cols" localSheetId="7" hidden="1">'Sch-3 '!$Q:$Z,'Sch-3 '!$AF:$AK</definedName>
    <definedName name="Z_223BC0FC_814D_40F0_9795_CE82A16FF3A5_.wvu.Cols" localSheetId="9" hidden="1">'Sch-3 Dis'!$AA:$AF</definedName>
    <definedName name="Z_223BC0FC_814D_40F0_9795_CE82A16FF3A5_.wvu.Cols" localSheetId="11" hidden="1">'Sch-5'!$I:$P</definedName>
    <definedName name="Z_223BC0FC_814D_40F0_9795_CE82A16FF3A5_.wvu.Cols" localSheetId="14" hidden="1">'Sch-7'!$I:$L,'Sch-7'!$AD:$AJ</definedName>
    <definedName name="Z_223BC0FC_814D_40F0_9795_CE82A16FF3A5_.wvu.Cols" localSheetId="15" hidden="1">'Sch-7 Dis'!$AD:$AJ</definedName>
    <definedName name="Z_223BC0FC_814D_40F0_9795_CE82A16FF3A5_.wvu.FilterData" localSheetId="4" hidden="1">'Sch-1'!$A$18:$O$18</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8" hidden="1">'Sch-2 Dis'!$A$15:$F$56</definedName>
    <definedName name="Z_223BC0FC_814D_40F0_9795_CE82A16FF3A5_.wvu.FilterData" localSheetId="7" hidden="1">'Sch-3 '!$A$17:$K$146</definedName>
    <definedName name="Z_223BC0FC_814D_40F0_9795_CE82A16FF3A5_.wvu.FilterData" localSheetId="9" hidden="1">'Sch-3 Dis'!$A$15:$F$81</definedName>
    <definedName name="Z_223BC0FC_814D_40F0_9795_CE82A16FF3A5_.wvu.PrintArea" localSheetId="19" hidden="1">'Bid Form '!$A$1:$F$65</definedName>
    <definedName name="Z_223BC0FC_814D_40F0_9795_CE82A16FF3A5_.wvu.PrintArea" localSheetId="17"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6" hidden="1">Octroi!$A$1:$E$16</definedName>
    <definedName name="Z_223BC0FC_814D_40F0_9795_CE82A16FF3A5_.wvu.PrintArea" localSheetId="18" hidden="1">'Other Taxes &amp; Duties'!$A$1:$F$16</definedName>
    <definedName name="Z_223BC0FC_814D_40F0_9795_CE82A16FF3A5_.wvu.PrintArea" localSheetId="21" hidden="1">'Q &amp; C'!$A$1:$F$38</definedName>
    <definedName name="Z_223BC0FC_814D_40F0_9795_CE82A16FF3A5_.wvu.PrintArea" localSheetId="20" hidden="1">'Q &amp; C (2)'!$A$1:$F$44</definedName>
    <definedName name="Z_223BC0FC_814D_40F0_9795_CE82A16FF3A5_.wvu.PrintArea" localSheetId="4" hidden="1">'Sch-1'!$A$1:$O$30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8" hidden="1">'Sch-2 Dis'!$A$1:$F$62</definedName>
    <definedName name="Z_223BC0FC_814D_40F0_9795_CE82A16FF3A5_.wvu.PrintArea" localSheetId="7" hidden="1">'Sch-3 '!$A$1:$K$146</definedName>
    <definedName name="Z_223BC0FC_814D_40F0_9795_CE82A16FF3A5_.wvu.PrintArea" localSheetId="9" hidden="1">'Sch-3 Dis'!$A$1:$F$87</definedName>
    <definedName name="Z_223BC0FC_814D_40F0_9795_CE82A16FF3A5_.wvu.PrintArea" localSheetId="10" hidden="1">'Sch-4'!$A$1:$F$21</definedName>
    <definedName name="Z_223BC0FC_814D_40F0_9795_CE82A16FF3A5_.wvu.PrintArea" localSheetId="11" hidden="1">'Sch-5'!$A$1:$E$21</definedName>
    <definedName name="Z_223BC0FC_814D_40F0_9795_CE82A16FF3A5_.wvu.PrintArea" localSheetId="12" hidden="1">'Sch-5 Dis'!$A$1:$E$23</definedName>
    <definedName name="Z_223BC0FC_814D_40F0_9795_CE82A16FF3A5_.wvu.PrintArea" localSheetId="13" hidden="1">'Sch-6'!$A$1:$D$28</definedName>
    <definedName name="Z_223BC0FC_814D_40F0_9795_CE82A16FF3A5_.wvu.PrintArea" localSheetId="14" hidden="1">'Sch-7'!$A$1:$F$26</definedName>
    <definedName name="Z_223BC0FC_814D_40F0_9795_CE82A16FF3A5_.wvu.PrintArea" localSheetId="15"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8" hidden="1">'Sch-2 Dis'!$13:$15</definedName>
    <definedName name="Z_223BC0FC_814D_40F0_9795_CE82A16FF3A5_.wvu.PrintTitles" localSheetId="7" hidden="1">'Sch-3 '!$13:$16</definedName>
    <definedName name="Z_223BC0FC_814D_40F0_9795_CE82A16FF3A5_.wvu.PrintTitles" localSheetId="9" hidden="1">'Sch-3 Dis'!$13:$15</definedName>
    <definedName name="Z_223BC0FC_814D_40F0_9795_CE82A16FF3A5_.wvu.PrintTitles" localSheetId="11" hidden="1">'Sch-5'!$3:$13</definedName>
    <definedName name="Z_223BC0FC_814D_40F0_9795_CE82A16FF3A5_.wvu.PrintTitles" localSheetId="12" hidden="1">'Sch-5 Dis'!$3:$13</definedName>
    <definedName name="Z_223BC0FC_814D_40F0_9795_CE82A16FF3A5_.wvu.PrintTitles" localSheetId="13" hidden="1">'Sch-6'!$3:$13</definedName>
    <definedName name="Z_223BC0FC_814D_40F0_9795_CE82A16FF3A5_.wvu.PrintTitles" localSheetId="14" hidden="1">'Sch-7'!$14:$14</definedName>
    <definedName name="Z_223BC0FC_814D_40F0_9795_CE82A16FF3A5_.wvu.PrintTitles" localSheetId="15" hidden="1">'Sch-7 Dis'!$14:$14</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4" hidden="1">'Sch-7'!$23:$23,'Sch-7'!$98:$216</definedName>
    <definedName name="Z_223BC0FC_814D_40F0_9795_CE82A16FF3A5_.wvu.Rows" localSheetId="15" hidden="1">'Sch-7 Dis'!$104:$222</definedName>
    <definedName name="Z_27A45B7A_04F2_4516_B80B_5ED0825D4ED3_.wvu.Cols" localSheetId="4" hidden="1">'Sch-1'!#REF!</definedName>
    <definedName name="Z_27A45B7A_04F2_4516_B80B_5ED0825D4ED3_.wvu.Cols" localSheetId="6" hidden="1">'Sch-2'!$M:$M</definedName>
    <definedName name="Z_27A45B7A_04F2_4516_B80B_5ED0825D4ED3_.wvu.Cols" localSheetId="8" hidden="1">'Sch-2 Dis'!$K:$Q</definedName>
    <definedName name="Z_27A45B7A_04F2_4516_B80B_5ED0825D4ED3_.wvu.Cols" localSheetId="7" hidden="1">'Sch-3 '!$Q:$Q,'Sch-3 '!$AF:$AK</definedName>
    <definedName name="Z_27A45B7A_04F2_4516_B80B_5ED0825D4ED3_.wvu.Cols" localSheetId="9" hidden="1">'Sch-3 Dis'!$AA:$AF</definedName>
    <definedName name="Z_27A45B7A_04F2_4516_B80B_5ED0825D4ED3_.wvu.Cols" localSheetId="11" hidden="1">'Sch-5'!$I:$P</definedName>
    <definedName name="Z_27A45B7A_04F2_4516_B80B_5ED0825D4ED3_.wvu.Cols" localSheetId="12" hidden="1">'Sch-5 Dis'!#REF!</definedName>
    <definedName name="Z_27A45B7A_04F2_4516_B80B_5ED0825D4ED3_.wvu.Cols" localSheetId="14" hidden="1">'Sch-7'!$I:$I,'Sch-7'!$AD:$AJ</definedName>
    <definedName name="Z_27A45B7A_04F2_4516_B80B_5ED0825D4ED3_.wvu.Cols" localSheetId="15" hidden="1">'Sch-7 Dis'!$AD:$AJ</definedName>
    <definedName name="Z_27A45B7A_04F2_4516_B80B_5ED0825D4ED3_.wvu.FilterData" localSheetId="4" hidden="1">'Sch-1'!$A$18:$O$18</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8" hidden="1">'Sch-2 Dis'!$A$15:$F$56</definedName>
    <definedName name="Z_27A45B7A_04F2_4516_B80B_5ED0825D4ED3_.wvu.FilterData" localSheetId="7" hidden="1">'Sch-3 '!$A$17:$K$146</definedName>
    <definedName name="Z_27A45B7A_04F2_4516_B80B_5ED0825D4ED3_.wvu.FilterData" localSheetId="9" hidden="1">'Sch-3 Dis'!$A$15:$F$81</definedName>
    <definedName name="Z_27A45B7A_04F2_4516_B80B_5ED0825D4ED3_.wvu.PrintArea" localSheetId="19" hidden="1">'Bid Form '!$A$1:$F$65</definedName>
    <definedName name="Z_27A45B7A_04F2_4516_B80B_5ED0825D4ED3_.wvu.PrintArea" localSheetId="17"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6" hidden="1">Octroi!$A$1:$E$16</definedName>
    <definedName name="Z_27A45B7A_04F2_4516_B80B_5ED0825D4ED3_.wvu.PrintArea" localSheetId="18" hidden="1">'Other Taxes &amp; Duties'!$A$1:$F$16</definedName>
    <definedName name="Z_27A45B7A_04F2_4516_B80B_5ED0825D4ED3_.wvu.PrintArea" localSheetId="21" hidden="1">'Q &amp; C'!$A$1:$F$38</definedName>
    <definedName name="Z_27A45B7A_04F2_4516_B80B_5ED0825D4ED3_.wvu.PrintArea" localSheetId="20" hidden="1">'Q &amp; C (2)'!$A$1:$F$43</definedName>
    <definedName name="Z_27A45B7A_04F2_4516_B80B_5ED0825D4ED3_.wvu.PrintArea" localSheetId="4" hidden="1">'Sch-1'!$A$1:$O$31</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8" hidden="1">'Sch-2 Dis'!$A$1:$F$62</definedName>
    <definedName name="Z_27A45B7A_04F2_4516_B80B_5ED0825D4ED3_.wvu.PrintArea" localSheetId="7" hidden="1">'Sch-3 '!$A$1:$K$146</definedName>
    <definedName name="Z_27A45B7A_04F2_4516_B80B_5ED0825D4ED3_.wvu.PrintArea" localSheetId="9" hidden="1">'Sch-3 Dis'!$A$1:$F$87</definedName>
    <definedName name="Z_27A45B7A_04F2_4516_B80B_5ED0825D4ED3_.wvu.PrintArea" localSheetId="10" hidden="1">'Sch-4'!$A$1:$F$21</definedName>
    <definedName name="Z_27A45B7A_04F2_4516_B80B_5ED0825D4ED3_.wvu.PrintArea" localSheetId="11" hidden="1">'Sch-5'!$A$1:$E$21</definedName>
    <definedName name="Z_27A45B7A_04F2_4516_B80B_5ED0825D4ED3_.wvu.PrintArea" localSheetId="12" hidden="1">'Sch-5 Dis'!$A$1:$E$23</definedName>
    <definedName name="Z_27A45B7A_04F2_4516_B80B_5ED0825D4ED3_.wvu.PrintArea" localSheetId="13" hidden="1">'Sch-6'!$A$1:$D$29</definedName>
    <definedName name="Z_27A45B7A_04F2_4516_B80B_5ED0825D4ED3_.wvu.PrintArea" localSheetId="14" hidden="1">'Sch-7'!$A$1:$F$26</definedName>
    <definedName name="Z_27A45B7A_04F2_4516_B80B_5ED0825D4ED3_.wvu.PrintArea" localSheetId="15"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8" hidden="1">'Sch-2 Dis'!$13:$15</definedName>
    <definedName name="Z_27A45B7A_04F2_4516_B80B_5ED0825D4ED3_.wvu.PrintTitles" localSheetId="7" hidden="1">'Sch-3 '!$13:$16</definedName>
    <definedName name="Z_27A45B7A_04F2_4516_B80B_5ED0825D4ED3_.wvu.PrintTitles" localSheetId="9" hidden="1">'Sch-3 Dis'!$13:$15</definedName>
    <definedName name="Z_27A45B7A_04F2_4516_B80B_5ED0825D4ED3_.wvu.PrintTitles" localSheetId="11" hidden="1">'Sch-5'!$3:$13</definedName>
    <definedName name="Z_27A45B7A_04F2_4516_B80B_5ED0825D4ED3_.wvu.PrintTitles" localSheetId="12" hidden="1">'Sch-5 Dis'!$3:$13</definedName>
    <definedName name="Z_27A45B7A_04F2_4516_B80B_5ED0825D4ED3_.wvu.PrintTitles" localSheetId="13" hidden="1">'Sch-6'!$3:$13</definedName>
    <definedName name="Z_27A45B7A_04F2_4516_B80B_5ED0825D4ED3_.wvu.PrintTitles" localSheetId="14" hidden="1">'Sch-7'!$14:$14</definedName>
    <definedName name="Z_27A45B7A_04F2_4516_B80B_5ED0825D4ED3_.wvu.PrintTitles" localSheetId="15" hidden="1">'Sch-7 Dis'!$14:$14</definedName>
    <definedName name="Z_27A45B7A_04F2_4516_B80B_5ED0825D4ED3_.wvu.Rows" localSheetId="1" hidden="1">Cover!$7:$7</definedName>
    <definedName name="Z_27A45B7A_04F2_4516_B80B_5ED0825D4ED3_.wvu.Rows" localSheetId="9" hidden="1">'Sch-3 Dis'!#REF!</definedName>
    <definedName name="Z_27A45B7A_04F2_4516_B80B_5ED0825D4ED3_.wvu.Rows" localSheetId="14" hidden="1">'Sch-7'!$98:$216</definedName>
    <definedName name="Z_27A45B7A_04F2_4516_B80B_5ED0825D4ED3_.wvu.Rows" localSheetId="15" hidden="1">'Sch-7 Dis'!$104:$222</definedName>
    <definedName name="Z_3D662AA8_535D_445A_A535_5FFD33E1146F_.wvu.PrintArea" localSheetId="21" hidden="1">'Q &amp; C'!$A$1:$F$38</definedName>
    <definedName name="Z_3D662AA8_535D_445A_A535_5FFD33E1146F_.wvu.PrintArea" localSheetId="20" hidden="1">'Q &amp; C (2)'!$A$1:$F$43</definedName>
    <definedName name="Z_420F5FBD_E556_4311_8218_D9BF2725836B_.wvu.PrintArea" localSheetId="20" hidden="1">'Q &amp; C (2)'!$A$1:$F$43</definedName>
    <definedName name="Z_4AA1107B_A795_4744_B566_827168772C7A_.wvu.Cols" localSheetId="6" hidden="1">'Sch-2'!$M:$R</definedName>
    <definedName name="Z_4AA1107B_A795_4744_B566_827168772C7A_.wvu.Cols" localSheetId="8" hidden="1">'Sch-2 Dis'!$K:$Q</definedName>
    <definedName name="Z_4AA1107B_A795_4744_B566_827168772C7A_.wvu.Cols" localSheetId="7" hidden="1">'Sch-3 '!$Q:$Z,'Sch-3 '!$AF:$AK</definedName>
    <definedName name="Z_4AA1107B_A795_4744_B566_827168772C7A_.wvu.Cols" localSheetId="9" hidden="1">'Sch-3 Dis'!$AA:$AF</definedName>
    <definedName name="Z_4AA1107B_A795_4744_B566_827168772C7A_.wvu.Cols" localSheetId="11" hidden="1">'Sch-5'!$I:$P</definedName>
    <definedName name="Z_4AA1107B_A795_4744_B566_827168772C7A_.wvu.Cols" localSheetId="14" hidden="1">'Sch-7'!$I:$L,'Sch-7'!$AD:$AJ</definedName>
    <definedName name="Z_4AA1107B_A795_4744_B566_827168772C7A_.wvu.Cols" localSheetId="15" hidden="1">'Sch-7 Dis'!$AD:$AJ</definedName>
    <definedName name="Z_4AA1107B_A795_4744_B566_827168772C7A_.wvu.FilterData" localSheetId="4" hidden="1">'Sch-1'!$A$18:$O$18</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8" hidden="1">'Sch-2 Dis'!$A$15:$F$56</definedName>
    <definedName name="Z_4AA1107B_A795_4744_B566_827168772C7A_.wvu.FilterData" localSheetId="7" hidden="1">'Sch-3 '!$A$17:$K$146</definedName>
    <definedName name="Z_4AA1107B_A795_4744_B566_827168772C7A_.wvu.FilterData" localSheetId="9" hidden="1">'Sch-3 Dis'!$A$15:$F$81</definedName>
    <definedName name="Z_4AA1107B_A795_4744_B566_827168772C7A_.wvu.PrintArea" localSheetId="19" hidden="1">'Bid Form '!$A$1:$F$65</definedName>
    <definedName name="Z_4AA1107B_A795_4744_B566_827168772C7A_.wvu.PrintArea" localSheetId="17"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6" hidden="1">Octroi!$A$1:$E$16</definedName>
    <definedName name="Z_4AA1107B_A795_4744_B566_827168772C7A_.wvu.PrintArea" localSheetId="18" hidden="1">'Other Taxes &amp; Duties'!$A$1:$F$16</definedName>
    <definedName name="Z_4AA1107B_A795_4744_B566_827168772C7A_.wvu.PrintArea" localSheetId="21" hidden="1">'Q &amp; C'!$A$1:$F$38</definedName>
    <definedName name="Z_4AA1107B_A795_4744_B566_827168772C7A_.wvu.PrintArea" localSheetId="20" hidden="1">'Q &amp; C (2)'!$A$1:$F$44</definedName>
    <definedName name="Z_4AA1107B_A795_4744_B566_827168772C7A_.wvu.PrintArea" localSheetId="4" hidden="1">'Sch-1'!$A$1:$O$30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8" hidden="1">'Sch-2 Dis'!$A$1:$F$62</definedName>
    <definedName name="Z_4AA1107B_A795_4744_B566_827168772C7A_.wvu.PrintArea" localSheetId="7" hidden="1">'Sch-3 '!$A$1:$K$146</definedName>
    <definedName name="Z_4AA1107B_A795_4744_B566_827168772C7A_.wvu.PrintArea" localSheetId="9" hidden="1">'Sch-3 Dis'!$A$1:$F$87</definedName>
    <definedName name="Z_4AA1107B_A795_4744_B566_827168772C7A_.wvu.PrintArea" localSheetId="10" hidden="1">'Sch-4'!$A$1:$F$21</definedName>
    <definedName name="Z_4AA1107B_A795_4744_B566_827168772C7A_.wvu.PrintArea" localSheetId="11" hidden="1">'Sch-5'!$A$1:$E$21</definedName>
    <definedName name="Z_4AA1107B_A795_4744_B566_827168772C7A_.wvu.PrintArea" localSheetId="12" hidden="1">'Sch-5 Dis'!$A$1:$E$23</definedName>
    <definedName name="Z_4AA1107B_A795_4744_B566_827168772C7A_.wvu.PrintArea" localSheetId="13" hidden="1">'Sch-6'!$A$1:$D$28</definedName>
    <definedName name="Z_4AA1107B_A795_4744_B566_827168772C7A_.wvu.PrintArea" localSheetId="14" hidden="1">'Sch-7'!$A$1:$F$26</definedName>
    <definedName name="Z_4AA1107B_A795_4744_B566_827168772C7A_.wvu.PrintArea" localSheetId="15"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8" hidden="1">'Sch-2 Dis'!$13:$15</definedName>
    <definedName name="Z_4AA1107B_A795_4744_B566_827168772C7A_.wvu.PrintTitles" localSheetId="7" hidden="1">'Sch-3 '!$13:$16</definedName>
    <definedName name="Z_4AA1107B_A795_4744_B566_827168772C7A_.wvu.PrintTitles" localSheetId="9" hidden="1">'Sch-3 Dis'!$13:$15</definedName>
    <definedName name="Z_4AA1107B_A795_4744_B566_827168772C7A_.wvu.PrintTitles" localSheetId="11" hidden="1">'Sch-5'!$3:$13</definedName>
    <definedName name="Z_4AA1107B_A795_4744_B566_827168772C7A_.wvu.PrintTitles" localSheetId="12" hidden="1">'Sch-5 Dis'!$3:$13</definedName>
    <definedName name="Z_4AA1107B_A795_4744_B566_827168772C7A_.wvu.PrintTitles" localSheetId="13" hidden="1">'Sch-6'!$3:$13</definedName>
    <definedName name="Z_4AA1107B_A795_4744_B566_827168772C7A_.wvu.PrintTitles" localSheetId="14" hidden="1">'Sch-7'!$14:$14</definedName>
    <definedName name="Z_4AA1107B_A795_4744_B566_827168772C7A_.wvu.PrintTitles" localSheetId="15" hidden="1">'Sch-7 Dis'!$14:$14</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4" hidden="1">'Sch-7'!$23:$23,'Sch-7'!$98:$216</definedName>
    <definedName name="Z_4AA1107B_A795_4744_B566_827168772C7A_.wvu.Rows" localSheetId="15" hidden="1">'Sch-7 Dis'!$104:$222</definedName>
    <definedName name="Z_4F65FF32_EC61_4022_A399_2986D7B6B8B3_.wvu.Cols" localSheetId="19" hidden="1">'Bid Form '!$Z:$AJ</definedName>
    <definedName name="Z_4F65FF32_EC61_4022_A399_2986D7B6B8B3_.wvu.Cols" localSheetId="4" hidden="1">'Sch-1'!#REF!</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8" hidden="1">'Sch-2 Dis'!$K:$Q</definedName>
    <definedName name="Z_4F65FF32_EC61_4022_A399_2986D7B6B8B3_.wvu.Cols" localSheetId="7" hidden="1">'Sch-3 '!$AF:$AK</definedName>
    <definedName name="Z_4F65FF32_EC61_4022_A399_2986D7B6B8B3_.wvu.Cols" localSheetId="9" hidden="1">'Sch-3 Dis'!$AA:$AF</definedName>
    <definedName name="Z_4F65FF32_EC61_4022_A399_2986D7B6B8B3_.wvu.Cols" localSheetId="11" hidden="1">'Sch-5'!$I:$P</definedName>
    <definedName name="Z_4F65FF32_EC61_4022_A399_2986D7B6B8B3_.wvu.Cols" localSheetId="12" hidden="1">'Sch-5 Dis'!#REF!</definedName>
    <definedName name="Z_4F65FF32_EC61_4022_A399_2986D7B6B8B3_.wvu.Cols" localSheetId="14" hidden="1">'Sch-7'!$AD:$AJ</definedName>
    <definedName name="Z_4F65FF32_EC61_4022_A399_2986D7B6B8B3_.wvu.Cols" localSheetId="15" hidden="1">'Sch-7 Dis'!$AD:$AJ</definedName>
    <definedName name="Z_4F65FF32_EC61_4022_A399_2986D7B6B8B3_.wvu.PrintArea" localSheetId="19" hidden="1">'Bid Form '!$A$1:$F$65</definedName>
    <definedName name="Z_4F65FF32_EC61_4022_A399_2986D7B6B8B3_.wvu.PrintArea" localSheetId="17"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21" hidden="1">'Q &amp; C'!$A$1:$F$38</definedName>
    <definedName name="Z_4F65FF32_EC61_4022_A399_2986D7B6B8B3_.wvu.PrintArea" localSheetId="4" hidden="1">'Sch-1'!$A$1:$O$31</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8" hidden="1">'Sch-2 Dis'!$A$1:$F$55</definedName>
    <definedName name="Z_4F65FF32_EC61_4022_A399_2986D7B6B8B3_.wvu.PrintArea" localSheetId="7" hidden="1">'Sch-3 '!$A$1:$K$55</definedName>
    <definedName name="Z_4F65FF32_EC61_4022_A399_2986D7B6B8B3_.wvu.PrintArea" localSheetId="9" hidden="1">'Sch-3 Dis'!$A$1:$F$80</definedName>
    <definedName name="Z_4F65FF32_EC61_4022_A399_2986D7B6B8B3_.wvu.PrintArea" localSheetId="10" hidden="1">'Sch-4'!$A$1:$F$21</definedName>
    <definedName name="Z_4F65FF32_EC61_4022_A399_2986D7B6B8B3_.wvu.PrintArea" localSheetId="11" hidden="1">'Sch-5'!$A$1:$E$21</definedName>
    <definedName name="Z_4F65FF32_EC61_4022_A399_2986D7B6B8B3_.wvu.PrintArea" localSheetId="12" hidden="1">'Sch-5 Dis'!$A$1:$E$23</definedName>
    <definedName name="Z_4F65FF32_EC61_4022_A399_2986D7B6B8B3_.wvu.PrintArea" localSheetId="13" hidden="1">'Sch-6'!$A$1:$D$29</definedName>
    <definedName name="Z_4F65FF32_EC61_4022_A399_2986D7B6B8B3_.wvu.PrintArea" localSheetId="14" hidden="1">'Sch-7'!$A$1:$G$26</definedName>
    <definedName name="Z_4F65FF32_EC61_4022_A399_2986D7B6B8B3_.wvu.PrintArea" localSheetId="15"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8" hidden="1">'Sch-2 Dis'!$13:$15</definedName>
    <definedName name="Z_4F65FF32_EC61_4022_A399_2986D7B6B8B3_.wvu.PrintTitles" localSheetId="7" hidden="1">'Sch-3 '!$13:$16</definedName>
    <definedName name="Z_4F65FF32_EC61_4022_A399_2986D7B6B8B3_.wvu.PrintTitles" localSheetId="9" hidden="1">'Sch-3 Dis'!$13:$15</definedName>
    <definedName name="Z_4F65FF32_EC61_4022_A399_2986D7B6B8B3_.wvu.PrintTitles" localSheetId="11" hidden="1">'Sch-5'!$3:$13</definedName>
    <definedName name="Z_4F65FF32_EC61_4022_A399_2986D7B6B8B3_.wvu.PrintTitles" localSheetId="12" hidden="1">'Sch-5 Dis'!$3:$13</definedName>
    <definedName name="Z_4F65FF32_EC61_4022_A399_2986D7B6B8B3_.wvu.PrintTitles" localSheetId="13" hidden="1">'Sch-6'!$3:$13</definedName>
    <definedName name="Z_4F65FF32_EC61_4022_A399_2986D7B6B8B3_.wvu.PrintTitles" localSheetId="14" hidden="1">'Sch-7'!$14:$14</definedName>
    <definedName name="Z_4F65FF32_EC61_4022_A399_2986D7B6B8B3_.wvu.PrintTitles" localSheetId="15" hidden="1">'Sch-7 Dis'!$14:$14</definedName>
    <definedName name="Z_4F65FF32_EC61_4022_A399_2986D7B6B8B3_.wvu.Rows" localSheetId="4" hidden="1">'Sch-1'!$56:$122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8" hidden="1">'Sch-2 Dis'!#REF!</definedName>
    <definedName name="Z_4F65FF32_EC61_4022_A399_2986D7B6B8B3_.wvu.Rows" localSheetId="7" hidden="1">'Sch-3 '!#REF!</definedName>
    <definedName name="Z_4F65FF32_EC61_4022_A399_2986D7B6B8B3_.wvu.Rows" localSheetId="9" hidden="1">'Sch-3 Dis'!#REF!</definedName>
    <definedName name="Z_4F65FF32_EC61_4022_A399_2986D7B6B8B3_.wvu.Rows" localSheetId="14" hidden="1">'Sch-7'!$98:$216</definedName>
    <definedName name="Z_4F65FF32_EC61_4022_A399_2986D7B6B8B3_.wvu.Rows" localSheetId="15" hidden="1">'Sch-7 Dis'!$104:$222</definedName>
    <definedName name="Z_58D82F59_8CF6_455F_B9F4_081499FDF243_.wvu.PrintArea" localSheetId="17" hidden="1">'Entry Tax'!$A$1:$E$16</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 (2)'!$A$1:$F$43</definedName>
    <definedName name="Z_59ACD8B6_730E_4199_8297_1160D2A0693D_.wvu.PrintArea" localSheetId="20" hidden="1">'Q &amp; C (2)'!$A$1:$F$43</definedName>
    <definedName name="Z_696D9240_6693_44E8_B9A4_2BFADD101EE2_.wvu.PrintArea" localSheetId="17" hidden="1">'Entry Tax'!$A$1:$E$16</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 (2)'!$A$1:$F$43</definedName>
    <definedName name="Z_6E345679_47E0_4044_94F8_40B7719CE719_.wvu.PrintArea" localSheetId="20"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8" hidden="1">'Sch-2 Dis'!$K:$Q</definedName>
    <definedName name="Z_7043F04C_1FA3_449D_BEB8_4AC08DF68A5A_.wvu.Cols" localSheetId="9" hidden="1">'Sch-3 Dis'!$AA:$AF</definedName>
    <definedName name="Z_7043F04C_1FA3_449D_BEB8_4AC08DF68A5A_.wvu.Cols" localSheetId="11" hidden="1">'Sch-5'!$I:$P</definedName>
    <definedName name="Z_7043F04C_1FA3_449D_BEB8_4AC08DF68A5A_.wvu.Cols" localSheetId="14" hidden="1">'Sch-7'!$I:$L,'Sch-7'!$AD:$AJ</definedName>
    <definedName name="Z_7043F04C_1FA3_449D_BEB8_4AC08DF68A5A_.wvu.Cols" localSheetId="15" hidden="1">'Sch-7 Dis'!$AD:$AJ</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8" hidden="1">'Sch-2 Dis'!$A$15:$F$56</definedName>
    <definedName name="Z_7043F04C_1FA3_449D_BEB8_4AC08DF68A5A_.wvu.FilterData" localSheetId="9" hidden="1">'Sch-3 Dis'!$A$15:$F$81</definedName>
    <definedName name="Z_7043F04C_1FA3_449D_BEB8_4AC08DF68A5A_.wvu.PrintArea" localSheetId="19" hidden="1">'Bid Form '!$A$1:$F$63</definedName>
    <definedName name="Z_7043F04C_1FA3_449D_BEB8_4AC08DF68A5A_.wvu.PrintArea" localSheetId="17"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6" hidden="1">Octroi!$A$1:$E$16</definedName>
    <definedName name="Z_7043F04C_1FA3_449D_BEB8_4AC08DF68A5A_.wvu.PrintArea" localSheetId="18" hidden="1">'Other Taxes &amp; Duties'!$A$1:$F$16</definedName>
    <definedName name="Z_7043F04C_1FA3_449D_BEB8_4AC08DF68A5A_.wvu.PrintArea" localSheetId="21" hidden="1">'Q &amp; C'!$A$1:$F$38</definedName>
    <definedName name="Z_7043F04C_1FA3_449D_BEB8_4AC08DF68A5A_.wvu.PrintArea" localSheetId="20"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8" hidden="1">'Sch-2 Dis'!$A$1:$F$62</definedName>
    <definedName name="Z_7043F04C_1FA3_449D_BEB8_4AC08DF68A5A_.wvu.PrintArea" localSheetId="9" hidden="1">'Sch-3 Dis'!$A$1:$F$87</definedName>
    <definedName name="Z_7043F04C_1FA3_449D_BEB8_4AC08DF68A5A_.wvu.PrintArea" localSheetId="10" hidden="1">'Sch-4'!$A$1:$F$21</definedName>
    <definedName name="Z_7043F04C_1FA3_449D_BEB8_4AC08DF68A5A_.wvu.PrintArea" localSheetId="11" hidden="1">'Sch-5'!$A$1:$E$21</definedName>
    <definedName name="Z_7043F04C_1FA3_449D_BEB8_4AC08DF68A5A_.wvu.PrintArea" localSheetId="12" hidden="1">'Sch-5 Dis'!$A$1:$E$23</definedName>
    <definedName name="Z_7043F04C_1FA3_449D_BEB8_4AC08DF68A5A_.wvu.PrintArea" localSheetId="13" hidden="1">'Sch-6'!$A$1:$D$28</definedName>
    <definedName name="Z_7043F04C_1FA3_449D_BEB8_4AC08DF68A5A_.wvu.PrintArea" localSheetId="14" hidden="1">'Sch-7'!$A$1:$F$26</definedName>
    <definedName name="Z_7043F04C_1FA3_449D_BEB8_4AC08DF68A5A_.wvu.PrintArea" localSheetId="15" hidden="1">'Sch-7 Dis'!$A$1:$G$28</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8" hidden="1">'Sch-2 Dis'!$13:$15</definedName>
    <definedName name="Z_7043F04C_1FA3_449D_BEB8_4AC08DF68A5A_.wvu.PrintTitles" localSheetId="9" hidden="1">'Sch-3 Dis'!$13:$15</definedName>
    <definedName name="Z_7043F04C_1FA3_449D_BEB8_4AC08DF68A5A_.wvu.PrintTitles" localSheetId="11" hidden="1">'Sch-5'!$3:$13</definedName>
    <definedName name="Z_7043F04C_1FA3_449D_BEB8_4AC08DF68A5A_.wvu.PrintTitles" localSheetId="12" hidden="1">'Sch-5 Dis'!$3:$13</definedName>
    <definedName name="Z_7043F04C_1FA3_449D_BEB8_4AC08DF68A5A_.wvu.PrintTitles" localSheetId="13" hidden="1">'Sch-6'!$3:$13</definedName>
    <definedName name="Z_7043F04C_1FA3_449D_BEB8_4AC08DF68A5A_.wvu.PrintTitles" localSheetId="14" hidden="1">'Sch-7'!$14:$14</definedName>
    <definedName name="Z_7043F04C_1FA3_449D_BEB8_4AC08DF68A5A_.wvu.PrintTitles" localSheetId="15" hidden="1">'Sch-7 Dis'!$14:$14</definedName>
    <definedName name="Z_7043F04C_1FA3_449D_BEB8_4AC08DF68A5A_.wvu.Rows" localSheetId="19" hidden="1">'Bid Form '!$22:$23,'Bid Form '!$26:$26,'Bid Form '!$37:$37</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3" hidden="1">'Sch-6'!$16:$19,'Sch-6'!$22:$23</definedName>
    <definedName name="Z_7043F04C_1FA3_449D_BEB8_4AC08DF68A5A_.wvu.Rows" localSheetId="14" hidden="1">'Sch-7'!$98:$216</definedName>
    <definedName name="Z_7043F04C_1FA3_449D_BEB8_4AC08DF68A5A_.wvu.Rows" localSheetId="15" hidden="1">'Sch-7 Dis'!$104:$222</definedName>
    <definedName name="Z_7487ED9F_BBED_4B2A_9631_22F1A430946B_.wvu.Cols" localSheetId="6" hidden="1">'Sch-2'!$M:$R</definedName>
    <definedName name="Z_7487ED9F_BBED_4B2A_9631_22F1A430946B_.wvu.Cols" localSheetId="8" hidden="1">'Sch-2 Dis'!$K:$Q</definedName>
    <definedName name="Z_7487ED9F_BBED_4B2A_9631_22F1A430946B_.wvu.Cols" localSheetId="7" hidden="1">'Sch-3 '!$Q:$Z,'Sch-3 '!$AF:$AK</definedName>
    <definedName name="Z_7487ED9F_BBED_4B2A_9631_22F1A430946B_.wvu.Cols" localSheetId="9" hidden="1">'Sch-3 Dis'!$AA:$AF</definedName>
    <definedName name="Z_7487ED9F_BBED_4B2A_9631_22F1A430946B_.wvu.Cols" localSheetId="11" hidden="1">'Sch-5'!$I:$P</definedName>
    <definedName name="Z_7487ED9F_BBED_4B2A_9631_22F1A430946B_.wvu.Cols" localSheetId="14" hidden="1">'Sch-7'!$I:$L,'Sch-7'!$AD:$AJ</definedName>
    <definedName name="Z_7487ED9F_BBED_4B2A_9631_22F1A430946B_.wvu.Cols" localSheetId="15" hidden="1">'Sch-7 Dis'!$AD:$AJ</definedName>
    <definedName name="Z_7487ED9F_BBED_4B2A_9631_22F1A430946B_.wvu.FilterData" localSheetId="4" hidden="1">'Sch-1'!$A$18:$O$18</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8" hidden="1">'Sch-2 Dis'!$A$15:$F$56</definedName>
    <definedName name="Z_7487ED9F_BBED_4B2A_9631_22F1A430946B_.wvu.FilterData" localSheetId="7" hidden="1">'Sch-3 '!$A$17:$K$146</definedName>
    <definedName name="Z_7487ED9F_BBED_4B2A_9631_22F1A430946B_.wvu.FilterData" localSheetId="9" hidden="1">'Sch-3 Dis'!$A$15:$F$81</definedName>
    <definedName name="Z_7487ED9F_BBED_4B2A_9631_22F1A430946B_.wvu.PrintArea" localSheetId="19" hidden="1">'Bid Form '!$A$1:$F$65</definedName>
    <definedName name="Z_7487ED9F_BBED_4B2A_9631_22F1A430946B_.wvu.PrintArea" localSheetId="17"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6" hidden="1">Octroi!$A$1:$E$16</definedName>
    <definedName name="Z_7487ED9F_BBED_4B2A_9631_22F1A430946B_.wvu.PrintArea" localSheetId="18" hidden="1">'Other Taxes &amp; Duties'!$A$1:$F$16</definedName>
    <definedName name="Z_7487ED9F_BBED_4B2A_9631_22F1A430946B_.wvu.PrintArea" localSheetId="21" hidden="1">'Q &amp; C'!$A$1:$F$38</definedName>
    <definedName name="Z_7487ED9F_BBED_4B2A_9631_22F1A430946B_.wvu.PrintArea" localSheetId="20" hidden="1">'Q &amp; C (2)'!$A$1:$F$44</definedName>
    <definedName name="Z_7487ED9F_BBED_4B2A_9631_22F1A430946B_.wvu.PrintArea" localSheetId="4" hidden="1">'Sch-1'!$A$1:$O$30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8" hidden="1">'Sch-2 Dis'!$A$1:$F$62</definedName>
    <definedName name="Z_7487ED9F_BBED_4B2A_9631_22F1A430946B_.wvu.PrintArea" localSheetId="7" hidden="1">'Sch-3 '!$A$1:$K$146</definedName>
    <definedName name="Z_7487ED9F_BBED_4B2A_9631_22F1A430946B_.wvu.PrintArea" localSheetId="9" hidden="1">'Sch-3 Dis'!$A$1:$F$87</definedName>
    <definedName name="Z_7487ED9F_BBED_4B2A_9631_22F1A430946B_.wvu.PrintArea" localSheetId="10" hidden="1">'Sch-4'!$A$1:$F$21</definedName>
    <definedName name="Z_7487ED9F_BBED_4B2A_9631_22F1A430946B_.wvu.PrintArea" localSheetId="11" hidden="1">'Sch-5'!$A$1:$E$21</definedName>
    <definedName name="Z_7487ED9F_BBED_4B2A_9631_22F1A430946B_.wvu.PrintArea" localSheetId="12" hidden="1">'Sch-5 Dis'!$A$1:$E$23</definedName>
    <definedName name="Z_7487ED9F_BBED_4B2A_9631_22F1A430946B_.wvu.PrintArea" localSheetId="13" hidden="1">'Sch-6'!$A$1:$D$28</definedName>
    <definedName name="Z_7487ED9F_BBED_4B2A_9631_22F1A430946B_.wvu.PrintArea" localSheetId="14" hidden="1">'Sch-7'!$A$1:$F$26</definedName>
    <definedName name="Z_7487ED9F_BBED_4B2A_9631_22F1A430946B_.wvu.PrintArea" localSheetId="15"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8" hidden="1">'Sch-2 Dis'!$13:$15</definedName>
    <definedName name="Z_7487ED9F_BBED_4B2A_9631_22F1A430946B_.wvu.PrintTitles" localSheetId="7" hidden="1">'Sch-3 '!$13:$16</definedName>
    <definedName name="Z_7487ED9F_BBED_4B2A_9631_22F1A430946B_.wvu.PrintTitles" localSheetId="9" hidden="1">'Sch-3 Dis'!$13:$15</definedName>
    <definedName name="Z_7487ED9F_BBED_4B2A_9631_22F1A430946B_.wvu.PrintTitles" localSheetId="11" hidden="1">'Sch-5'!$3:$13</definedName>
    <definedName name="Z_7487ED9F_BBED_4B2A_9631_22F1A430946B_.wvu.PrintTitles" localSheetId="12" hidden="1">'Sch-5 Dis'!$3:$13</definedName>
    <definedName name="Z_7487ED9F_BBED_4B2A_9631_22F1A430946B_.wvu.PrintTitles" localSheetId="13" hidden="1">'Sch-6'!$3:$13</definedName>
    <definedName name="Z_7487ED9F_BBED_4B2A_9631_22F1A430946B_.wvu.PrintTitles" localSheetId="14" hidden="1">'Sch-7'!$14:$14</definedName>
    <definedName name="Z_7487ED9F_BBED_4B2A_9631_22F1A430946B_.wvu.PrintTitles" localSheetId="15" hidden="1">'Sch-7 Dis'!$14:$14</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4" hidden="1">'Sch-7'!$23:$23,'Sch-7'!$98:$216</definedName>
    <definedName name="Z_7487ED9F_BBED_4B2A_9631_22F1A430946B_.wvu.Rows" localSheetId="15" hidden="1">'Sch-7 Dis'!$104:$222</definedName>
    <definedName name="Z_75D87FDD_0292_4E5A_8E8F_63018B009393_.wvu.Cols" localSheetId="4" hidden="1">'Sch-1'!$B:$E</definedName>
    <definedName name="Z_75D87FDD_0292_4E5A_8E8F_63018B009393_.wvu.Cols" localSheetId="6" hidden="1">'Sch-2'!$B:$E</definedName>
    <definedName name="Z_75D87FDD_0292_4E5A_8E8F_63018B009393_.wvu.Cols" localSheetId="8" hidden="1">'Sch-2 Dis'!$K:$Q</definedName>
    <definedName name="Z_75D87FDD_0292_4E5A_8E8F_63018B009393_.wvu.Cols" localSheetId="7" hidden="1">'Sch-3 '!$AF:$AK</definedName>
    <definedName name="Z_75D87FDD_0292_4E5A_8E8F_63018B009393_.wvu.Cols" localSheetId="9" hidden="1">'Sch-3 Dis'!$AA:$AF</definedName>
    <definedName name="Z_75D87FDD_0292_4E5A_8E8F_63018B009393_.wvu.Cols" localSheetId="11" hidden="1">'Sch-5'!$I:$P</definedName>
    <definedName name="Z_75D87FDD_0292_4E5A_8E8F_63018B009393_.wvu.Cols" localSheetId="14" hidden="1">'Sch-7'!$I:$L,'Sch-7'!$AD:$AJ</definedName>
    <definedName name="Z_75D87FDD_0292_4E5A_8E8F_63018B009393_.wvu.Cols" localSheetId="15" hidden="1">'Sch-7 Dis'!$AD:$AJ</definedName>
    <definedName name="Z_75D87FDD_0292_4E5A_8E8F_63018B009393_.wvu.FilterData" localSheetId="4" hidden="1">'Sch-1'!$K$1:$K$231</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8" hidden="1">'Sch-2 Dis'!$A$15:$F$56</definedName>
    <definedName name="Z_75D87FDD_0292_4E5A_8E8F_63018B009393_.wvu.FilterData" localSheetId="7" hidden="1">'Sch-3 '!#REF!</definedName>
    <definedName name="Z_75D87FDD_0292_4E5A_8E8F_63018B009393_.wvu.FilterData" localSheetId="9" hidden="1">'Sch-3 Dis'!$A$15:$F$81</definedName>
    <definedName name="Z_75D87FDD_0292_4E5A_8E8F_63018B009393_.wvu.PrintArea" localSheetId="19" hidden="1">'Bid Form '!$A$1:$F$63</definedName>
    <definedName name="Z_75D87FDD_0292_4E5A_8E8F_63018B009393_.wvu.PrintArea" localSheetId="17"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6" hidden="1">Octroi!$A$1:$E$16</definedName>
    <definedName name="Z_75D87FDD_0292_4E5A_8E8F_63018B009393_.wvu.PrintArea" localSheetId="18" hidden="1">'Other Taxes &amp; Duties'!$A$1:$F$16</definedName>
    <definedName name="Z_75D87FDD_0292_4E5A_8E8F_63018B009393_.wvu.PrintArea" localSheetId="21" hidden="1">'Q &amp; C'!$A$1:$F$38</definedName>
    <definedName name="Z_75D87FDD_0292_4E5A_8E8F_63018B009393_.wvu.PrintArea" localSheetId="20" hidden="1">'Q &amp; C (2)'!$A$1:$F$44</definedName>
    <definedName name="Z_75D87FDD_0292_4E5A_8E8F_63018B009393_.wvu.PrintArea" localSheetId="4" hidden="1">'Sch-1'!$A$1:$O$30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8" hidden="1">'Sch-2 Dis'!$A$1:$F$62</definedName>
    <definedName name="Z_75D87FDD_0292_4E5A_8E8F_63018B009393_.wvu.PrintArea" localSheetId="7" hidden="1">'Sch-3 '!$A$1:$L$146</definedName>
    <definedName name="Z_75D87FDD_0292_4E5A_8E8F_63018B009393_.wvu.PrintArea" localSheetId="9" hidden="1">'Sch-3 Dis'!$A$1:$F$87</definedName>
    <definedName name="Z_75D87FDD_0292_4E5A_8E8F_63018B009393_.wvu.PrintArea" localSheetId="10" hidden="1">'Sch-4'!$A$1:$F$21</definedName>
    <definedName name="Z_75D87FDD_0292_4E5A_8E8F_63018B009393_.wvu.PrintArea" localSheetId="11" hidden="1">'Sch-5'!$A$1:$E$21</definedName>
    <definedName name="Z_75D87FDD_0292_4E5A_8E8F_63018B009393_.wvu.PrintArea" localSheetId="12" hidden="1">'Sch-5 Dis'!$A$1:$E$23</definedName>
    <definedName name="Z_75D87FDD_0292_4E5A_8E8F_63018B009393_.wvu.PrintArea" localSheetId="13" hidden="1">'Sch-6'!$A$1:$D$28</definedName>
    <definedName name="Z_75D87FDD_0292_4E5A_8E8F_63018B009393_.wvu.PrintArea" localSheetId="14" hidden="1">'Sch-7'!$A$1:$F$26</definedName>
    <definedName name="Z_75D87FDD_0292_4E5A_8E8F_63018B009393_.wvu.PrintArea" localSheetId="15" hidden="1">'Sch-7 Dis'!$A$1:$G$28</definedName>
    <definedName name="Z_75D87FDD_0292_4E5A_8E8F_63018B009393_.wvu.PrintTitles" localSheetId="4" hidden="1">'Sch-1'!$15:$17</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8" hidden="1">'Sch-2 Dis'!$13:$15</definedName>
    <definedName name="Z_75D87FDD_0292_4E5A_8E8F_63018B009393_.wvu.PrintTitles" localSheetId="7" hidden="1">'Sch-3 '!$13:$16</definedName>
    <definedName name="Z_75D87FDD_0292_4E5A_8E8F_63018B009393_.wvu.PrintTitles" localSheetId="9" hidden="1">'Sch-3 Dis'!$13:$15</definedName>
    <definedName name="Z_75D87FDD_0292_4E5A_8E8F_63018B009393_.wvu.PrintTitles" localSheetId="11" hidden="1">'Sch-5'!$3:$13</definedName>
    <definedName name="Z_75D87FDD_0292_4E5A_8E8F_63018B009393_.wvu.PrintTitles" localSheetId="12" hidden="1">'Sch-5 Dis'!$3:$13</definedName>
    <definedName name="Z_75D87FDD_0292_4E5A_8E8F_63018B009393_.wvu.PrintTitles" localSheetId="13" hidden="1">'Sch-6'!$3:$13</definedName>
    <definedName name="Z_75D87FDD_0292_4E5A_8E8F_63018B009393_.wvu.PrintTitles" localSheetId="14" hidden="1">'Sch-7'!$14:$14</definedName>
    <definedName name="Z_75D87FDD_0292_4E5A_8E8F_63018B009393_.wvu.PrintTitles" localSheetId="15" hidden="1">'Sch-7 Dis'!$14:$14</definedName>
    <definedName name="Z_75D87FDD_0292_4E5A_8E8F_63018B009393_.wvu.Rows" localSheetId="19" hidden="1">'Bid Form '!$22:$23,'Bid Form '!$26:$26,'Bid Form '!$37:$37</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1" hidden="1">'Sch-5'!$16:$17</definedName>
    <definedName name="Z_75D87FDD_0292_4E5A_8E8F_63018B009393_.wvu.Rows" localSheetId="13" hidden="1">'Sch-6'!$18:$19,'Sch-6'!$22:$23</definedName>
    <definedName name="Z_75D87FDD_0292_4E5A_8E8F_63018B009393_.wvu.Rows" localSheetId="14" hidden="1">'Sch-7'!$98:$216</definedName>
    <definedName name="Z_75D87FDD_0292_4E5A_8E8F_63018B009393_.wvu.Rows" localSheetId="15" hidden="1">'Sch-7 Dis'!$104:$222</definedName>
    <definedName name="Z_7F1A5DE7_1043_4C11_AB2C_CC6BC6A0F482_.wvu.Cols" localSheetId="19" hidden="1">'Bid Form '!$G:$AO</definedName>
    <definedName name="Z_7F1A5DE7_1043_4C11_AB2C_CC6BC6A0F482_.wvu.Cols" localSheetId="8" hidden="1">'Sch-2 Dis'!$K:$Q</definedName>
    <definedName name="Z_7F1A5DE7_1043_4C11_AB2C_CC6BC6A0F482_.wvu.Cols" localSheetId="9" hidden="1">'Sch-3 Dis'!$AA:$AF</definedName>
    <definedName name="Z_7F1A5DE7_1043_4C11_AB2C_CC6BC6A0F482_.wvu.Cols" localSheetId="11" hidden="1">'Sch-5'!$I:$P</definedName>
    <definedName name="Z_7F1A5DE7_1043_4C11_AB2C_CC6BC6A0F482_.wvu.Cols" localSheetId="14" hidden="1">'Sch-7'!$I:$L,'Sch-7'!$AD:$AJ</definedName>
    <definedName name="Z_7F1A5DE7_1043_4C11_AB2C_CC6BC6A0F482_.wvu.Cols" localSheetId="15" hidden="1">'Sch-7 Dis'!$AD:$AJ</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8" hidden="1">'Sch-2 Dis'!$A$15:$F$56</definedName>
    <definedName name="Z_7F1A5DE7_1043_4C11_AB2C_CC6BC6A0F482_.wvu.FilterData" localSheetId="9" hidden="1">'Sch-3 Dis'!$A$15:$F$81</definedName>
    <definedName name="Z_7F1A5DE7_1043_4C11_AB2C_CC6BC6A0F482_.wvu.PrintArea" localSheetId="19" hidden="1">'Bid Form '!$A$1:$F$65</definedName>
    <definedName name="Z_7F1A5DE7_1043_4C11_AB2C_CC6BC6A0F482_.wvu.PrintArea" localSheetId="17"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6" hidden="1">Octroi!$A$1:$E$16</definedName>
    <definedName name="Z_7F1A5DE7_1043_4C11_AB2C_CC6BC6A0F482_.wvu.PrintArea" localSheetId="18" hidden="1">'Other Taxes &amp; Duties'!$A$1:$F$16</definedName>
    <definedName name="Z_7F1A5DE7_1043_4C11_AB2C_CC6BC6A0F482_.wvu.PrintArea" localSheetId="21" hidden="1">'Q &amp; C'!$A$1:$F$38</definedName>
    <definedName name="Z_7F1A5DE7_1043_4C11_AB2C_CC6BC6A0F482_.wvu.PrintArea" localSheetId="20"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8" hidden="1">'Sch-2 Dis'!$A$1:$F$62</definedName>
    <definedName name="Z_7F1A5DE7_1043_4C11_AB2C_CC6BC6A0F482_.wvu.PrintArea" localSheetId="9" hidden="1">'Sch-3 Dis'!$A$1:$F$87</definedName>
    <definedName name="Z_7F1A5DE7_1043_4C11_AB2C_CC6BC6A0F482_.wvu.PrintArea" localSheetId="10" hidden="1">'Sch-4'!$A$1:$F$21</definedName>
    <definedName name="Z_7F1A5DE7_1043_4C11_AB2C_CC6BC6A0F482_.wvu.PrintArea" localSheetId="11" hidden="1">'Sch-5'!$A$1:$E$21</definedName>
    <definedName name="Z_7F1A5DE7_1043_4C11_AB2C_CC6BC6A0F482_.wvu.PrintArea" localSheetId="12" hidden="1">'Sch-5 Dis'!$A$1:$E$23</definedName>
    <definedName name="Z_7F1A5DE7_1043_4C11_AB2C_CC6BC6A0F482_.wvu.PrintArea" localSheetId="13" hidden="1">'Sch-6'!$A$1:$D$28</definedName>
    <definedName name="Z_7F1A5DE7_1043_4C11_AB2C_CC6BC6A0F482_.wvu.PrintArea" localSheetId="14" hidden="1">'Sch-7'!$A$1:$F$26</definedName>
    <definedName name="Z_7F1A5DE7_1043_4C11_AB2C_CC6BC6A0F482_.wvu.PrintArea" localSheetId="15" hidden="1">'Sch-7 Dis'!$A$1:$G$28</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8" hidden="1">'Sch-2 Dis'!$13:$15</definedName>
    <definedName name="Z_7F1A5DE7_1043_4C11_AB2C_CC6BC6A0F482_.wvu.PrintTitles" localSheetId="9" hidden="1">'Sch-3 Dis'!$13:$15</definedName>
    <definedName name="Z_7F1A5DE7_1043_4C11_AB2C_CC6BC6A0F482_.wvu.PrintTitles" localSheetId="11" hidden="1">'Sch-5'!$3:$13</definedName>
    <definedName name="Z_7F1A5DE7_1043_4C11_AB2C_CC6BC6A0F482_.wvu.PrintTitles" localSheetId="12" hidden="1">'Sch-5 Dis'!$3:$13</definedName>
    <definedName name="Z_7F1A5DE7_1043_4C11_AB2C_CC6BC6A0F482_.wvu.PrintTitles" localSheetId="13" hidden="1">'Sch-6'!$3:$13</definedName>
    <definedName name="Z_7F1A5DE7_1043_4C11_AB2C_CC6BC6A0F482_.wvu.PrintTitles" localSheetId="14" hidden="1">'Sch-7'!$14:$14</definedName>
    <definedName name="Z_7F1A5DE7_1043_4C11_AB2C_CC6BC6A0F482_.wvu.PrintTitles" localSheetId="15" hidden="1">'Sch-7 Dis'!$14:$14</definedName>
    <definedName name="Z_7F1A5DE7_1043_4C11_AB2C_CC6BC6A0F482_.wvu.Rows" localSheetId="1" hidden="1">Cover!$7:$7</definedName>
    <definedName name="Z_7F1A5DE7_1043_4C11_AB2C_CC6BC6A0F482_.wvu.Rows" localSheetId="14" hidden="1">'Sch-7'!$98:$216</definedName>
    <definedName name="Z_7F1A5DE7_1043_4C11_AB2C_CC6BC6A0F482_.wvu.Rows" localSheetId="15" hidden="1">'Sch-7 Dis'!$104:$222</definedName>
    <definedName name="Z_86B8F583_1D80_4706_A303_30286C17F3DF_.wvu.Cols" localSheetId="7" hidden="1">'Sch-3 '!$AF:$AK</definedName>
    <definedName name="Z_86B8F583_1D80_4706_A303_30286C17F3DF_.wvu.FilterData" localSheetId="7" hidden="1">'Sch-3 '!#REF!</definedName>
    <definedName name="Z_86B8F583_1D80_4706_A303_30286C17F3DF_.wvu.PrintArea" localSheetId="7" hidden="1">'Sch-3 '!$A$1:$L$146</definedName>
    <definedName name="Z_86B8F583_1D80_4706_A303_30286C17F3DF_.wvu.PrintTitles" localSheetId="7" hidden="1">'Sch-3 '!$13:$16</definedName>
    <definedName name="Z_A7DBDDEF_9245_44C6_9EBF_032DB6E1C0A2_.wvu.Cols" localSheetId="4" hidden="1">'Sch-1'!$P:$P,'Sch-1'!#REF!</definedName>
    <definedName name="Z_A7DBDDEF_9245_44C6_9EBF_032DB6E1C0A2_.wvu.Cols" localSheetId="6" hidden="1">'Sch-2'!$M:$R</definedName>
    <definedName name="Z_A7DBDDEF_9245_44C6_9EBF_032DB6E1C0A2_.wvu.Cols" localSheetId="8" hidden="1">'Sch-2 Dis'!$K:$Q</definedName>
    <definedName name="Z_A7DBDDEF_9245_44C6_9EBF_032DB6E1C0A2_.wvu.Cols" localSheetId="7" hidden="1">'Sch-3 '!$Q:$Z,'Sch-3 '!$AF:$AK</definedName>
    <definedName name="Z_A7DBDDEF_9245_44C6_9EBF_032DB6E1C0A2_.wvu.Cols" localSheetId="9" hidden="1">'Sch-3 Dis'!$AA:$AF</definedName>
    <definedName name="Z_A7DBDDEF_9245_44C6_9EBF_032DB6E1C0A2_.wvu.Cols" localSheetId="11" hidden="1">'Sch-5'!$I:$P</definedName>
    <definedName name="Z_A7DBDDEF_9245_44C6_9EBF_032DB6E1C0A2_.wvu.Cols" localSheetId="14" hidden="1">'Sch-7'!$I:$L,'Sch-7'!$AD:$AJ</definedName>
    <definedName name="Z_A7DBDDEF_9245_44C6_9EBF_032DB6E1C0A2_.wvu.Cols" localSheetId="15" hidden="1">'Sch-7 Dis'!$AD:$AJ</definedName>
    <definedName name="Z_A7DBDDEF_9245_44C6_9EBF_032DB6E1C0A2_.wvu.FilterData" localSheetId="4" hidden="1">'Sch-1'!$A$18:$O$18</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8" hidden="1">'Sch-2 Dis'!$A$15:$F$56</definedName>
    <definedName name="Z_A7DBDDEF_9245_44C6_9EBF_032DB6E1C0A2_.wvu.FilterData" localSheetId="7" hidden="1">'Sch-3 '!$A$17:$K$146</definedName>
    <definedName name="Z_A7DBDDEF_9245_44C6_9EBF_032DB6E1C0A2_.wvu.FilterData" localSheetId="9" hidden="1">'Sch-3 Dis'!$A$15:$F$81</definedName>
    <definedName name="Z_A7DBDDEF_9245_44C6_9EBF_032DB6E1C0A2_.wvu.PrintArea" localSheetId="19" hidden="1">'Bid Form '!$A$1:$F$65</definedName>
    <definedName name="Z_A7DBDDEF_9245_44C6_9EBF_032DB6E1C0A2_.wvu.PrintArea" localSheetId="17"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6" hidden="1">Octroi!$A$1:$E$16</definedName>
    <definedName name="Z_A7DBDDEF_9245_44C6_9EBF_032DB6E1C0A2_.wvu.PrintArea" localSheetId="18" hidden="1">'Other Taxes &amp; Duties'!$A$1:$F$16</definedName>
    <definedName name="Z_A7DBDDEF_9245_44C6_9EBF_032DB6E1C0A2_.wvu.PrintArea" localSheetId="21" hidden="1">'Q &amp; C'!$A$1:$F$38</definedName>
    <definedName name="Z_A7DBDDEF_9245_44C6_9EBF_032DB6E1C0A2_.wvu.PrintArea" localSheetId="20" hidden="1">'Q &amp; C (2)'!$A$1:$F$44</definedName>
    <definedName name="Z_A7DBDDEF_9245_44C6_9EBF_032DB6E1C0A2_.wvu.PrintArea" localSheetId="4" hidden="1">'Sch-1'!$A$1:$O$30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8" hidden="1">'Sch-2 Dis'!$A$1:$F$62</definedName>
    <definedName name="Z_A7DBDDEF_9245_44C6_9EBF_032DB6E1C0A2_.wvu.PrintArea" localSheetId="7" hidden="1">'Sch-3 '!$A$1:$K$146</definedName>
    <definedName name="Z_A7DBDDEF_9245_44C6_9EBF_032DB6E1C0A2_.wvu.PrintArea" localSheetId="9" hidden="1">'Sch-3 Dis'!$A$1:$F$87</definedName>
    <definedName name="Z_A7DBDDEF_9245_44C6_9EBF_032DB6E1C0A2_.wvu.PrintArea" localSheetId="10" hidden="1">'Sch-4'!$A$1:$F$21</definedName>
    <definedName name="Z_A7DBDDEF_9245_44C6_9EBF_032DB6E1C0A2_.wvu.PrintArea" localSheetId="11" hidden="1">'Sch-5'!$A$1:$E$21</definedName>
    <definedName name="Z_A7DBDDEF_9245_44C6_9EBF_032DB6E1C0A2_.wvu.PrintArea" localSheetId="12" hidden="1">'Sch-5 Dis'!$A$1:$E$23</definedName>
    <definedName name="Z_A7DBDDEF_9245_44C6_9EBF_032DB6E1C0A2_.wvu.PrintArea" localSheetId="13" hidden="1">'Sch-6'!$A$1:$D$28</definedName>
    <definedName name="Z_A7DBDDEF_9245_44C6_9EBF_032DB6E1C0A2_.wvu.PrintArea" localSheetId="14" hidden="1">'Sch-7'!$A$1:$F$26</definedName>
    <definedName name="Z_A7DBDDEF_9245_44C6_9EBF_032DB6E1C0A2_.wvu.PrintArea" localSheetId="15"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8" hidden="1">'Sch-2 Dis'!$13:$15</definedName>
    <definedName name="Z_A7DBDDEF_9245_44C6_9EBF_032DB6E1C0A2_.wvu.PrintTitles" localSheetId="7" hidden="1">'Sch-3 '!$13:$16</definedName>
    <definedName name="Z_A7DBDDEF_9245_44C6_9EBF_032DB6E1C0A2_.wvu.PrintTitles" localSheetId="9" hidden="1">'Sch-3 Dis'!$13:$15</definedName>
    <definedName name="Z_A7DBDDEF_9245_44C6_9EBF_032DB6E1C0A2_.wvu.PrintTitles" localSheetId="11" hidden="1">'Sch-5'!$3:$13</definedName>
    <definedName name="Z_A7DBDDEF_9245_44C6_9EBF_032DB6E1C0A2_.wvu.PrintTitles" localSheetId="12" hidden="1">'Sch-5 Dis'!$3:$13</definedName>
    <definedName name="Z_A7DBDDEF_9245_44C6_9EBF_032DB6E1C0A2_.wvu.PrintTitles" localSheetId="13" hidden="1">'Sch-6'!$3:$13</definedName>
    <definedName name="Z_A7DBDDEF_9245_44C6_9EBF_032DB6E1C0A2_.wvu.PrintTitles" localSheetId="14" hidden="1">'Sch-7'!$14:$14</definedName>
    <definedName name="Z_A7DBDDEF_9245_44C6_9EBF_032DB6E1C0A2_.wvu.PrintTitles" localSheetId="15" hidden="1">'Sch-7 Dis'!$14:$14</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7" hidden="1">'Sch-3 '!#REF!,'Sch-3 '!#REF!,'Sch-3 '!#REF!,'Sch-3 '!#REF!</definedName>
    <definedName name="Z_A7DBDDEF_9245_44C6_9EBF_032DB6E1C0A2_.wvu.Rows" localSheetId="14" hidden="1">'Sch-7'!$23:$23,'Sch-7'!$98:$216</definedName>
    <definedName name="Z_A7DBDDEF_9245_44C6_9EBF_032DB6E1C0A2_.wvu.Rows" localSheetId="15" hidden="1">'Sch-7 Dis'!$104:$222</definedName>
    <definedName name="Z_B23AD343_29DA_4CE0_BD10_47BF44F3782F_.wvu.Cols" localSheetId="4" hidden="1">'Sch-1'!$R:$W</definedName>
    <definedName name="Z_B23AD343_29DA_4CE0_BD10_47BF44F3782F_.wvu.Cols" localSheetId="6" hidden="1">'Sch-2'!$M:$R</definedName>
    <definedName name="Z_B23AD343_29DA_4CE0_BD10_47BF44F3782F_.wvu.Cols" localSheetId="8" hidden="1">'Sch-2 Dis'!$K:$Q</definedName>
    <definedName name="Z_B23AD343_29DA_4CE0_BD10_47BF44F3782F_.wvu.Cols" localSheetId="7" hidden="1">'Sch-3 '!$Q:$Z,'Sch-3 '!$AF:$AK</definedName>
    <definedName name="Z_B23AD343_29DA_4CE0_BD10_47BF44F3782F_.wvu.Cols" localSheetId="9" hidden="1">'Sch-3 Dis'!$AA:$AF</definedName>
    <definedName name="Z_B23AD343_29DA_4CE0_BD10_47BF44F3782F_.wvu.Cols" localSheetId="11" hidden="1">'Sch-5'!$I:$P</definedName>
    <definedName name="Z_B23AD343_29DA_4CE0_BD10_47BF44F3782F_.wvu.Cols" localSheetId="14" hidden="1">'Sch-7'!$I:$L,'Sch-7'!$AD:$AJ</definedName>
    <definedName name="Z_B23AD343_29DA_4CE0_BD10_47BF44F3782F_.wvu.Cols" localSheetId="15" hidden="1">'Sch-7 Dis'!$AD:$AJ</definedName>
    <definedName name="Z_B23AD343_29DA_4CE0_BD10_47BF44F3782F_.wvu.FilterData" localSheetId="4" hidden="1">'Sch-1'!$A$18:$O$18</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8" hidden="1">'Sch-2 Dis'!$A$15:$F$56</definedName>
    <definedName name="Z_B23AD343_29DA_4CE0_BD10_47BF44F3782F_.wvu.FilterData" localSheetId="7" hidden="1">'Sch-3 '!$A$17:$K$146</definedName>
    <definedName name="Z_B23AD343_29DA_4CE0_BD10_47BF44F3782F_.wvu.FilterData" localSheetId="9" hidden="1">'Sch-3 Dis'!$A$15:$F$81</definedName>
    <definedName name="Z_B23AD343_29DA_4CE0_BD10_47BF44F3782F_.wvu.PrintArea" localSheetId="19" hidden="1">'Bid Form '!$A$1:$F$65</definedName>
    <definedName name="Z_B23AD343_29DA_4CE0_BD10_47BF44F3782F_.wvu.PrintArea" localSheetId="17"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6" hidden="1">Octroi!$A$1:$E$16</definedName>
    <definedName name="Z_B23AD343_29DA_4CE0_BD10_47BF44F3782F_.wvu.PrintArea" localSheetId="18" hidden="1">'Other Taxes &amp; Duties'!$A$1:$F$16</definedName>
    <definedName name="Z_B23AD343_29DA_4CE0_BD10_47BF44F3782F_.wvu.PrintArea" localSheetId="21" hidden="1">'Q &amp; C'!$A$1:$F$38</definedName>
    <definedName name="Z_B23AD343_29DA_4CE0_BD10_47BF44F3782F_.wvu.PrintArea" localSheetId="20" hidden="1">'Q &amp; C (2)'!$A$1:$F$44</definedName>
    <definedName name="Z_B23AD343_29DA_4CE0_BD10_47BF44F3782F_.wvu.PrintArea" localSheetId="4" hidden="1">'Sch-1'!$A$1:$O$30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8" hidden="1">'Sch-2 Dis'!$A$1:$F$62</definedName>
    <definedName name="Z_B23AD343_29DA_4CE0_BD10_47BF44F3782F_.wvu.PrintArea" localSheetId="7" hidden="1">'Sch-3 '!$A$1:$K$146</definedName>
    <definedName name="Z_B23AD343_29DA_4CE0_BD10_47BF44F3782F_.wvu.PrintArea" localSheetId="9" hidden="1">'Sch-3 Dis'!$A$1:$F$87</definedName>
    <definedName name="Z_B23AD343_29DA_4CE0_BD10_47BF44F3782F_.wvu.PrintArea" localSheetId="10" hidden="1">'Sch-4'!$A$1:$F$21</definedName>
    <definedName name="Z_B23AD343_29DA_4CE0_BD10_47BF44F3782F_.wvu.PrintArea" localSheetId="11" hidden="1">'Sch-5'!$A$1:$E$21</definedName>
    <definedName name="Z_B23AD343_29DA_4CE0_BD10_47BF44F3782F_.wvu.PrintArea" localSheetId="12" hidden="1">'Sch-5 Dis'!$A$1:$E$23</definedName>
    <definedName name="Z_B23AD343_29DA_4CE0_BD10_47BF44F3782F_.wvu.PrintArea" localSheetId="13" hidden="1">'Sch-6'!$A$1:$D$29</definedName>
    <definedName name="Z_B23AD343_29DA_4CE0_BD10_47BF44F3782F_.wvu.PrintArea" localSheetId="14" hidden="1">'Sch-7'!$A$1:$F$26</definedName>
    <definedName name="Z_B23AD343_29DA_4CE0_BD10_47BF44F3782F_.wvu.PrintArea" localSheetId="15"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8" hidden="1">'Sch-2 Dis'!$13:$15</definedName>
    <definedName name="Z_B23AD343_29DA_4CE0_BD10_47BF44F3782F_.wvu.PrintTitles" localSheetId="7" hidden="1">'Sch-3 '!$13:$16</definedName>
    <definedName name="Z_B23AD343_29DA_4CE0_BD10_47BF44F3782F_.wvu.PrintTitles" localSheetId="9" hidden="1">'Sch-3 Dis'!$13:$15</definedName>
    <definedName name="Z_B23AD343_29DA_4CE0_BD10_47BF44F3782F_.wvu.PrintTitles" localSheetId="11" hidden="1">'Sch-5'!$3:$13</definedName>
    <definedName name="Z_B23AD343_29DA_4CE0_BD10_47BF44F3782F_.wvu.PrintTitles" localSheetId="12" hidden="1">'Sch-5 Dis'!$3:$13</definedName>
    <definedName name="Z_B23AD343_29DA_4CE0_BD10_47BF44F3782F_.wvu.PrintTitles" localSheetId="13" hidden="1">'Sch-6'!$3:$13</definedName>
    <definedName name="Z_B23AD343_29DA_4CE0_BD10_47BF44F3782F_.wvu.PrintTitles" localSheetId="14" hidden="1">'Sch-7'!$14:$14</definedName>
    <definedName name="Z_B23AD343_29DA_4CE0_BD10_47BF44F3782F_.wvu.PrintTitles" localSheetId="15" hidden="1">'Sch-7 Dis'!$14:$14</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4" hidden="1">'Sch-7'!$23:$23,'Sch-7'!$98:$216</definedName>
    <definedName name="Z_B23AD343_29DA_4CE0_BD10_47BF44F3782F_.wvu.Rows" localSheetId="15" hidden="1">'Sch-7 Dis'!$104:$222</definedName>
    <definedName name="Z_B3CE7B10_A914_4559_A6DA_AED8C22AFD6D_.wvu.Cols" localSheetId="4" hidden="1">'Sch-1'!$P:$S</definedName>
    <definedName name="Z_B3CE7B10_A914_4559_A6DA_AED8C22AFD6D_.wvu.Cols" localSheetId="6" hidden="1">'Sch-2'!$M:$R</definedName>
    <definedName name="Z_B3CE7B10_A914_4559_A6DA_AED8C22AFD6D_.wvu.Cols" localSheetId="8" hidden="1">'Sch-2 Dis'!$K:$Q</definedName>
    <definedName name="Z_B3CE7B10_A914_4559_A6DA_AED8C22AFD6D_.wvu.Cols" localSheetId="7" hidden="1">'Sch-3 '!$Q:$Z,'Sch-3 '!$AF:$AK</definedName>
    <definedName name="Z_B3CE7B10_A914_4559_A6DA_AED8C22AFD6D_.wvu.Cols" localSheetId="9" hidden="1">'Sch-3 Dis'!$AA:$AF</definedName>
    <definedName name="Z_B3CE7B10_A914_4559_A6DA_AED8C22AFD6D_.wvu.Cols" localSheetId="11" hidden="1">'Sch-5'!$I:$P</definedName>
    <definedName name="Z_B3CE7B10_A914_4559_A6DA_AED8C22AFD6D_.wvu.Cols" localSheetId="14" hidden="1">'Sch-7'!$I:$L,'Sch-7'!$AD:$AJ</definedName>
    <definedName name="Z_B3CE7B10_A914_4559_A6DA_AED8C22AFD6D_.wvu.Cols" localSheetId="15" hidden="1">'Sch-7 Dis'!$AD:$AJ</definedName>
    <definedName name="Z_B3CE7B10_A914_4559_A6DA_AED8C22AFD6D_.wvu.FilterData" localSheetId="4" hidden="1">'Sch-1'!$A$18:$O$18</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8" hidden="1">'Sch-2 Dis'!$A$15:$F$56</definedName>
    <definedName name="Z_B3CE7B10_A914_4559_A6DA_AED8C22AFD6D_.wvu.FilterData" localSheetId="7" hidden="1">'Sch-3 '!$A$17:$K$146</definedName>
    <definedName name="Z_B3CE7B10_A914_4559_A6DA_AED8C22AFD6D_.wvu.FilterData" localSheetId="9" hidden="1">'Sch-3 Dis'!$A$15:$F$81</definedName>
    <definedName name="Z_B3CE7B10_A914_4559_A6DA_AED8C22AFD6D_.wvu.PrintArea" localSheetId="19" hidden="1">'Bid Form '!$A$1:$F$65</definedName>
    <definedName name="Z_B3CE7B10_A914_4559_A6DA_AED8C22AFD6D_.wvu.PrintArea" localSheetId="17"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6" hidden="1">Octroi!$A$1:$E$16</definedName>
    <definedName name="Z_B3CE7B10_A914_4559_A6DA_AED8C22AFD6D_.wvu.PrintArea" localSheetId="18" hidden="1">'Other Taxes &amp; Duties'!$A$1:$F$16</definedName>
    <definedName name="Z_B3CE7B10_A914_4559_A6DA_AED8C22AFD6D_.wvu.PrintArea" localSheetId="21" hidden="1">'Q &amp; C'!$A$1:$F$38</definedName>
    <definedName name="Z_B3CE7B10_A914_4559_A6DA_AED8C22AFD6D_.wvu.PrintArea" localSheetId="20" hidden="1">'Q &amp; C (2)'!$A$1:$F$44</definedName>
    <definedName name="Z_B3CE7B10_A914_4559_A6DA_AED8C22AFD6D_.wvu.PrintArea" localSheetId="4" hidden="1">'Sch-1'!$A$1:$O$30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8" hidden="1">'Sch-2 Dis'!$A$1:$F$62</definedName>
    <definedName name="Z_B3CE7B10_A914_4559_A6DA_AED8C22AFD6D_.wvu.PrintArea" localSheetId="7" hidden="1">'Sch-3 '!$A$1:$K$146</definedName>
    <definedName name="Z_B3CE7B10_A914_4559_A6DA_AED8C22AFD6D_.wvu.PrintArea" localSheetId="9" hidden="1">'Sch-3 Dis'!$A$1:$F$87</definedName>
    <definedName name="Z_B3CE7B10_A914_4559_A6DA_AED8C22AFD6D_.wvu.PrintArea" localSheetId="10" hidden="1">'Sch-4'!$A$1:$F$21</definedName>
    <definedName name="Z_B3CE7B10_A914_4559_A6DA_AED8C22AFD6D_.wvu.PrintArea" localSheetId="11" hidden="1">'Sch-5'!$A$1:$E$21</definedName>
    <definedName name="Z_B3CE7B10_A914_4559_A6DA_AED8C22AFD6D_.wvu.PrintArea" localSheetId="12" hidden="1">'Sch-5 Dis'!$A$1:$E$23</definedName>
    <definedName name="Z_B3CE7B10_A914_4559_A6DA_AED8C22AFD6D_.wvu.PrintArea" localSheetId="13" hidden="1">'Sch-6'!$A$1:$D$28</definedName>
    <definedName name="Z_B3CE7B10_A914_4559_A6DA_AED8C22AFD6D_.wvu.PrintArea" localSheetId="14" hidden="1">'Sch-7'!$A$1:$F$26</definedName>
    <definedName name="Z_B3CE7B10_A914_4559_A6DA_AED8C22AFD6D_.wvu.PrintArea" localSheetId="15"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8" hidden="1">'Sch-2 Dis'!$13:$15</definedName>
    <definedName name="Z_B3CE7B10_A914_4559_A6DA_AED8C22AFD6D_.wvu.PrintTitles" localSheetId="7" hidden="1">'Sch-3 '!$13:$16</definedName>
    <definedName name="Z_B3CE7B10_A914_4559_A6DA_AED8C22AFD6D_.wvu.PrintTitles" localSheetId="9" hidden="1">'Sch-3 Dis'!$13:$15</definedName>
    <definedName name="Z_B3CE7B10_A914_4559_A6DA_AED8C22AFD6D_.wvu.PrintTitles" localSheetId="11" hidden="1">'Sch-5'!$3:$13</definedName>
    <definedName name="Z_B3CE7B10_A914_4559_A6DA_AED8C22AFD6D_.wvu.PrintTitles" localSheetId="12" hidden="1">'Sch-5 Dis'!$3:$13</definedName>
    <definedName name="Z_B3CE7B10_A914_4559_A6DA_AED8C22AFD6D_.wvu.PrintTitles" localSheetId="13" hidden="1">'Sch-6'!$3:$13</definedName>
    <definedName name="Z_B3CE7B10_A914_4559_A6DA_AED8C22AFD6D_.wvu.PrintTitles" localSheetId="14" hidden="1">'Sch-7'!$14:$14</definedName>
    <definedName name="Z_B3CE7B10_A914_4559_A6DA_AED8C22AFD6D_.wvu.PrintTitles" localSheetId="15" hidden="1">'Sch-7 Dis'!$14:$14</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4" hidden="1">'Sch-7'!$23:$23,'Sch-7'!$98:$216</definedName>
    <definedName name="Z_B3CE7B10_A914_4559_A6DA_AED8C22AFD6D_.wvu.Rows" localSheetId="15" hidden="1">'Sch-7 Dis'!$104:$222</definedName>
    <definedName name="Z_B48B8B4C_A880_453D_8729_90D004BEF0DB_.wvu.Cols" localSheetId="4" hidden="1">'Sch-1'!$B:$E</definedName>
    <definedName name="Z_B48B8B4C_A880_453D_8729_90D004BEF0DB_.wvu.Cols" localSheetId="6" hidden="1">'Sch-2'!$B:$E</definedName>
    <definedName name="Z_B48B8B4C_A880_453D_8729_90D004BEF0DB_.wvu.Cols" localSheetId="8" hidden="1">'Sch-2 Dis'!$K:$Q</definedName>
    <definedName name="Z_B48B8B4C_A880_453D_8729_90D004BEF0DB_.wvu.Cols" localSheetId="7" hidden="1">'Sch-3 '!$AF:$AK</definedName>
    <definedName name="Z_B48B8B4C_A880_453D_8729_90D004BEF0DB_.wvu.Cols" localSheetId="9" hidden="1">'Sch-3 Dis'!$AA:$AF</definedName>
    <definedName name="Z_B48B8B4C_A880_453D_8729_90D004BEF0DB_.wvu.Cols" localSheetId="11" hidden="1">'Sch-5'!$I:$P</definedName>
    <definedName name="Z_B48B8B4C_A880_453D_8729_90D004BEF0DB_.wvu.Cols" localSheetId="14" hidden="1">'Sch-7'!$I:$L,'Sch-7'!$AD:$AJ</definedName>
    <definedName name="Z_B48B8B4C_A880_453D_8729_90D004BEF0DB_.wvu.Cols" localSheetId="15" hidden="1">'Sch-7 Dis'!$AD:$AJ</definedName>
    <definedName name="Z_B48B8B4C_A880_453D_8729_90D004BEF0DB_.wvu.FilterData" localSheetId="4" hidden="1">'Sch-1'!$K$1:$K$231</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8" hidden="1">'Sch-2 Dis'!$A$15:$F$56</definedName>
    <definedName name="Z_B48B8B4C_A880_453D_8729_90D004BEF0DB_.wvu.FilterData" localSheetId="7" hidden="1">'Sch-3 '!#REF!</definedName>
    <definedName name="Z_B48B8B4C_A880_453D_8729_90D004BEF0DB_.wvu.FilterData" localSheetId="9" hidden="1">'Sch-3 Dis'!$A$15:$F$81</definedName>
    <definedName name="Z_B48B8B4C_A880_453D_8729_90D004BEF0DB_.wvu.PrintArea" localSheetId="19" hidden="1">'Bid Form '!$A$1:$F$63</definedName>
    <definedName name="Z_B48B8B4C_A880_453D_8729_90D004BEF0DB_.wvu.PrintArea" localSheetId="17"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6" hidden="1">Octroi!$A$1:$E$16</definedName>
    <definedName name="Z_B48B8B4C_A880_453D_8729_90D004BEF0DB_.wvu.PrintArea" localSheetId="18" hidden="1">'Other Taxes &amp; Duties'!$A$1:$F$16</definedName>
    <definedName name="Z_B48B8B4C_A880_453D_8729_90D004BEF0DB_.wvu.PrintArea" localSheetId="21" hidden="1">'Q &amp; C'!$A$1:$F$38</definedName>
    <definedName name="Z_B48B8B4C_A880_453D_8729_90D004BEF0DB_.wvu.PrintArea" localSheetId="20" hidden="1">'Q &amp; C (2)'!$A$1:$F$44</definedName>
    <definedName name="Z_B48B8B4C_A880_453D_8729_90D004BEF0DB_.wvu.PrintArea" localSheetId="4" hidden="1">'Sch-1'!$A$1:$O$30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8" hidden="1">'Sch-2 Dis'!$A$1:$F$62</definedName>
    <definedName name="Z_B48B8B4C_A880_453D_8729_90D004BEF0DB_.wvu.PrintArea" localSheetId="7" hidden="1">'Sch-3 '!$A$1:$L$146</definedName>
    <definedName name="Z_B48B8B4C_A880_453D_8729_90D004BEF0DB_.wvu.PrintArea" localSheetId="9" hidden="1">'Sch-3 Dis'!$A$1:$F$87</definedName>
    <definedName name="Z_B48B8B4C_A880_453D_8729_90D004BEF0DB_.wvu.PrintArea" localSheetId="10" hidden="1">'Sch-4'!$A$1:$F$21</definedName>
    <definedName name="Z_B48B8B4C_A880_453D_8729_90D004BEF0DB_.wvu.PrintArea" localSheetId="11" hidden="1">'Sch-5'!$A$1:$E$21</definedName>
    <definedName name="Z_B48B8B4C_A880_453D_8729_90D004BEF0DB_.wvu.PrintArea" localSheetId="12" hidden="1">'Sch-5 Dis'!$A$1:$E$23</definedName>
    <definedName name="Z_B48B8B4C_A880_453D_8729_90D004BEF0DB_.wvu.PrintArea" localSheetId="13" hidden="1">'Sch-6'!$A$1:$D$28</definedName>
    <definedName name="Z_B48B8B4C_A880_453D_8729_90D004BEF0DB_.wvu.PrintArea" localSheetId="14" hidden="1">'Sch-7'!$A$1:$F$26</definedName>
    <definedName name="Z_B48B8B4C_A880_453D_8729_90D004BEF0DB_.wvu.PrintArea" localSheetId="15" hidden="1">'Sch-7 Dis'!$A$1:$G$28</definedName>
    <definedName name="Z_B48B8B4C_A880_453D_8729_90D004BEF0DB_.wvu.PrintTitles" localSheetId="4" hidden="1">'Sch-1'!$15:$17</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8" hidden="1">'Sch-2 Dis'!$13:$15</definedName>
    <definedName name="Z_B48B8B4C_A880_453D_8729_90D004BEF0DB_.wvu.PrintTitles" localSheetId="7" hidden="1">'Sch-3 '!$13:$16</definedName>
    <definedName name="Z_B48B8B4C_A880_453D_8729_90D004BEF0DB_.wvu.PrintTitles" localSheetId="9" hidden="1">'Sch-3 Dis'!$13:$15</definedName>
    <definedName name="Z_B48B8B4C_A880_453D_8729_90D004BEF0DB_.wvu.PrintTitles" localSheetId="11" hidden="1">'Sch-5'!$3:$13</definedName>
    <definedName name="Z_B48B8B4C_A880_453D_8729_90D004BEF0DB_.wvu.PrintTitles" localSheetId="12" hidden="1">'Sch-5 Dis'!$3:$13</definedName>
    <definedName name="Z_B48B8B4C_A880_453D_8729_90D004BEF0DB_.wvu.PrintTitles" localSheetId="13" hidden="1">'Sch-6'!$3:$13</definedName>
    <definedName name="Z_B48B8B4C_A880_453D_8729_90D004BEF0DB_.wvu.PrintTitles" localSheetId="14" hidden="1">'Sch-7'!$14:$14</definedName>
    <definedName name="Z_B48B8B4C_A880_453D_8729_90D004BEF0DB_.wvu.PrintTitles" localSheetId="15" hidden="1">'Sch-7 Dis'!$14:$14</definedName>
    <definedName name="Z_B48B8B4C_A880_453D_8729_90D004BEF0DB_.wvu.Rows" localSheetId="19" hidden="1">'Bid Form '!$22:$23,'Bid Form '!$26:$26,'Bid Form '!$37:$37</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1" hidden="1">'Sch-5'!$16:$17</definedName>
    <definedName name="Z_B48B8B4C_A880_453D_8729_90D004BEF0DB_.wvu.Rows" localSheetId="13" hidden="1">'Sch-6'!$18:$19,'Sch-6'!$22:$23</definedName>
    <definedName name="Z_B48B8B4C_A880_453D_8729_90D004BEF0DB_.wvu.Rows" localSheetId="14" hidden="1">'Sch-7'!$98:$216</definedName>
    <definedName name="Z_B48B8B4C_A880_453D_8729_90D004BEF0DB_.wvu.Rows" localSheetId="15" hidden="1">'Sch-7 Dis'!$104:$222</definedName>
    <definedName name="Z_B835C05C_B615_4DCB_982D_4519616B3CD8_.wvu.Cols" localSheetId="4" hidden="1">'Sch-1'!$P:$S,'Sch-1'!#REF!</definedName>
    <definedName name="Z_B835C05C_B615_4DCB_982D_4519616B3CD8_.wvu.Cols" localSheetId="6" hidden="1">'Sch-2'!$K:$T</definedName>
    <definedName name="Z_B835C05C_B615_4DCB_982D_4519616B3CD8_.wvu.Cols" localSheetId="8" hidden="1">'Sch-2 Dis'!$K:$Q</definedName>
    <definedName name="Z_B835C05C_B615_4DCB_982D_4519616B3CD8_.wvu.Cols" localSheetId="7" hidden="1">'Sch-3 '!$Q:$Z,'Sch-3 '!$AF:$AK</definedName>
    <definedName name="Z_B835C05C_B615_4DCB_982D_4519616B3CD8_.wvu.Cols" localSheetId="9" hidden="1">'Sch-3 Dis'!$AA:$AF</definedName>
    <definedName name="Z_B835C05C_B615_4DCB_982D_4519616B3CD8_.wvu.Cols" localSheetId="11" hidden="1">'Sch-5'!$I:$P</definedName>
    <definedName name="Z_B835C05C_B615_4DCB_982D_4519616B3CD8_.wvu.Cols" localSheetId="14" hidden="1">'Sch-7'!$I:$L,'Sch-7'!$AD:$AJ</definedName>
    <definedName name="Z_B835C05C_B615_4DCB_982D_4519616B3CD8_.wvu.Cols" localSheetId="15" hidden="1">'Sch-7 Dis'!$AD:$AJ</definedName>
    <definedName name="Z_B835C05C_B615_4DCB_982D_4519616B3CD8_.wvu.FilterData" localSheetId="4" hidden="1">'Sch-1'!$A$18:$Z$18</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8" hidden="1">'Sch-2 Dis'!$A$15:$F$56</definedName>
    <definedName name="Z_B835C05C_B615_4DCB_982D_4519616B3CD8_.wvu.FilterData" localSheetId="7" hidden="1">'Sch-3 '!#REF!</definedName>
    <definedName name="Z_B835C05C_B615_4DCB_982D_4519616B3CD8_.wvu.FilterData" localSheetId="9" hidden="1">'Sch-3 Dis'!$A$15:$F$81</definedName>
    <definedName name="Z_B835C05C_B615_4DCB_982D_4519616B3CD8_.wvu.PrintArea" localSheetId="19" hidden="1">'Bid Form '!$A$1:$F$65</definedName>
    <definedName name="Z_B835C05C_B615_4DCB_982D_4519616B3CD8_.wvu.PrintArea" localSheetId="17"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6" hidden="1">Octroi!$A$1:$E$16</definedName>
    <definedName name="Z_B835C05C_B615_4DCB_982D_4519616B3CD8_.wvu.PrintArea" localSheetId="18" hidden="1">'Other Taxes &amp; Duties'!$A$1:$F$16</definedName>
    <definedName name="Z_B835C05C_B615_4DCB_982D_4519616B3CD8_.wvu.PrintArea" localSheetId="21" hidden="1">'Q &amp; C'!$A$1:$F$38</definedName>
    <definedName name="Z_B835C05C_B615_4DCB_982D_4519616B3CD8_.wvu.PrintArea" localSheetId="20" hidden="1">'Q &amp; C (2)'!$A$1:$F$44</definedName>
    <definedName name="Z_B835C05C_B615_4DCB_982D_4519616B3CD8_.wvu.PrintArea" localSheetId="4" hidden="1">'Sch-1'!$A$1:$O$30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8" hidden="1">'Sch-2 Dis'!$A$1:$F$62</definedName>
    <definedName name="Z_B835C05C_B615_4DCB_982D_4519616B3CD8_.wvu.PrintArea" localSheetId="7" hidden="1">'Sch-3 '!$A$1:$K$146</definedName>
    <definedName name="Z_B835C05C_B615_4DCB_982D_4519616B3CD8_.wvu.PrintArea" localSheetId="9" hidden="1">'Sch-3 Dis'!$A$1:$F$87</definedName>
    <definedName name="Z_B835C05C_B615_4DCB_982D_4519616B3CD8_.wvu.PrintArea" localSheetId="10" hidden="1">'Sch-4'!$A$1:$F$21</definedName>
    <definedName name="Z_B835C05C_B615_4DCB_982D_4519616B3CD8_.wvu.PrintArea" localSheetId="11" hidden="1">'Sch-5'!$A$1:$E$21</definedName>
    <definedName name="Z_B835C05C_B615_4DCB_982D_4519616B3CD8_.wvu.PrintArea" localSheetId="12" hidden="1">'Sch-5 Dis'!$A$1:$E$23</definedName>
    <definedName name="Z_B835C05C_B615_4DCB_982D_4519616B3CD8_.wvu.PrintArea" localSheetId="13" hidden="1">'Sch-6'!$A$1:$D$28</definedName>
    <definedName name="Z_B835C05C_B615_4DCB_982D_4519616B3CD8_.wvu.PrintArea" localSheetId="14" hidden="1">'Sch-7'!$A$1:$F$26</definedName>
    <definedName name="Z_B835C05C_B615_4DCB_982D_4519616B3CD8_.wvu.PrintArea" localSheetId="15"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8" hidden="1">'Sch-2 Dis'!$13:$15</definedName>
    <definedName name="Z_B835C05C_B615_4DCB_982D_4519616B3CD8_.wvu.PrintTitles" localSheetId="7" hidden="1">'Sch-3 '!$13:$16</definedName>
    <definedName name="Z_B835C05C_B615_4DCB_982D_4519616B3CD8_.wvu.PrintTitles" localSheetId="9" hidden="1">'Sch-3 Dis'!$13:$15</definedName>
    <definedName name="Z_B835C05C_B615_4DCB_982D_4519616B3CD8_.wvu.PrintTitles" localSheetId="11" hidden="1">'Sch-5'!$3:$13</definedName>
    <definedName name="Z_B835C05C_B615_4DCB_982D_4519616B3CD8_.wvu.PrintTitles" localSheetId="12" hidden="1">'Sch-5 Dis'!$3:$13</definedName>
    <definedName name="Z_B835C05C_B615_4DCB_982D_4519616B3CD8_.wvu.PrintTitles" localSheetId="13" hidden="1">'Sch-6'!$3:$13</definedName>
    <definedName name="Z_B835C05C_B615_4DCB_982D_4519616B3CD8_.wvu.PrintTitles" localSheetId="14" hidden="1">'Sch-7'!$14:$14</definedName>
    <definedName name="Z_B835C05C_B615_4DCB_982D_4519616B3CD8_.wvu.PrintTitles" localSheetId="15" hidden="1">'Sch-7 Dis'!$14:$14</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4" hidden="1">'Sch-7'!$15:$20,'Sch-7'!$23:$23,'Sch-7'!$98:$216</definedName>
    <definedName name="Z_B835C05C_B615_4DCB_982D_4519616B3CD8_.wvu.Rows" localSheetId="15" hidden="1">'Sch-7 Dis'!$104:$222</definedName>
    <definedName name="Z_B84E1B9F_ABC9_444B_AF48_E02C4B05894D_.wvu.Cols" localSheetId="7" hidden="1">'Sch-3 '!$AF:$AK</definedName>
    <definedName name="Z_B84E1B9F_ABC9_444B_AF48_E02C4B05894D_.wvu.FilterData" localSheetId="7" hidden="1">'Sch-3 '!#REF!</definedName>
    <definedName name="Z_B84E1B9F_ABC9_444B_AF48_E02C4B05894D_.wvu.PrintArea" localSheetId="7" hidden="1">'Sch-3 '!$A$1:$L$146</definedName>
    <definedName name="Z_B84E1B9F_ABC9_444B_AF48_E02C4B05894D_.wvu.PrintTitles" localSheetId="7" hidden="1">'Sch-3 '!$13:$16</definedName>
    <definedName name="Z_D0757F9E_DF41_4B40_A5E5_F4F8FDD8D61D_.wvu.Cols" localSheetId="19" hidden="1">'Bid Form '!$G:$AO</definedName>
    <definedName name="Z_D0757F9E_DF41_4B40_A5E5_F4F8FDD8D61D_.wvu.Cols" localSheetId="4" hidden="1">'Sch-1'!$P:$T</definedName>
    <definedName name="Z_D0757F9E_DF41_4B40_A5E5_F4F8FDD8D61D_.wvu.Cols" localSheetId="8" hidden="1">'Sch-2 Dis'!$K:$Q</definedName>
    <definedName name="Z_D0757F9E_DF41_4B40_A5E5_F4F8FDD8D61D_.wvu.Cols" localSheetId="7" hidden="1">'Sch-3 '!$Q:$Z,'Sch-3 '!$AF:$AK</definedName>
    <definedName name="Z_D0757F9E_DF41_4B40_A5E5_F4F8FDD8D61D_.wvu.Cols" localSheetId="9" hidden="1">'Sch-3 Dis'!$AA:$AF</definedName>
    <definedName name="Z_D0757F9E_DF41_4B40_A5E5_F4F8FDD8D61D_.wvu.Cols" localSheetId="11" hidden="1">'Sch-5'!$I:$P</definedName>
    <definedName name="Z_D0757F9E_DF41_4B40_A5E5_F4F8FDD8D61D_.wvu.Cols" localSheetId="14" hidden="1">'Sch-7'!$I:$L,'Sch-7'!$AD:$AJ</definedName>
    <definedName name="Z_D0757F9E_DF41_4B40_A5E5_F4F8FDD8D61D_.wvu.Cols" localSheetId="15" hidden="1">'Sch-7 Dis'!$AD:$AJ</definedName>
    <definedName name="Z_D0757F9E_DF41_4B40_A5E5_F4F8FDD8D61D_.wvu.FilterData" localSheetId="4" hidden="1">'Sch-1'!$K$1:$K$231</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8" hidden="1">'Sch-2 Dis'!$A$15:$F$56</definedName>
    <definedName name="Z_D0757F9E_DF41_4B40_A5E5_F4F8FDD8D61D_.wvu.FilterData" localSheetId="7" hidden="1">'Sch-3 '!$A$17:$K$146</definedName>
    <definedName name="Z_D0757F9E_DF41_4B40_A5E5_F4F8FDD8D61D_.wvu.FilterData" localSheetId="9" hidden="1">'Sch-3 Dis'!$A$15:$F$81</definedName>
    <definedName name="Z_D0757F9E_DF41_4B40_A5E5_F4F8FDD8D61D_.wvu.PrintArea" localSheetId="19" hidden="1">'Bid Form '!$A$1:$F$65</definedName>
    <definedName name="Z_D0757F9E_DF41_4B40_A5E5_F4F8FDD8D61D_.wvu.PrintArea" localSheetId="17"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6" hidden="1">Octroi!$A$1:$E$16</definedName>
    <definedName name="Z_D0757F9E_DF41_4B40_A5E5_F4F8FDD8D61D_.wvu.PrintArea" localSheetId="18" hidden="1">'Other Taxes &amp; Duties'!$A$1:$F$16</definedName>
    <definedName name="Z_D0757F9E_DF41_4B40_A5E5_F4F8FDD8D61D_.wvu.PrintArea" localSheetId="21" hidden="1">'Q &amp; C'!$A$1:$F$38</definedName>
    <definedName name="Z_D0757F9E_DF41_4B40_A5E5_F4F8FDD8D61D_.wvu.PrintArea" localSheetId="20" hidden="1">'Q &amp; C (2)'!$A$1:$F$44</definedName>
    <definedName name="Z_D0757F9E_DF41_4B40_A5E5_F4F8FDD8D61D_.wvu.PrintArea" localSheetId="4" hidden="1">'Sch-1'!$A$1:$N$30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8" hidden="1">'Sch-2 Dis'!$A$1:$F$62</definedName>
    <definedName name="Z_D0757F9E_DF41_4B40_A5E5_F4F8FDD8D61D_.wvu.PrintArea" localSheetId="7" hidden="1">'Sch-3 '!$A$1:$K$146</definedName>
    <definedName name="Z_D0757F9E_DF41_4B40_A5E5_F4F8FDD8D61D_.wvu.PrintArea" localSheetId="9" hidden="1">'Sch-3 Dis'!$A$1:$F$87</definedName>
    <definedName name="Z_D0757F9E_DF41_4B40_A5E5_F4F8FDD8D61D_.wvu.PrintArea" localSheetId="10" hidden="1">'Sch-4'!$A$1:$F$21</definedName>
    <definedName name="Z_D0757F9E_DF41_4B40_A5E5_F4F8FDD8D61D_.wvu.PrintArea" localSheetId="11" hidden="1">'Sch-5'!$A$1:$E$21</definedName>
    <definedName name="Z_D0757F9E_DF41_4B40_A5E5_F4F8FDD8D61D_.wvu.PrintArea" localSheetId="12" hidden="1">'Sch-5 Dis'!$A$1:$E$23</definedName>
    <definedName name="Z_D0757F9E_DF41_4B40_A5E5_F4F8FDD8D61D_.wvu.PrintArea" localSheetId="13" hidden="1">'Sch-6'!$A$1:$D$28</definedName>
    <definedName name="Z_D0757F9E_DF41_4B40_A5E5_F4F8FDD8D61D_.wvu.PrintArea" localSheetId="14" hidden="1">'Sch-7'!$A$1:$F$26</definedName>
    <definedName name="Z_D0757F9E_DF41_4B40_A5E5_F4F8FDD8D61D_.wvu.PrintArea" localSheetId="15"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8" hidden="1">'Sch-2 Dis'!$13:$15</definedName>
    <definedName name="Z_D0757F9E_DF41_4B40_A5E5_F4F8FDD8D61D_.wvu.PrintTitles" localSheetId="7" hidden="1">'Sch-3 '!$13:$16</definedName>
    <definedName name="Z_D0757F9E_DF41_4B40_A5E5_F4F8FDD8D61D_.wvu.PrintTitles" localSheetId="9" hidden="1">'Sch-3 Dis'!$13:$15</definedName>
    <definedName name="Z_D0757F9E_DF41_4B40_A5E5_F4F8FDD8D61D_.wvu.PrintTitles" localSheetId="11" hidden="1">'Sch-5'!$3:$13</definedName>
    <definedName name="Z_D0757F9E_DF41_4B40_A5E5_F4F8FDD8D61D_.wvu.PrintTitles" localSheetId="12" hidden="1">'Sch-5 Dis'!$3:$13</definedName>
    <definedName name="Z_D0757F9E_DF41_4B40_A5E5_F4F8FDD8D61D_.wvu.PrintTitles" localSheetId="13" hidden="1">'Sch-6'!$3:$13</definedName>
    <definedName name="Z_D0757F9E_DF41_4B40_A5E5_F4F8FDD8D61D_.wvu.PrintTitles" localSheetId="14" hidden="1">'Sch-7'!$14:$14</definedName>
    <definedName name="Z_D0757F9E_DF41_4B40_A5E5_F4F8FDD8D61D_.wvu.PrintTitles" localSheetId="15" hidden="1">'Sch-7 Dis'!$14:$14</definedName>
    <definedName name="Z_D0757F9E_DF41_4B40_A5E5_F4F8FDD8D61D_.wvu.Rows" localSheetId="1" hidden="1">Cover!$7:$7</definedName>
    <definedName name="Z_D0757F9E_DF41_4B40_A5E5_F4F8FDD8D61D_.wvu.Rows" localSheetId="14" hidden="1">'Sch-7'!$98:$216</definedName>
    <definedName name="Z_D0757F9E_DF41_4B40_A5E5_F4F8FDD8D61D_.wvu.Rows" localSheetId="15" hidden="1">'Sch-7 Dis'!$104:$222</definedName>
    <definedName name="Z_D53177B2_31EC_4222_B97A_A37DCFD9E45B_.wvu.Cols" localSheetId="4" hidden="1">'Sch-1'!$P:$AA</definedName>
    <definedName name="Z_D53177B2_31EC_4222_B97A_A37DCFD9E45B_.wvu.Cols" localSheetId="6" hidden="1">'Sch-2'!$M:$R</definedName>
    <definedName name="Z_D53177B2_31EC_4222_B97A_A37DCFD9E45B_.wvu.Cols" localSheetId="8" hidden="1">'Sch-2 Dis'!$K:$Q</definedName>
    <definedName name="Z_D53177B2_31EC_4222_B97A_A37DCFD9E45B_.wvu.Cols" localSheetId="7" hidden="1">'Sch-3 '!$Q:$Z,'Sch-3 '!$AF:$AK</definedName>
    <definedName name="Z_D53177B2_31EC_4222_B97A_A37DCFD9E45B_.wvu.Cols" localSheetId="9" hidden="1">'Sch-3 Dis'!$AA:$AF</definedName>
    <definedName name="Z_D53177B2_31EC_4222_B97A_A37DCFD9E45B_.wvu.Cols" localSheetId="11" hidden="1">'Sch-5'!$I:$P</definedName>
    <definedName name="Z_D53177B2_31EC_4222_B97A_A37DCFD9E45B_.wvu.Cols" localSheetId="14" hidden="1">'Sch-7'!$I:$L,'Sch-7'!$AD:$AJ</definedName>
    <definedName name="Z_D53177B2_31EC_4222_B97A_A37DCFD9E45B_.wvu.Cols" localSheetId="15" hidden="1">'Sch-7 Dis'!$AD:$AJ</definedName>
    <definedName name="Z_D53177B2_31EC_4222_B97A_A37DCFD9E45B_.wvu.FilterData" localSheetId="4" hidden="1">'Sch-1'!$A$18:$O$18</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8" hidden="1">'Sch-2 Dis'!$A$15:$F$56</definedName>
    <definedName name="Z_D53177B2_31EC_4222_B97A_A37DCFD9E45B_.wvu.FilterData" localSheetId="7" hidden="1">'Sch-3 '!$A$17:$K$146</definedName>
    <definedName name="Z_D53177B2_31EC_4222_B97A_A37DCFD9E45B_.wvu.FilterData" localSheetId="9" hidden="1">'Sch-3 Dis'!$A$15:$F$81</definedName>
    <definedName name="Z_D53177B2_31EC_4222_B97A_A37DCFD9E45B_.wvu.PrintArea" localSheetId="19" hidden="1">'Bid Form '!$A$1:$F$65</definedName>
    <definedName name="Z_D53177B2_31EC_4222_B97A_A37DCFD9E45B_.wvu.PrintArea" localSheetId="17"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6" hidden="1">Octroi!$A$1:$E$16</definedName>
    <definedName name="Z_D53177B2_31EC_4222_B97A_A37DCFD9E45B_.wvu.PrintArea" localSheetId="18" hidden="1">'Other Taxes &amp; Duties'!$A$1:$F$16</definedName>
    <definedName name="Z_D53177B2_31EC_4222_B97A_A37DCFD9E45B_.wvu.PrintArea" localSheetId="21" hidden="1">'Q &amp; C'!$A$1:$F$38</definedName>
    <definedName name="Z_D53177B2_31EC_4222_B97A_A37DCFD9E45B_.wvu.PrintArea" localSheetId="20" hidden="1">'Q &amp; C (2)'!$A$1:$F$44</definedName>
    <definedName name="Z_D53177B2_31EC_4222_B97A_A37DCFD9E45B_.wvu.PrintArea" localSheetId="4" hidden="1">'Sch-1'!$A$1:$O$30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8" hidden="1">'Sch-2 Dis'!$A$1:$F$62</definedName>
    <definedName name="Z_D53177B2_31EC_4222_B97A_A37DCFD9E45B_.wvu.PrintArea" localSheetId="7" hidden="1">'Sch-3 '!$A$1:$K$146</definedName>
    <definedName name="Z_D53177B2_31EC_4222_B97A_A37DCFD9E45B_.wvu.PrintArea" localSheetId="9" hidden="1">'Sch-3 Dis'!$A$1:$F$87</definedName>
    <definedName name="Z_D53177B2_31EC_4222_B97A_A37DCFD9E45B_.wvu.PrintArea" localSheetId="10" hidden="1">'Sch-4'!$A$1:$F$21</definedName>
    <definedName name="Z_D53177B2_31EC_4222_B97A_A37DCFD9E45B_.wvu.PrintArea" localSheetId="11" hidden="1">'Sch-5'!$A$1:$E$21</definedName>
    <definedName name="Z_D53177B2_31EC_4222_B97A_A37DCFD9E45B_.wvu.PrintArea" localSheetId="12" hidden="1">'Sch-5 Dis'!$A$1:$E$23</definedName>
    <definedName name="Z_D53177B2_31EC_4222_B97A_A37DCFD9E45B_.wvu.PrintArea" localSheetId="13" hidden="1">'Sch-6'!$A$1:$D$28</definedName>
    <definedName name="Z_D53177B2_31EC_4222_B97A_A37DCFD9E45B_.wvu.PrintArea" localSheetId="14" hidden="1">'Sch-7'!$A$1:$F$26</definedName>
    <definedName name="Z_D53177B2_31EC_4222_B97A_A37DCFD9E45B_.wvu.PrintArea" localSheetId="15"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8" hidden="1">'Sch-2 Dis'!$13:$15</definedName>
    <definedName name="Z_D53177B2_31EC_4222_B97A_A37DCFD9E45B_.wvu.PrintTitles" localSheetId="7" hidden="1">'Sch-3 '!$13:$16</definedName>
    <definedName name="Z_D53177B2_31EC_4222_B97A_A37DCFD9E45B_.wvu.PrintTitles" localSheetId="9" hidden="1">'Sch-3 Dis'!$13:$15</definedName>
    <definedName name="Z_D53177B2_31EC_4222_B97A_A37DCFD9E45B_.wvu.PrintTitles" localSheetId="11" hidden="1">'Sch-5'!$3:$13</definedName>
    <definedName name="Z_D53177B2_31EC_4222_B97A_A37DCFD9E45B_.wvu.PrintTitles" localSheetId="12" hidden="1">'Sch-5 Dis'!$3:$13</definedName>
    <definedName name="Z_D53177B2_31EC_4222_B97A_A37DCFD9E45B_.wvu.PrintTitles" localSheetId="13" hidden="1">'Sch-6'!$3:$13</definedName>
    <definedName name="Z_D53177B2_31EC_4222_B97A_A37DCFD9E45B_.wvu.PrintTitles" localSheetId="14" hidden="1">'Sch-7'!$14:$14</definedName>
    <definedName name="Z_D53177B2_31EC_4222_B97A_A37DCFD9E45B_.wvu.PrintTitles" localSheetId="15" hidden="1">'Sch-7 Dis'!$14:$14</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4" hidden="1">'Sch-7'!$23:$23,'Sch-7'!$98:$216</definedName>
    <definedName name="Z_D53177B2_31EC_4222_B97A_A37DCFD9E45B_.wvu.Rows" localSheetId="15" hidden="1">'Sch-7 Dis'!$104:$222</definedName>
    <definedName name="Z_E81F0721_C35D_4189_B675_E46A21339863_.wvu.Cols" localSheetId="4" hidden="1">'Sch-1'!$P:$S,'Sch-1'!#REF!</definedName>
    <definedName name="Z_E81F0721_C35D_4189_B675_E46A21339863_.wvu.Cols" localSheetId="6" hidden="1">'Sch-2'!$K:$T</definedName>
    <definedName name="Z_E81F0721_C35D_4189_B675_E46A21339863_.wvu.Cols" localSheetId="8" hidden="1">'Sch-2 Dis'!$K:$Q</definedName>
    <definedName name="Z_E81F0721_C35D_4189_B675_E46A21339863_.wvu.Cols" localSheetId="7" hidden="1">'Sch-3 '!$M:$U,'Sch-3 '!$AF:$AK</definedName>
    <definedName name="Z_E81F0721_C35D_4189_B675_E46A21339863_.wvu.Cols" localSheetId="9" hidden="1">'Sch-3 Dis'!$AA:$AF</definedName>
    <definedName name="Z_E81F0721_C35D_4189_B675_E46A21339863_.wvu.Cols" localSheetId="11" hidden="1">'Sch-5'!$I:$P</definedName>
    <definedName name="Z_E81F0721_C35D_4189_B675_E46A21339863_.wvu.Cols" localSheetId="14" hidden="1">'Sch-7'!$I:$L,'Sch-7'!$AD:$AJ</definedName>
    <definedName name="Z_E81F0721_C35D_4189_B675_E46A21339863_.wvu.Cols" localSheetId="15" hidden="1">'Sch-7 Dis'!$AD:$AJ</definedName>
    <definedName name="Z_E81F0721_C35D_4189_B675_E46A21339863_.wvu.FilterData" localSheetId="4" hidden="1">'Sch-1'!$A$18:$Z$18</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8" hidden="1">'Sch-2 Dis'!$A$15:$F$56</definedName>
    <definedName name="Z_E81F0721_C35D_4189_B675_E46A21339863_.wvu.FilterData" localSheetId="7" hidden="1">'Sch-3 '!#REF!</definedName>
    <definedName name="Z_E81F0721_C35D_4189_B675_E46A21339863_.wvu.FilterData" localSheetId="9" hidden="1">'Sch-3 Dis'!$A$15:$F$81</definedName>
    <definedName name="Z_E81F0721_C35D_4189_B675_E46A21339863_.wvu.PrintArea" localSheetId="19" hidden="1">'Bid Form '!$A$1:$F$65</definedName>
    <definedName name="Z_E81F0721_C35D_4189_B675_E46A21339863_.wvu.PrintArea" localSheetId="17"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6" hidden="1">Octroi!$A$1:$E$16</definedName>
    <definedName name="Z_E81F0721_C35D_4189_B675_E46A21339863_.wvu.PrintArea" localSheetId="18" hidden="1">'Other Taxes &amp; Duties'!$A$1:$F$16</definedName>
    <definedName name="Z_E81F0721_C35D_4189_B675_E46A21339863_.wvu.PrintArea" localSheetId="21" hidden="1">'Q &amp; C'!$A$1:$F$38</definedName>
    <definedName name="Z_E81F0721_C35D_4189_B675_E46A21339863_.wvu.PrintArea" localSheetId="20" hidden="1">'Q &amp; C (2)'!$A$1:$F$44</definedName>
    <definedName name="Z_E81F0721_C35D_4189_B675_E46A21339863_.wvu.PrintArea" localSheetId="4" hidden="1">'Sch-1'!$A$1:$O$30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8" hidden="1">'Sch-2 Dis'!$A$1:$F$62</definedName>
    <definedName name="Z_E81F0721_C35D_4189_B675_E46A21339863_.wvu.PrintArea" localSheetId="7" hidden="1">'Sch-3 '!$A$1:$L$146</definedName>
    <definedName name="Z_E81F0721_C35D_4189_B675_E46A21339863_.wvu.PrintArea" localSheetId="9" hidden="1">'Sch-3 Dis'!$A$1:$F$87</definedName>
    <definedName name="Z_E81F0721_C35D_4189_B675_E46A21339863_.wvu.PrintArea" localSheetId="10" hidden="1">'Sch-4'!$A$1:$F$21</definedName>
    <definedName name="Z_E81F0721_C35D_4189_B675_E46A21339863_.wvu.PrintArea" localSheetId="11" hidden="1">'Sch-5'!$A$1:$E$21</definedName>
    <definedName name="Z_E81F0721_C35D_4189_B675_E46A21339863_.wvu.PrintArea" localSheetId="12" hidden="1">'Sch-5 Dis'!$A$1:$E$23</definedName>
    <definedName name="Z_E81F0721_C35D_4189_B675_E46A21339863_.wvu.PrintArea" localSheetId="13" hidden="1">'Sch-6'!$A$1:$D$28</definedName>
    <definedName name="Z_E81F0721_C35D_4189_B675_E46A21339863_.wvu.PrintArea" localSheetId="14" hidden="1">'Sch-7'!$A$1:$F$26</definedName>
    <definedName name="Z_E81F0721_C35D_4189_B675_E46A21339863_.wvu.PrintArea" localSheetId="15" hidden="1">'Sch-7 Dis'!$A$1:$G$28</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8" hidden="1">'Sch-2 Dis'!$13:$15</definedName>
    <definedName name="Z_E81F0721_C35D_4189_B675_E46A21339863_.wvu.PrintTitles" localSheetId="9" hidden="1">'Sch-3 Dis'!$13:$15</definedName>
    <definedName name="Z_E81F0721_C35D_4189_B675_E46A21339863_.wvu.PrintTitles" localSheetId="11" hidden="1">'Sch-5'!$3:$13</definedName>
    <definedName name="Z_E81F0721_C35D_4189_B675_E46A21339863_.wvu.PrintTitles" localSheetId="12" hidden="1">'Sch-5 Dis'!$3:$13</definedName>
    <definedName name="Z_E81F0721_C35D_4189_B675_E46A21339863_.wvu.PrintTitles" localSheetId="13" hidden="1">'Sch-6'!$3:$13</definedName>
    <definedName name="Z_E81F0721_C35D_4189_B675_E46A21339863_.wvu.PrintTitles" localSheetId="14" hidden="1">'Sch-7'!$14:$14</definedName>
    <definedName name="Z_E81F0721_C35D_4189_B675_E46A21339863_.wvu.PrintTitles" localSheetId="15" hidden="1">'Sch-7 Dis'!$14:$14</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4" hidden="1">'Sch-7'!$15:$20,'Sch-7'!$23:$23,'Sch-7'!$98:$216</definedName>
    <definedName name="Z_E81F0721_C35D_4189_B675_E46A21339863_.wvu.Rows" localSheetId="15" hidden="1">'Sch-7 Dis'!$104:$222</definedName>
    <definedName name="Z_E97134B6_5E8D_4951_8DA0_73D065532361_.wvu.Cols" localSheetId="4" hidden="1">'Sch-1'!$P:$AA</definedName>
    <definedName name="Z_E97134B6_5E8D_4951_8DA0_73D065532361_.wvu.Cols" localSheetId="6" hidden="1">'Sch-2'!$M:$R</definedName>
    <definedName name="Z_E97134B6_5E8D_4951_8DA0_73D065532361_.wvu.Cols" localSheetId="8" hidden="1">'Sch-2 Dis'!$K:$Q</definedName>
    <definedName name="Z_E97134B6_5E8D_4951_8DA0_73D065532361_.wvu.Cols" localSheetId="7" hidden="1">'Sch-3 '!$Q:$Z,'Sch-3 '!$AF:$AK</definedName>
    <definedName name="Z_E97134B6_5E8D_4951_8DA0_73D065532361_.wvu.Cols" localSheetId="9" hidden="1">'Sch-3 Dis'!$AA:$AF</definedName>
    <definedName name="Z_E97134B6_5E8D_4951_8DA0_73D065532361_.wvu.Cols" localSheetId="11" hidden="1">'Sch-5'!$I:$P</definedName>
    <definedName name="Z_E97134B6_5E8D_4951_8DA0_73D065532361_.wvu.Cols" localSheetId="14" hidden="1">'Sch-7'!$I:$L,'Sch-7'!$AD:$AJ</definedName>
    <definedName name="Z_E97134B6_5E8D_4951_8DA0_73D065532361_.wvu.Cols" localSheetId="15" hidden="1">'Sch-7 Dis'!$AD:$AJ</definedName>
    <definedName name="Z_E97134B6_5E8D_4951_8DA0_73D065532361_.wvu.FilterData" localSheetId="4" hidden="1">'Sch-1'!$A$18:$O$18</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8" hidden="1">'Sch-2 Dis'!$A$15:$F$56</definedName>
    <definedName name="Z_E97134B6_5E8D_4951_8DA0_73D065532361_.wvu.FilterData" localSheetId="7" hidden="1">'Sch-3 '!$A$17:$K$146</definedName>
    <definedName name="Z_E97134B6_5E8D_4951_8DA0_73D065532361_.wvu.FilterData" localSheetId="9" hidden="1">'Sch-3 Dis'!$A$15:$F$81</definedName>
    <definedName name="Z_E97134B6_5E8D_4951_8DA0_73D065532361_.wvu.PrintArea" localSheetId="19" hidden="1">'Bid Form '!$A$1:$F$65</definedName>
    <definedName name="Z_E97134B6_5E8D_4951_8DA0_73D065532361_.wvu.PrintArea" localSheetId="17"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6" hidden="1">Octroi!$A$1:$E$16</definedName>
    <definedName name="Z_E97134B6_5E8D_4951_8DA0_73D065532361_.wvu.PrintArea" localSheetId="18" hidden="1">'Other Taxes &amp; Duties'!$A$1:$F$16</definedName>
    <definedName name="Z_E97134B6_5E8D_4951_8DA0_73D065532361_.wvu.PrintArea" localSheetId="21" hidden="1">'Q &amp; C'!$A$1:$F$38</definedName>
    <definedName name="Z_E97134B6_5E8D_4951_8DA0_73D065532361_.wvu.PrintArea" localSheetId="20" hidden="1">'Q &amp; C (2)'!$A$1:$F$44</definedName>
    <definedName name="Z_E97134B6_5E8D_4951_8DA0_73D065532361_.wvu.PrintArea" localSheetId="4" hidden="1">'Sch-1'!$A$1:$O$30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8" hidden="1">'Sch-2 Dis'!$A$1:$F$62</definedName>
    <definedName name="Z_E97134B6_5E8D_4951_8DA0_73D065532361_.wvu.PrintArea" localSheetId="7" hidden="1">'Sch-3 '!$A$1:$K$146</definedName>
    <definedName name="Z_E97134B6_5E8D_4951_8DA0_73D065532361_.wvu.PrintArea" localSheetId="9" hidden="1">'Sch-3 Dis'!$A$1:$F$87</definedName>
    <definedName name="Z_E97134B6_5E8D_4951_8DA0_73D065532361_.wvu.PrintArea" localSheetId="10" hidden="1">'Sch-4'!$A$1:$F$21</definedName>
    <definedName name="Z_E97134B6_5E8D_4951_8DA0_73D065532361_.wvu.PrintArea" localSheetId="11" hidden="1">'Sch-5'!$A$1:$E$21</definedName>
    <definedName name="Z_E97134B6_5E8D_4951_8DA0_73D065532361_.wvu.PrintArea" localSheetId="12" hidden="1">'Sch-5 Dis'!$A$1:$E$23</definedName>
    <definedName name="Z_E97134B6_5E8D_4951_8DA0_73D065532361_.wvu.PrintArea" localSheetId="13" hidden="1">'Sch-6'!$A$1:$D$28</definedName>
    <definedName name="Z_E97134B6_5E8D_4951_8DA0_73D065532361_.wvu.PrintArea" localSheetId="14" hidden="1">'Sch-7'!$A$1:$F$26</definedName>
    <definedName name="Z_E97134B6_5E8D_4951_8DA0_73D065532361_.wvu.PrintArea" localSheetId="15"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8" hidden="1">'Sch-2 Dis'!$13:$15</definedName>
    <definedName name="Z_E97134B6_5E8D_4951_8DA0_73D065532361_.wvu.PrintTitles" localSheetId="7" hidden="1">'Sch-3 '!$13:$16</definedName>
    <definedName name="Z_E97134B6_5E8D_4951_8DA0_73D065532361_.wvu.PrintTitles" localSheetId="9" hidden="1">'Sch-3 Dis'!$13:$15</definedName>
    <definedName name="Z_E97134B6_5E8D_4951_8DA0_73D065532361_.wvu.PrintTitles" localSheetId="11" hidden="1">'Sch-5'!$3:$13</definedName>
    <definedName name="Z_E97134B6_5E8D_4951_8DA0_73D065532361_.wvu.PrintTitles" localSheetId="12" hidden="1">'Sch-5 Dis'!$3:$13</definedName>
    <definedName name="Z_E97134B6_5E8D_4951_8DA0_73D065532361_.wvu.PrintTitles" localSheetId="13" hidden="1">'Sch-6'!$3:$13</definedName>
    <definedName name="Z_E97134B6_5E8D_4951_8DA0_73D065532361_.wvu.PrintTitles" localSheetId="14" hidden="1">'Sch-7'!$14:$14</definedName>
    <definedName name="Z_E97134B6_5E8D_4951_8DA0_73D065532361_.wvu.PrintTitles" localSheetId="15" hidden="1">'Sch-7 Dis'!$14:$14</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4" hidden="1">'Sch-7'!$23:$23,'Sch-7'!$98:$216</definedName>
    <definedName name="Z_E97134B6_5E8D_4951_8DA0_73D065532361_.wvu.Rows" localSheetId="15" hidden="1">'Sch-7 Dis'!$104:$222</definedName>
    <definedName name="Z_E9F4E142_7D26_464D_BECA_4F3806DB1FE1_.wvu.Cols" localSheetId="4" hidden="1">'Sch-1'!$R:$W</definedName>
    <definedName name="Z_E9F4E142_7D26_464D_BECA_4F3806DB1FE1_.wvu.Cols" localSheetId="6" hidden="1">'Sch-2'!$M:$R</definedName>
    <definedName name="Z_E9F4E142_7D26_464D_BECA_4F3806DB1FE1_.wvu.Cols" localSheetId="8" hidden="1">'Sch-2 Dis'!$K:$Q</definedName>
    <definedName name="Z_E9F4E142_7D26_464D_BECA_4F3806DB1FE1_.wvu.Cols" localSheetId="7" hidden="1">'Sch-3 '!$Q:$Z,'Sch-3 '!$AF:$AK</definedName>
    <definedName name="Z_E9F4E142_7D26_464D_BECA_4F3806DB1FE1_.wvu.Cols" localSheetId="9" hidden="1">'Sch-3 Dis'!$AA:$AF</definedName>
    <definedName name="Z_E9F4E142_7D26_464D_BECA_4F3806DB1FE1_.wvu.Cols" localSheetId="11" hidden="1">'Sch-5'!$I:$P</definedName>
    <definedName name="Z_E9F4E142_7D26_464D_BECA_4F3806DB1FE1_.wvu.Cols" localSheetId="14" hidden="1">'Sch-7'!$I:$L,'Sch-7'!$AD:$AJ</definedName>
    <definedName name="Z_E9F4E142_7D26_464D_BECA_4F3806DB1FE1_.wvu.Cols" localSheetId="15" hidden="1">'Sch-7 Dis'!$AD:$AJ</definedName>
    <definedName name="Z_E9F4E142_7D26_464D_BECA_4F3806DB1FE1_.wvu.FilterData" localSheetId="4" hidden="1">'Sch-1'!$A$18:$O$18</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8" hidden="1">'Sch-2 Dis'!$A$15:$F$56</definedName>
    <definedName name="Z_E9F4E142_7D26_464D_BECA_4F3806DB1FE1_.wvu.FilterData" localSheetId="7" hidden="1">'Sch-3 '!$A$17:$K$146</definedName>
    <definedName name="Z_E9F4E142_7D26_464D_BECA_4F3806DB1FE1_.wvu.FilterData" localSheetId="9" hidden="1">'Sch-3 Dis'!$A$15:$F$81</definedName>
    <definedName name="Z_E9F4E142_7D26_464D_BECA_4F3806DB1FE1_.wvu.PrintArea" localSheetId="19" hidden="1">'Bid Form '!$A$1:$F$65</definedName>
    <definedName name="Z_E9F4E142_7D26_464D_BECA_4F3806DB1FE1_.wvu.PrintArea" localSheetId="17"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6" hidden="1">Octroi!$A$1:$E$16</definedName>
    <definedName name="Z_E9F4E142_7D26_464D_BECA_4F3806DB1FE1_.wvu.PrintArea" localSheetId="18" hidden="1">'Other Taxes &amp; Duties'!$A$1:$F$16</definedName>
    <definedName name="Z_E9F4E142_7D26_464D_BECA_4F3806DB1FE1_.wvu.PrintArea" localSheetId="21" hidden="1">'Q &amp; C'!$A$1:$F$38</definedName>
    <definedName name="Z_E9F4E142_7D26_464D_BECA_4F3806DB1FE1_.wvu.PrintArea" localSheetId="20" hidden="1">'Q &amp; C (2)'!$A$1:$F$44</definedName>
    <definedName name="Z_E9F4E142_7D26_464D_BECA_4F3806DB1FE1_.wvu.PrintArea" localSheetId="4" hidden="1">'Sch-1'!$A$1:$O$30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8" hidden="1">'Sch-2 Dis'!$A$1:$F$62</definedName>
    <definedName name="Z_E9F4E142_7D26_464D_BECA_4F3806DB1FE1_.wvu.PrintArea" localSheetId="7" hidden="1">'Sch-3 '!$A$1:$K$146</definedName>
    <definedName name="Z_E9F4E142_7D26_464D_BECA_4F3806DB1FE1_.wvu.PrintArea" localSheetId="9" hidden="1">'Sch-3 Dis'!$A$1:$F$87</definedName>
    <definedName name="Z_E9F4E142_7D26_464D_BECA_4F3806DB1FE1_.wvu.PrintArea" localSheetId="10" hidden="1">'Sch-4'!$A$1:$F$21</definedName>
    <definedName name="Z_E9F4E142_7D26_464D_BECA_4F3806DB1FE1_.wvu.PrintArea" localSheetId="11" hidden="1">'Sch-5'!$A$1:$E$21</definedName>
    <definedName name="Z_E9F4E142_7D26_464D_BECA_4F3806DB1FE1_.wvu.PrintArea" localSheetId="12" hidden="1">'Sch-5 Dis'!$A$1:$E$23</definedName>
    <definedName name="Z_E9F4E142_7D26_464D_BECA_4F3806DB1FE1_.wvu.PrintArea" localSheetId="13" hidden="1">'Sch-6'!$A$1:$D$29</definedName>
    <definedName name="Z_E9F4E142_7D26_464D_BECA_4F3806DB1FE1_.wvu.PrintArea" localSheetId="14" hidden="1">'Sch-7'!$A$1:$F$26</definedName>
    <definedName name="Z_E9F4E142_7D26_464D_BECA_4F3806DB1FE1_.wvu.PrintArea" localSheetId="15"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8" hidden="1">'Sch-2 Dis'!$13:$15</definedName>
    <definedName name="Z_E9F4E142_7D26_464D_BECA_4F3806DB1FE1_.wvu.PrintTitles" localSheetId="7" hidden="1">'Sch-3 '!$13:$16</definedName>
    <definedName name="Z_E9F4E142_7D26_464D_BECA_4F3806DB1FE1_.wvu.PrintTitles" localSheetId="9" hidden="1">'Sch-3 Dis'!$13:$15</definedName>
    <definedName name="Z_E9F4E142_7D26_464D_BECA_4F3806DB1FE1_.wvu.PrintTitles" localSheetId="11" hidden="1">'Sch-5'!$3:$13</definedName>
    <definedName name="Z_E9F4E142_7D26_464D_BECA_4F3806DB1FE1_.wvu.PrintTitles" localSheetId="12" hidden="1">'Sch-5 Dis'!$3:$13</definedName>
    <definedName name="Z_E9F4E142_7D26_464D_BECA_4F3806DB1FE1_.wvu.PrintTitles" localSheetId="13" hidden="1">'Sch-6'!$3:$13</definedName>
    <definedName name="Z_E9F4E142_7D26_464D_BECA_4F3806DB1FE1_.wvu.PrintTitles" localSheetId="14" hidden="1">'Sch-7'!$14:$14</definedName>
    <definedName name="Z_E9F4E142_7D26_464D_BECA_4F3806DB1FE1_.wvu.PrintTitles" localSheetId="15" hidden="1">'Sch-7 Dis'!$14:$14</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4" hidden="1">'Sch-7'!$23:$23,'Sch-7'!$98:$216</definedName>
    <definedName name="Z_E9F4E142_7D26_464D_BECA_4F3806DB1FE1_.wvu.Rows" localSheetId="15" hidden="1">'Sch-7 Dis'!$104:$222</definedName>
    <definedName name="Z_ECE9294F_C910_4036_88BC_B1F2176FB06B_.wvu.Cols" localSheetId="4" hidden="1">'Sch-1'!$R:$W</definedName>
    <definedName name="Z_ECE9294F_C910_4036_88BC_B1F2176FB06B_.wvu.Cols" localSheetId="6" hidden="1">'Sch-2'!$M:$R</definedName>
    <definedName name="Z_ECE9294F_C910_4036_88BC_B1F2176FB06B_.wvu.Cols" localSheetId="8" hidden="1">'Sch-2 Dis'!$K:$Q</definedName>
    <definedName name="Z_ECE9294F_C910_4036_88BC_B1F2176FB06B_.wvu.Cols" localSheetId="7" hidden="1">'Sch-3 '!$Q:$Z,'Sch-3 '!$AF:$AK</definedName>
    <definedName name="Z_ECE9294F_C910_4036_88BC_B1F2176FB06B_.wvu.Cols" localSheetId="9" hidden="1">'Sch-3 Dis'!$AA:$AF</definedName>
    <definedName name="Z_ECE9294F_C910_4036_88BC_B1F2176FB06B_.wvu.Cols" localSheetId="11" hidden="1">'Sch-5'!$I:$P</definedName>
    <definedName name="Z_ECE9294F_C910_4036_88BC_B1F2176FB06B_.wvu.Cols" localSheetId="14" hidden="1">'Sch-7'!$I:$L,'Sch-7'!$AD:$AJ</definedName>
    <definedName name="Z_ECE9294F_C910_4036_88BC_B1F2176FB06B_.wvu.Cols" localSheetId="15" hidden="1">'Sch-7 Dis'!$AD:$AJ</definedName>
    <definedName name="Z_ECE9294F_C910_4036_88BC_B1F2176FB06B_.wvu.FilterData" localSheetId="4" hidden="1">'Sch-1'!$A$18:$O$18</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8" hidden="1">'Sch-2 Dis'!$A$15:$F$56</definedName>
    <definedName name="Z_ECE9294F_C910_4036_88BC_B1F2176FB06B_.wvu.FilterData" localSheetId="7" hidden="1">'Sch-3 '!$A$17:$K$146</definedName>
    <definedName name="Z_ECE9294F_C910_4036_88BC_B1F2176FB06B_.wvu.FilterData" localSheetId="9" hidden="1">'Sch-3 Dis'!$A$15:$F$81</definedName>
    <definedName name="Z_ECE9294F_C910_4036_88BC_B1F2176FB06B_.wvu.PrintArea" localSheetId="19" hidden="1">'Bid Form '!$A$1:$F$65</definedName>
    <definedName name="Z_ECE9294F_C910_4036_88BC_B1F2176FB06B_.wvu.PrintArea" localSheetId="17"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6" hidden="1">Octroi!$A$1:$E$16</definedName>
    <definedName name="Z_ECE9294F_C910_4036_88BC_B1F2176FB06B_.wvu.PrintArea" localSheetId="18" hidden="1">'Other Taxes &amp; Duties'!$A$1:$F$16</definedName>
    <definedName name="Z_ECE9294F_C910_4036_88BC_B1F2176FB06B_.wvu.PrintArea" localSheetId="21" hidden="1">'Q &amp; C'!$A$1:$F$38</definedName>
    <definedName name="Z_ECE9294F_C910_4036_88BC_B1F2176FB06B_.wvu.PrintArea" localSheetId="20" hidden="1">'Q &amp; C (2)'!$A$1:$F$44</definedName>
    <definedName name="Z_ECE9294F_C910_4036_88BC_B1F2176FB06B_.wvu.PrintArea" localSheetId="4" hidden="1">'Sch-1'!$A$1:$O$30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8" hidden="1">'Sch-2 Dis'!$A$1:$F$62</definedName>
    <definedName name="Z_ECE9294F_C910_4036_88BC_B1F2176FB06B_.wvu.PrintArea" localSheetId="7" hidden="1">'Sch-3 '!$A$1:$K$146</definedName>
    <definedName name="Z_ECE9294F_C910_4036_88BC_B1F2176FB06B_.wvu.PrintArea" localSheetId="9" hidden="1">'Sch-3 Dis'!$A$1:$F$87</definedName>
    <definedName name="Z_ECE9294F_C910_4036_88BC_B1F2176FB06B_.wvu.PrintArea" localSheetId="10" hidden="1">'Sch-4'!$A$1:$F$21</definedName>
    <definedName name="Z_ECE9294F_C910_4036_88BC_B1F2176FB06B_.wvu.PrintArea" localSheetId="11" hidden="1">'Sch-5'!$A$1:$E$21</definedName>
    <definedName name="Z_ECE9294F_C910_4036_88BC_B1F2176FB06B_.wvu.PrintArea" localSheetId="12" hidden="1">'Sch-5 Dis'!$A$1:$E$23</definedName>
    <definedName name="Z_ECE9294F_C910_4036_88BC_B1F2176FB06B_.wvu.PrintArea" localSheetId="13" hidden="1">'Sch-6'!$A$1:$D$29</definedName>
    <definedName name="Z_ECE9294F_C910_4036_88BC_B1F2176FB06B_.wvu.PrintArea" localSheetId="14" hidden="1">'Sch-7'!$A$1:$F$26</definedName>
    <definedName name="Z_ECE9294F_C910_4036_88BC_B1F2176FB06B_.wvu.PrintArea" localSheetId="15"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8" hidden="1">'Sch-2 Dis'!$13:$15</definedName>
    <definedName name="Z_ECE9294F_C910_4036_88BC_B1F2176FB06B_.wvu.PrintTitles" localSheetId="7" hidden="1">'Sch-3 '!$13:$16</definedName>
    <definedName name="Z_ECE9294F_C910_4036_88BC_B1F2176FB06B_.wvu.PrintTitles" localSheetId="9" hidden="1">'Sch-3 Dis'!$13:$15</definedName>
    <definedName name="Z_ECE9294F_C910_4036_88BC_B1F2176FB06B_.wvu.PrintTitles" localSheetId="11" hidden="1">'Sch-5'!$3:$13</definedName>
    <definedName name="Z_ECE9294F_C910_4036_88BC_B1F2176FB06B_.wvu.PrintTitles" localSheetId="12" hidden="1">'Sch-5 Dis'!$3:$13</definedName>
    <definedName name="Z_ECE9294F_C910_4036_88BC_B1F2176FB06B_.wvu.PrintTitles" localSheetId="13" hidden="1">'Sch-6'!$3:$13</definedName>
    <definedName name="Z_ECE9294F_C910_4036_88BC_B1F2176FB06B_.wvu.PrintTitles" localSheetId="14" hidden="1">'Sch-7'!$14:$14</definedName>
    <definedName name="Z_ECE9294F_C910_4036_88BC_B1F2176FB06B_.wvu.PrintTitles" localSheetId="15" hidden="1">'Sch-7 Dis'!$14:$14</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7" hidden="1">'Sch-3 '!#REF!</definedName>
    <definedName name="Z_ECE9294F_C910_4036_88BC_B1F2176FB06B_.wvu.Rows" localSheetId="14" hidden="1">'Sch-7'!$23:$23,'Sch-7'!$98:$216</definedName>
    <definedName name="Z_ECE9294F_C910_4036_88BC_B1F2176FB06B_.wvu.Rows" localSheetId="15" hidden="1">'Sch-7 Dis'!$104:$222</definedName>
    <definedName name="Z_EE46BCD1_F715_4FA9_A5FC_1B125AD601E0_.wvu.Cols" localSheetId="6" hidden="1">'Sch-2'!$M:$R</definedName>
    <definedName name="Z_EE46BCD1_F715_4FA9_A5FC_1B125AD601E0_.wvu.Cols" localSheetId="8" hidden="1">'Sch-2 Dis'!$K:$Q</definedName>
    <definedName name="Z_EE46BCD1_F715_4FA9_A5FC_1B125AD601E0_.wvu.Cols" localSheetId="7" hidden="1">'Sch-3 '!$Q:$Z,'Sch-3 '!$AF:$AK</definedName>
    <definedName name="Z_EE46BCD1_F715_4FA9_A5FC_1B125AD601E0_.wvu.Cols" localSheetId="9" hidden="1">'Sch-3 Dis'!$AA:$AF</definedName>
    <definedName name="Z_EE46BCD1_F715_4FA9_A5FC_1B125AD601E0_.wvu.Cols" localSheetId="11" hidden="1">'Sch-5'!$I:$P</definedName>
    <definedName name="Z_EE46BCD1_F715_4FA9_A5FC_1B125AD601E0_.wvu.Cols" localSheetId="14" hidden="1">'Sch-7'!$I:$L,'Sch-7'!$AD:$AJ</definedName>
    <definedName name="Z_EE46BCD1_F715_4FA9_A5FC_1B125AD601E0_.wvu.Cols" localSheetId="15" hidden="1">'Sch-7 Dis'!$AD:$AJ</definedName>
    <definedName name="Z_EE46BCD1_F715_4FA9_A5FC_1B125AD601E0_.wvu.FilterData" localSheetId="4" hidden="1">'Sch-1'!$A$18:$O$18</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8" hidden="1">'Sch-2 Dis'!$A$15:$F$56</definedName>
    <definedName name="Z_EE46BCD1_F715_4FA9_A5FC_1B125AD601E0_.wvu.FilterData" localSheetId="7" hidden="1">'Sch-3 '!$A$17:$K$146</definedName>
    <definedName name="Z_EE46BCD1_F715_4FA9_A5FC_1B125AD601E0_.wvu.FilterData" localSheetId="9" hidden="1">'Sch-3 Dis'!$A$15:$F$81</definedName>
    <definedName name="Z_EE46BCD1_F715_4FA9_A5FC_1B125AD601E0_.wvu.PrintArea" localSheetId="19" hidden="1">'Bid Form '!$A$1:$F$65</definedName>
    <definedName name="Z_EE46BCD1_F715_4FA9_A5FC_1B125AD601E0_.wvu.PrintArea" localSheetId="17"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6" hidden="1">Octroi!$A$1:$E$16</definedName>
    <definedName name="Z_EE46BCD1_F715_4FA9_A5FC_1B125AD601E0_.wvu.PrintArea" localSheetId="18" hidden="1">'Other Taxes &amp; Duties'!$A$1:$F$16</definedName>
    <definedName name="Z_EE46BCD1_F715_4FA9_A5FC_1B125AD601E0_.wvu.PrintArea" localSheetId="21" hidden="1">'Q &amp; C'!$A$1:$F$38</definedName>
    <definedName name="Z_EE46BCD1_F715_4FA9_A5FC_1B125AD601E0_.wvu.PrintArea" localSheetId="20" hidden="1">'Q &amp; C (2)'!$A$1:$F$44</definedName>
    <definedName name="Z_EE46BCD1_F715_4FA9_A5FC_1B125AD601E0_.wvu.PrintArea" localSheetId="4" hidden="1">'Sch-1'!$A$1:$O$30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8" hidden="1">'Sch-2 Dis'!$A$1:$F$62</definedName>
    <definedName name="Z_EE46BCD1_F715_4FA9_A5FC_1B125AD601E0_.wvu.PrintArea" localSheetId="7" hidden="1">'Sch-3 '!$A$1:$K$146</definedName>
    <definedName name="Z_EE46BCD1_F715_4FA9_A5FC_1B125AD601E0_.wvu.PrintArea" localSheetId="9" hidden="1">'Sch-3 Dis'!$A$1:$F$87</definedName>
    <definedName name="Z_EE46BCD1_F715_4FA9_A5FC_1B125AD601E0_.wvu.PrintArea" localSheetId="10" hidden="1">'Sch-4'!$A$1:$F$21</definedName>
    <definedName name="Z_EE46BCD1_F715_4FA9_A5FC_1B125AD601E0_.wvu.PrintArea" localSheetId="11" hidden="1">'Sch-5'!$A$1:$E$21</definedName>
    <definedName name="Z_EE46BCD1_F715_4FA9_A5FC_1B125AD601E0_.wvu.PrintArea" localSheetId="12" hidden="1">'Sch-5 Dis'!$A$1:$E$23</definedName>
    <definedName name="Z_EE46BCD1_F715_4FA9_A5FC_1B125AD601E0_.wvu.PrintArea" localSheetId="13" hidden="1">'Sch-6'!$A$1:$D$28</definedName>
    <definedName name="Z_EE46BCD1_F715_4FA9_A5FC_1B125AD601E0_.wvu.PrintArea" localSheetId="14" hidden="1">'Sch-7'!$A$1:$F$26</definedName>
    <definedName name="Z_EE46BCD1_F715_4FA9_A5FC_1B125AD601E0_.wvu.PrintArea" localSheetId="15"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8" hidden="1">'Sch-2 Dis'!$13:$15</definedName>
    <definedName name="Z_EE46BCD1_F715_4FA9_A5FC_1B125AD601E0_.wvu.PrintTitles" localSheetId="7" hidden="1">'Sch-3 '!$13:$16</definedName>
    <definedName name="Z_EE46BCD1_F715_4FA9_A5FC_1B125AD601E0_.wvu.PrintTitles" localSheetId="9" hidden="1">'Sch-3 Dis'!$13:$15</definedName>
    <definedName name="Z_EE46BCD1_F715_4FA9_A5FC_1B125AD601E0_.wvu.PrintTitles" localSheetId="11" hidden="1">'Sch-5'!$3:$13</definedName>
    <definedName name="Z_EE46BCD1_F715_4FA9_A5FC_1B125AD601E0_.wvu.PrintTitles" localSheetId="12" hidden="1">'Sch-5 Dis'!$3:$13</definedName>
    <definedName name="Z_EE46BCD1_F715_4FA9_A5FC_1B125AD601E0_.wvu.PrintTitles" localSheetId="13" hidden="1">'Sch-6'!$3:$13</definedName>
    <definedName name="Z_EE46BCD1_F715_4FA9_A5FC_1B125AD601E0_.wvu.PrintTitles" localSheetId="14" hidden="1">'Sch-7'!$14:$14</definedName>
    <definedName name="Z_EE46BCD1_F715_4FA9_A5FC_1B125AD601E0_.wvu.PrintTitles" localSheetId="15" hidden="1">'Sch-7 Dis'!$14:$14</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4" hidden="1">'Sch-7'!$23:$23,'Sch-7'!$98:$216</definedName>
    <definedName name="Z_EE46BCD1_F715_4FA9_A5FC_1B125AD601E0_.wvu.Rows" localSheetId="15" hidden="1">'Sch-7 Dis'!$104:$222</definedName>
  </definedNames>
  <calcPr calcId="191028"/>
  <customWorkbookViews>
    <customWorkbookView name="Sivadanam Sivakumar {शिवदानम शिवकुमार} - Personal View" guid="{B48B8B4C-A880-453D-8729-90D004BEF0DB}" mergeInterval="0" personalView="1" maximized="1" xWindow="-8" yWindow="-8" windowWidth="1936" windowHeight="1056" tabRatio="821" activeSheetId="20"/>
    <customWorkbookView name="Pradeep Varun Ragiri {प्रदीप वरूण रागिरी} - Personal View" guid="{7043F04C-1FA3-449D-BEB8-4AC08DF68A5A}" mergeInterval="0" personalView="1" maximized="1" xWindow="-8" yWindow="-8" windowWidth="1382" windowHeight="744" tabRatio="821" activeSheetId="14"/>
    <customWorkbookView name="60031094 - Personal View" guid="{D0757F9E-DF41-4B40-A5E5-F4F8FDD8D61D}" mergeInterval="0" personalView="1" maximized="1" xWindow="1" yWindow="1" windowWidth="1362" windowHeight="538" tabRatio="821" activeSheetId="2"/>
    <customWorkbookView name="D Lucius - Personal View" guid="{E81F0721-C35D-4189-B675-E46A21339863}" mergeInterval="0" personalView="1" maximized="1" windowWidth="1362" windowHeight="523" tabRatio="821" activeSheetId="10"/>
    <customWorkbookView name="Venkatesh Karri {वेंकटेश कर्री} - Personal View" guid="{223BC0FC-814D-40F0-9795-CE82A16FF3A5}" mergeInterval="0" personalView="1" maximized="1" windowWidth="1362" windowHeight="542" tabRatio="821" activeSheetId="20"/>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0"/>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10"/>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0"/>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10"/>
    <customWorkbookView name="60003099 - Personal View" guid="{17F5C48B-526E-48D2-9F97-823D578F9893}" mergeInterval="0" personalView="1" maximized="1" windowWidth="1276" windowHeight="798" tabRatio="679" activeSheetId="20"/>
    <customWorkbookView name="Jella Ramu {जेल्‍ला रामू} - Personal View" guid="{7F1A5DE7-1043-4C11-AB2C-CC6BC6A0F482}" mergeInterval="0" personalView="1" maximized="1" windowWidth="1362" windowHeight="543" tabRatio="821" activeSheetId="2"/>
    <customWorkbookView name="Dhinesh Kumar S {Dhinesh Kumar S} - Personal View" guid="{75D87FDD-0292-4E5A-8E8F-63018B009393}" mergeInterval="0" personalView="1" maximized="1" xWindow="-8" yWindow="-8" windowWidth="1382" windowHeight="744" tabRatio="821"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7" i="8" l="1"/>
  <c r="M101" i="8"/>
  <c r="N101" i="8" s="1"/>
  <c r="M107" i="8"/>
  <c r="N107" i="8" s="1"/>
  <c r="M144" i="8"/>
  <c r="N144" i="8" s="1"/>
  <c r="K108" i="8" l="1"/>
  <c r="K70" i="8"/>
  <c r="K71" i="8"/>
  <c r="K72" i="8"/>
  <c r="K73" i="8"/>
  <c r="A112" i="8"/>
  <c r="A115" i="8" s="1"/>
  <c r="K128" i="8"/>
  <c r="K127" i="8"/>
  <c r="K126" i="8"/>
  <c r="K125" i="8"/>
  <c r="K124" i="8"/>
  <c r="K123" i="8"/>
  <c r="K122" i="8"/>
  <c r="K121" i="8"/>
  <c r="K120" i="8"/>
  <c r="K119" i="8"/>
  <c r="K118" i="8"/>
  <c r="K117" i="8"/>
  <c r="K116" i="8"/>
  <c r="K115" i="8"/>
  <c r="K114" i="8"/>
  <c r="K113" i="8"/>
  <c r="K112" i="8"/>
  <c r="K111" i="8"/>
  <c r="K110" i="8"/>
  <c r="K109" i="8"/>
  <c r="K146" i="8"/>
  <c r="K145" i="8"/>
  <c r="K143" i="8"/>
  <c r="K142" i="8"/>
  <c r="K141" i="8"/>
  <c r="K140" i="8"/>
  <c r="K139" i="8"/>
  <c r="K138" i="8"/>
  <c r="K137" i="8"/>
  <c r="K136" i="8"/>
  <c r="K135" i="8"/>
  <c r="K134" i="8"/>
  <c r="K133" i="8"/>
  <c r="K132" i="8"/>
  <c r="K131" i="8"/>
  <c r="K130" i="8"/>
  <c r="K129" i="8"/>
  <c r="K106" i="8"/>
  <c r="K105" i="8"/>
  <c r="K104" i="8"/>
  <c r="K103" i="8"/>
  <c r="K102" i="8"/>
  <c r="K92" i="8"/>
  <c r="K91" i="8"/>
  <c r="K90" i="8"/>
  <c r="K89" i="8"/>
  <c r="K88" i="8"/>
  <c r="K87" i="8"/>
  <c r="K86" i="8"/>
  <c r="K85" i="8"/>
  <c r="K84" i="8"/>
  <c r="K83" i="8"/>
  <c r="K82" i="8"/>
  <c r="K81" i="8"/>
  <c r="K80" i="8"/>
  <c r="K79" i="8"/>
  <c r="K78" i="8"/>
  <c r="K77" i="8"/>
  <c r="K76" i="8"/>
  <c r="K75" i="8"/>
  <c r="K93" i="8"/>
  <c r="K94" i="8"/>
  <c r="K95" i="8"/>
  <c r="K96"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M17" i="8"/>
  <c r="N17" i="8" s="1"/>
  <c r="L17" i="8" s="1"/>
  <c r="K60" i="8"/>
  <c r="K59" i="8"/>
  <c r="K58" i="8"/>
  <c r="K57" i="8"/>
  <c r="K56" i="8"/>
  <c r="K55" i="8"/>
  <c r="K61" i="8"/>
  <c r="M138" i="8" l="1"/>
  <c r="N138" i="8" s="1"/>
  <c r="L138" i="8" s="1"/>
  <c r="M20" i="8"/>
  <c r="N20" i="8" s="1"/>
  <c r="L20" i="8" s="1"/>
  <c r="M21" i="8"/>
  <c r="N21" i="8" s="1"/>
  <c r="L21" i="8" s="1"/>
  <c r="M45" i="8"/>
  <c r="N45" i="8" s="1"/>
  <c r="L45" i="8" s="1"/>
  <c r="M94" i="8"/>
  <c r="N94" i="8" s="1"/>
  <c r="L94" i="8" s="1"/>
  <c r="M85" i="8"/>
  <c r="N85" i="8" s="1"/>
  <c r="L85" i="8" s="1"/>
  <c r="M106" i="8"/>
  <c r="N106" i="8" s="1"/>
  <c r="L106" i="8" s="1"/>
  <c r="M140" i="8"/>
  <c r="N140" i="8" s="1"/>
  <c r="L140" i="8" s="1"/>
  <c r="M115" i="8"/>
  <c r="N115" i="8" s="1"/>
  <c r="L115" i="8" s="1"/>
  <c r="M127" i="8"/>
  <c r="N127" i="8" s="1"/>
  <c r="L127" i="8" s="1"/>
  <c r="M96" i="8"/>
  <c r="N96" i="8" s="1"/>
  <c r="L96" i="8" s="1"/>
  <c r="M95" i="8"/>
  <c r="N95" i="8" s="1"/>
  <c r="L95" i="8" s="1"/>
  <c r="M93" i="8"/>
  <c r="N93" i="8" s="1"/>
  <c r="L93" i="8" s="1"/>
  <c r="M86" i="8"/>
  <c r="N86" i="8" s="1"/>
  <c r="L86" i="8" s="1"/>
  <c r="M129" i="8"/>
  <c r="N129" i="8" s="1"/>
  <c r="L129" i="8" s="1"/>
  <c r="M141" i="8"/>
  <c r="N141" i="8" s="1"/>
  <c r="L141" i="8" s="1"/>
  <c r="M116" i="8"/>
  <c r="N116" i="8" s="1"/>
  <c r="L116" i="8" s="1"/>
  <c r="M128" i="8"/>
  <c r="N128" i="8" s="1"/>
  <c r="L128" i="8" s="1"/>
  <c r="M126" i="8"/>
  <c r="N126" i="8" s="1"/>
  <c r="L126" i="8" s="1"/>
  <c r="M47" i="8"/>
  <c r="N47" i="8" s="1"/>
  <c r="L47" i="8" s="1"/>
  <c r="M87" i="8"/>
  <c r="N87" i="8" s="1"/>
  <c r="L87" i="8" s="1"/>
  <c r="M130" i="8"/>
  <c r="N130" i="8" s="1"/>
  <c r="L130" i="8" s="1"/>
  <c r="M142" i="8"/>
  <c r="N142" i="8" s="1"/>
  <c r="L142" i="8" s="1"/>
  <c r="M117" i="8"/>
  <c r="N117" i="8" s="1"/>
  <c r="L117" i="8" s="1"/>
  <c r="M31" i="8"/>
  <c r="N31" i="8" s="1"/>
  <c r="L31" i="8" s="1"/>
  <c r="M114" i="8"/>
  <c r="N114" i="8" s="1"/>
  <c r="L114" i="8" s="1"/>
  <c r="M55" i="8"/>
  <c r="N55" i="8" s="1"/>
  <c r="L55" i="8" s="1"/>
  <c r="M75" i="8"/>
  <c r="N75" i="8" s="1"/>
  <c r="L75" i="8" s="1"/>
  <c r="M56" i="8"/>
  <c r="N56" i="8" s="1"/>
  <c r="L56" i="8" s="1"/>
  <c r="M24" i="8"/>
  <c r="N24" i="8" s="1"/>
  <c r="L24" i="8" s="1"/>
  <c r="M36" i="8"/>
  <c r="N36" i="8" s="1"/>
  <c r="L36" i="8" s="1"/>
  <c r="M48" i="8"/>
  <c r="N48" i="8" s="1"/>
  <c r="L48" i="8" s="1"/>
  <c r="M76" i="8"/>
  <c r="N76" i="8" s="1"/>
  <c r="L76" i="8" s="1"/>
  <c r="M88" i="8"/>
  <c r="N88" i="8" s="1"/>
  <c r="L88" i="8" s="1"/>
  <c r="M131" i="8"/>
  <c r="N131" i="8" s="1"/>
  <c r="L131" i="8" s="1"/>
  <c r="M143" i="8"/>
  <c r="N143" i="8" s="1"/>
  <c r="L143" i="8" s="1"/>
  <c r="M118" i="8"/>
  <c r="N118" i="8" s="1"/>
  <c r="L118" i="8" s="1"/>
  <c r="M73" i="8"/>
  <c r="N73" i="8" s="1"/>
  <c r="M19" i="8"/>
  <c r="N19" i="8" s="1"/>
  <c r="L19" i="8" s="1"/>
  <c r="M113" i="8"/>
  <c r="N113" i="8" s="1"/>
  <c r="L113" i="8" s="1"/>
  <c r="M32" i="8"/>
  <c r="N32" i="8" s="1"/>
  <c r="L32" i="8" s="1"/>
  <c r="M33" i="8"/>
  <c r="N33" i="8" s="1"/>
  <c r="L33" i="8" s="1"/>
  <c r="M35" i="8"/>
  <c r="N35" i="8" s="1"/>
  <c r="L35" i="8" s="1"/>
  <c r="M57" i="8"/>
  <c r="N57" i="8" s="1"/>
  <c r="L57" i="8" s="1"/>
  <c r="M25" i="8"/>
  <c r="N25" i="8" s="1"/>
  <c r="L25" i="8" s="1"/>
  <c r="M37" i="8"/>
  <c r="N37" i="8" s="1"/>
  <c r="L37" i="8" s="1"/>
  <c r="M49" i="8"/>
  <c r="N49" i="8" s="1"/>
  <c r="L49" i="8" s="1"/>
  <c r="M77" i="8"/>
  <c r="N77" i="8" s="1"/>
  <c r="L77" i="8" s="1"/>
  <c r="M89" i="8"/>
  <c r="N89" i="8" s="1"/>
  <c r="L89" i="8" s="1"/>
  <c r="M132" i="8"/>
  <c r="N132" i="8" s="1"/>
  <c r="L132" i="8" s="1"/>
  <c r="M145" i="8"/>
  <c r="N145" i="8" s="1"/>
  <c r="L145" i="8" s="1"/>
  <c r="M119" i="8"/>
  <c r="N119" i="8" s="1"/>
  <c r="L119" i="8" s="1"/>
  <c r="M72" i="8"/>
  <c r="N72" i="8" s="1"/>
  <c r="M83" i="8"/>
  <c r="N83" i="8" s="1"/>
  <c r="L83" i="8" s="1"/>
  <c r="M105" i="8"/>
  <c r="N105" i="8" s="1"/>
  <c r="L105" i="8" s="1"/>
  <c r="M34" i="8"/>
  <c r="N34" i="8" s="1"/>
  <c r="L34" i="8" s="1"/>
  <c r="M38" i="8"/>
  <c r="N38" i="8" s="1"/>
  <c r="L38" i="8" s="1"/>
  <c r="M78" i="8"/>
  <c r="N78" i="8" s="1"/>
  <c r="L78" i="8" s="1"/>
  <c r="M133" i="8"/>
  <c r="N133" i="8" s="1"/>
  <c r="L133" i="8" s="1"/>
  <c r="M146" i="8"/>
  <c r="N146" i="8" s="1"/>
  <c r="L146" i="8" s="1"/>
  <c r="M120" i="8"/>
  <c r="N120" i="8" s="1"/>
  <c r="L120" i="8" s="1"/>
  <c r="M71" i="8"/>
  <c r="N71" i="8" s="1"/>
  <c r="M43" i="8"/>
  <c r="N43" i="8" s="1"/>
  <c r="L43" i="8" s="1"/>
  <c r="M84" i="8"/>
  <c r="N84" i="8" s="1"/>
  <c r="L84" i="8" s="1"/>
  <c r="M23" i="8"/>
  <c r="N23" i="8" s="1"/>
  <c r="L23" i="8" s="1"/>
  <c r="M90" i="8"/>
  <c r="N90" i="8" s="1"/>
  <c r="L90" i="8" s="1"/>
  <c r="M59" i="8"/>
  <c r="N59" i="8" s="1"/>
  <c r="L59" i="8" s="1"/>
  <c r="M27" i="8"/>
  <c r="N27" i="8" s="1"/>
  <c r="L27" i="8" s="1"/>
  <c r="M39" i="8"/>
  <c r="N39" i="8" s="1"/>
  <c r="L39" i="8" s="1"/>
  <c r="M51" i="8"/>
  <c r="N51" i="8" s="1"/>
  <c r="L51" i="8" s="1"/>
  <c r="M79" i="8"/>
  <c r="N79" i="8" s="1"/>
  <c r="L79" i="8" s="1"/>
  <c r="M91" i="8"/>
  <c r="N91" i="8" s="1"/>
  <c r="L91" i="8" s="1"/>
  <c r="M134" i="8"/>
  <c r="N134" i="8" s="1"/>
  <c r="L134" i="8" s="1"/>
  <c r="M109" i="8"/>
  <c r="N109" i="8" s="1"/>
  <c r="L109" i="8" s="1"/>
  <c r="M121" i="8"/>
  <c r="N121" i="8" s="1"/>
  <c r="L121" i="8" s="1"/>
  <c r="M70" i="8"/>
  <c r="N70" i="8" s="1"/>
  <c r="L70" i="8" s="1"/>
  <c r="M139" i="8"/>
  <c r="N139" i="8" s="1"/>
  <c r="L139" i="8" s="1"/>
  <c r="M22" i="8"/>
  <c r="N22" i="8" s="1"/>
  <c r="L22" i="8" s="1"/>
  <c r="M26" i="8"/>
  <c r="N26" i="8" s="1"/>
  <c r="L26" i="8" s="1"/>
  <c r="L80" i="8"/>
  <c r="M80" i="8"/>
  <c r="N80" i="8" s="1"/>
  <c r="M110" i="8"/>
  <c r="N110" i="8" s="1"/>
  <c r="L110" i="8" s="1"/>
  <c r="M108" i="8"/>
  <c r="N108" i="8" s="1"/>
  <c r="L108" i="8" s="1"/>
  <c r="M125" i="8"/>
  <c r="N125" i="8" s="1"/>
  <c r="L125" i="8" s="1"/>
  <c r="M46" i="8"/>
  <c r="N46" i="8" s="1"/>
  <c r="L46" i="8" s="1"/>
  <c r="M58" i="8"/>
  <c r="N58" i="8" s="1"/>
  <c r="L58" i="8" s="1"/>
  <c r="M60" i="8"/>
  <c r="N60" i="8" s="1"/>
  <c r="L60" i="8" s="1"/>
  <c r="M40" i="8"/>
  <c r="N40" i="8" s="1"/>
  <c r="L40" i="8" s="1"/>
  <c r="M92" i="8"/>
  <c r="N92" i="8" s="1"/>
  <c r="L92" i="8" s="1"/>
  <c r="M29" i="8"/>
  <c r="N29" i="8" s="1"/>
  <c r="L29" i="8" s="1"/>
  <c r="L104" i="8"/>
  <c r="M104" i="8"/>
  <c r="N104" i="8" s="1"/>
  <c r="M44" i="8"/>
  <c r="N44" i="8" s="1"/>
  <c r="L44" i="8" s="1"/>
  <c r="M61" i="8"/>
  <c r="N61" i="8" s="1"/>
  <c r="L61" i="8" s="1"/>
  <c r="M50" i="8"/>
  <c r="N50" i="8" s="1"/>
  <c r="L50" i="8" s="1"/>
  <c r="M28" i="8"/>
  <c r="N28" i="8" s="1"/>
  <c r="L28" i="8" s="1"/>
  <c r="M52" i="8"/>
  <c r="N52" i="8" s="1"/>
  <c r="L52" i="8" s="1"/>
  <c r="M135" i="8"/>
  <c r="N135" i="8" s="1"/>
  <c r="L135" i="8" s="1"/>
  <c r="M122" i="8"/>
  <c r="N122" i="8" s="1"/>
  <c r="L122" i="8" s="1"/>
  <c r="M41" i="8"/>
  <c r="N41" i="8" s="1"/>
  <c r="L41" i="8" s="1"/>
  <c r="M53" i="8"/>
  <c r="N53" i="8" s="1"/>
  <c r="L53" i="8" s="1"/>
  <c r="M81" i="8"/>
  <c r="N81" i="8" s="1"/>
  <c r="L81" i="8" s="1"/>
  <c r="M102" i="8"/>
  <c r="N102" i="8" s="1"/>
  <c r="L102" i="8" s="1"/>
  <c r="M136" i="8"/>
  <c r="N136" i="8" s="1"/>
  <c r="L136" i="8" s="1"/>
  <c r="M111" i="8"/>
  <c r="N111" i="8" s="1"/>
  <c r="L111" i="8" s="1"/>
  <c r="M123" i="8"/>
  <c r="N123" i="8" s="1"/>
  <c r="L123" i="8" s="1"/>
  <c r="M18" i="8"/>
  <c r="N18" i="8" s="1"/>
  <c r="L18" i="8" s="1"/>
  <c r="M30" i="8"/>
  <c r="N30" i="8" s="1"/>
  <c r="L30" i="8" s="1"/>
  <c r="M42" i="8"/>
  <c r="N42" i="8" s="1"/>
  <c r="L42" i="8" s="1"/>
  <c r="M54" i="8"/>
  <c r="N54" i="8" s="1"/>
  <c r="L54" i="8" s="1"/>
  <c r="M82" i="8"/>
  <c r="N82" i="8" s="1"/>
  <c r="L82" i="8" s="1"/>
  <c r="M103" i="8"/>
  <c r="N103" i="8" s="1"/>
  <c r="L103" i="8" s="1"/>
  <c r="M137" i="8"/>
  <c r="N137" i="8" s="1"/>
  <c r="L137" i="8" s="1"/>
  <c r="M112" i="8"/>
  <c r="N112" i="8" s="1"/>
  <c r="L112" i="8" s="1"/>
  <c r="M124" i="8"/>
  <c r="N124" i="8" s="1"/>
  <c r="L124" i="8" s="1"/>
  <c r="K98" i="8"/>
  <c r="K99" i="8"/>
  <c r="M98" i="8" l="1"/>
  <c r="N98" i="8" s="1"/>
  <c r="L98" i="8" s="1"/>
  <c r="M99" i="8"/>
  <c r="N99" i="8" s="1"/>
  <c r="L99" i="8" s="1"/>
  <c r="K74" i="8"/>
  <c r="L73" i="8"/>
  <c r="K67" i="8"/>
  <c r="K66" i="8"/>
  <c r="K100" i="8"/>
  <c r="K97" i="8"/>
  <c r="L72" i="8"/>
  <c r="L71" i="8"/>
  <c r="K69" i="8"/>
  <c r="K68" i="8"/>
  <c r="K65" i="8"/>
  <c r="K64" i="8"/>
  <c r="K63" i="8"/>
  <c r="K62" i="8"/>
  <c r="M69" i="8" l="1"/>
  <c r="N69" i="8" s="1"/>
  <c r="L69" i="8" s="1"/>
  <c r="M97" i="8"/>
  <c r="N97" i="8" s="1"/>
  <c r="M100" i="8"/>
  <c r="N100" i="8" s="1"/>
  <c r="L100" i="8" s="1"/>
  <c r="M66" i="8"/>
  <c r="N66" i="8" s="1"/>
  <c r="L66" i="8" s="1"/>
  <c r="M67" i="8"/>
  <c r="N67" i="8" s="1"/>
  <c r="L67" i="8" s="1"/>
  <c r="M62" i="8"/>
  <c r="N62" i="8" s="1"/>
  <c r="L62" i="8" s="1"/>
  <c r="M63" i="8"/>
  <c r="N63" i="8" s="1"/>
  <c r="L63" i="8" s="1"/>
  <c r="M64" i="8"/>
  <c r="N64" i="8" s="1"/>
  <c r="L64" i="8" s="1"/>
  <c r="M74" i="8"/>
  <c r="N74" i="8" s="1"/>
  <c r="L74" i="8" s="1"/>
  <c r="M65" i="8"/>
  <c r="N65" i="8" s="1"/>
  <c r="L65" i="8" s="1"/>
  <c r="M68" i="8"/>
  <c r="N68" i="8" s="1"/>
  <c r="L68" i="8" s="1"/>
  <c r="K147" i="8"/>
  <c r="L97" i="8"/>
  <c r="J19" i="7"/>
  <c r="J18" i="7"/>
  <c r="F2" i="2"/>
  <c r="L148" i="8" l="1"/>
  <c r="N19" i="5"/>
  <c r="Q19" i="5" s="1"/>
  <c r="R19" i="5" s="1"/>
  <c r="O19" i="5" s="1"/>
  <c r="N20" i="5"/>
  <c r="Q20" i="5" s="1"/>
  <c r="R20" i="5" s="1"/>
  <c r="O20" i="5" s="1"/>
  <c r="N18" i="5"/>
  <c r="N21" i="5" l="1"/>
  <c r="B17" i="20"/>
  <c r="B3" i="2" l="1"/>
  <c r="J17" i="7" l="1"/>
  <c r="J20" i="7" s="1"/>
  <c r="A1" i="8" l="1"/>
  <c r="A3" i="8"/>
  <c r="D11" i="8"/>
  <c r="AH10" i="8"/>
  <c r="D10" i="8"/>
  <c r="D9" i="8"/>
  <c r="D8" i="8"/>
  <c r="A7" i="8"/>
  <c r="AH6" i="8"/>
  <c r="A6" i="8"/>
  <c r="AH5" i="8"/>
  <c r="AH4" i="8"/>
  <c r="AH3" i="8"/>
  <c r="AH7" i="8" l="1"/>
  <c r="D18" i="14" l="1"/>
  <c r="K149" i="8"/>
  <c r="A47" i="20"/>
  <c r="D15" i="12" l="1"/>
  <c r="Q18" i="5"/>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49" i="20" s="1"/>
  <c r="A9" i="20"/>
  <c r="A10" i="20"/>
  <c r="A11" i="20"/>
  <c r="A12" i="20"/>
  <c r="A13" i="20"/>
  <c r="A62"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4"/>
  <c r="D8" i="14"/>
  <c r="D9" i="14"/>
  <c r="D10" i="14"/>
  <c r="D11" i="14"/>
  <c r="D7" i="13"/>
  <c r="D8" i="13"/>
  <c r="D9" i="13"/>
  <c r="D10" i="13"/>
  <c r="D11" i="13"/>
  <c r="D7" i="12"/>
  <c r="D8" i="12"/>
  <c r="D9" i="12"/>
  <c r="D10" i="12"/>
  <c r="D11" i="12"/>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2" i="2"/>
  <c r="B1" i="4" s="1"/>
  <c r="K31" i="22" l="1"/>
  <c r="T76" i="6"/>
  <c r="N33" i="22"/>
  <c r="O32" i="22"/>
  <c r="O37" i="22"/>
  <c r="N34" i="22"/>
  <c r="J37" i="22"/>
  <c r="K36" i="22"/>
  <c r="N22" i="5"/>
  <c r="D20" i="22" s="1"/>
  <c r="F20" i="22" s="1"/>
  <c r="E16" i="18"/>
  <c r="J34" i="22"/>
  <c r="J33" i="22"/>
  <c r="N31" i="22"/>
  <c r="E50" i="20"/>
  <c r="E16" i="17"/>
  <c r="B26" i="21"/>
  <c r="O36" i="22"/>
  <c r="F16" i="19"/>
  <c r="F36" i="21"/>
  <c r="F18" i="21" s="1"/>
  <c r="U1" i="6"/>
  <c r="U2" i="6" s="1"/>
  <c r="F71" i="6"/>
  <c r="O23" i="5"/>
  <c r="B44" i="20"/>
  <c r="B6" i="20"/>
  <c r="B24" i="16"/>
  <c r="B24" i="15"/>
  <c r="B84" i="10"/>
  <c r="B21" i="13"/>
  <c r="B19" i="12"/>
  <c r="B27" i="14"/>
  <c r="B59" i="9"/>
  <c r="A1" i="16"/>
  <c r="A104" i="16" s="1"/>
  <c r="A1" i="20"/>
  <c r="A1" i="15"/>
  <c r="A98" i="15" s="1"/>
  <c r="A1" i="13"/>
  <c r="A1" i="14"/>
  <c r="A1" i="10"/>
  <c r="A1" i="12"/>
  <c r="A1" i="11"/>
  <c r="A1" i="7"/>
  <c r="A1" i="9"/>
  <c r="A1" i="6"/>
  <c r="A1" i="5"/>
  <c r="B45" i="20"/>
  <c r="B25" i="16"/>
  <c r="B25" i="15"/>
  <c r="B22" i="13"/>
  <c r="B20" i="12"/>
  <c r="B28" i="14"/>
  <c r="B85" i="10"/>
  <c r="B60" i="9"/>
  <c r="Z2" i="20"/>
  <c r="Z2" i="6"/>
  <c r="F45" i="20"/>
  <c r="C25" i="16"/>
  <c r="E86" i="10"/>
  <c r="C25" i="15"/>
  <c r="D22" i="13"/>
  <c r="D20" i="12"/>
  <c r="D28" i="14"/>
  <c r="I23" i="7"/>
  <c r="E61" i="9"/>
  <c r="C15" i="20"/>
  <c r="A38" i="22"/>
  <c r="A3" i="16"/>
  <c r="A106" i="16" s="1"/>
  <c r="A3" i="12"/>
  <c r="A3" i="11"/>
  <c r="A3" i="13"/>
  <c r="A3" i="15"/>
  <c r="A100" i="15" s="1"/>
  <c r="A3" i="14"/>
  <c r="A3" i="10"/>
  <c r="A3" i="9"/>
  <c r="A4" i="7"/>
  <c r="A3" i="6"/>
  <c r="A7" i="5"/>
  <c r="A6" i="6"/>
  <c r="B2" i="4"/>
  <c r="C24" i="16"/>
  <c r="C24" i="15"/>
  <c r="F44"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2"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8" i="20"/>
  <c r="B49" i="20"/>
  <c r="F48" i="20"/>
  <c r="B51" i="20"/>
  <c r="B50" i="20"/>
  <c r="H11" i="21" l="1"/>
  <c r="D11" i="21" s="1"/>
  <c r="F11" i="21" s="1"/>
  <c r="D7" i="22"/>
  <c r="F7" i="22" s="1"/>
  <c r="B39"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<sst xmlns="http://schemas.openxmlformats.org/spreadsheetml/2006/main" count="1358" uniqueCount="761">
  <si>
    <t>Package Name</t>
  </si>
  <si>
    <t>Package Code</t>
  </si>
  <si>
    <t>Civil Works</t>
  </si>
  <si>
    <t>Specification No.</t>
  </si>
  <si>
    <t>REV_01</t>
  </si>
  <si>
    <t>Price Schedules</t>
  </si>
  <si>
    <t>Fill up only green shaded cells in Sch-3, Sch-5, Sch-6 and Bid Form of price bid</t>
  </si>
  <si>
    <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</si>
  <si>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</si>
  <si>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</si>
  <si>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</si>
  <si>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</si>
  <si>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</si>
  <si>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</si>
  <si>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</si>
  <si>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</si>
  <si>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</si>
  <si>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</si>
  <si>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</si>
  <si>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</si>
  <si>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</si>
  <si>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</si>
  <si>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</si>
  <si>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</si>
  <si>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</si>
  <si>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</si>
  <si>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</si>
  <si>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</si>
  <si>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</si>
  <si>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</si>
  <si>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</si>
  <si>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</si>
  <si>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</si>
  <si>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</si>
  <si>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</si>
  <si>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</si>
  <si>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</si>
  <si>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</si>
  <si>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</si>
  <si>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</si>
  <si>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</si>
  <si>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</si>
  <si>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</si>
  <si>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</si>
  <si>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Sch-3 (Service Contract) :</t>
  </si>
  <si>
    <t>Sch-4 (Training  Charges) :</t>
  </si>
  <si>
    <t>Not applicable, hence no cell is required to be filled up.</t>
  </si>
  <si>
    <t>Sch-5 (Summary of Taxes and Duties applicable on the Goods and Services)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</si>
  <si>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</si>
  <si>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</si>
  <si>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</si>
  <si>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</si>
  <si>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</si>
  <si>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</si>
  <si>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</si>
  <si>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</si>
  <si>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</si>
  <si>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</si>
  <si>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</si>
  <si>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</si>
  <si>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</si>
  <si>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</si>
  <si>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</si>
  <si>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</si>
  <si>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</si>
  <si>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</si>
  <si>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</si>
  <si>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</si>
  <si>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</si>
  <si>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</si>
  <si>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</si>
  <si>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</si>
  <si>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</si>
  <si>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</si>
  <si>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</si>
  <si>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</si>
  <si>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</si>
  <si>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</si>
  <si>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</si>
  <si>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</si>
  <si>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</si>
  <si>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</si>
  <si>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</si>
  <si>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</si>
  <si>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</si>
  <si>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</si>
  <si>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</si>
  <si>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</si>
  <si>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</si>
  <si>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</si>
  <si>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</si>
  <si>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</si>
  <si>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</si>
  <si>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</si>
  <si>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</si>
  <si>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</si>
  <si>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</si>
  <si>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</si>
  <si>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</si>
  <si>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</si>
  <si>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</si>
  <si>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</si>
  <si>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</si>
  <si>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</si>
  <si>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</si>
  <si>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</si>
  <si>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</si>
  <si>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</si>
  <si>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</si>
  <si>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</si>
  <si>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</si>
  <si>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</si>
  <si>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</si>
  <si>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</si>
  <si>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</si>
  <si>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</si>
  <si>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</si>
  <si>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</si>
  <si>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</si>
  <si>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</si>
  <si>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</si>
  <si>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</si>
  <si>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</si>
  <si>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</si>
  <si>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</si>
  <si>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</si>
  <si>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</si>
  <si>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</si>
  <si>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</si>
  <si>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</si>
  <si>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</si>
  <si>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</si>
  <si>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</si>
  <si>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</si>
  <si>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</si>
  <si>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</si>
  <si>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</si>
  <si>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</si>
  <si>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</si>
  <si>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</si>
  <si>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</si>
  <si>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</si>
  <si>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</si>
  <si>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</si>
  <si>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</si>
  <si>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</si>
  <si>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</si>
  <si>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</si>
  <si>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</si>
  <si>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</si>
  <si>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</si>
  <si>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</si>
  <si>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</si>
  <si>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</si>
  <si>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</si>
  <si>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</si>
  <si>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- 3</t>
  </si>
  <si>
    <t>As per Lum-sum</t>
  </si>
  <si>
    <t>(SCHEDULE OF RATES AND PRICES )</t>
  </si>
  <si>
    <t>AS per Percent</t>
  </si>
  <si>
    <t>As per lum-sum on Sch-3</t>
  </si>
  <si>
    <t>As per Percent on Sch-3</t>
  </si>
  <si>
    <t>Total Discount</t>
  </si>
  <si>
    <t>Multipackage lum-sum</t>
  </si>
  <si>
    <t>Amount after Discount (Rs.)</t>
  </si>
  <si>
    <t>Amount after MPD (Rs.)</t>
  </si>
  <si>
    <t>DSR-2021 Ref</t>
  </si>
  <si>
    <t>SAC (Service Accounting Codes)</t>
  </si>
  <si>
    <t>Whether SAC in column '2’ is confirmed. If not  indicate applicable the SAC *</t>
  </si>
  <si>
    <t>Whether  rate of GST in column ‘ 4 ’ is confirmed. If not  indicate applicable rate of GST *</t>
  </si>
  <si>
    <t xml:space="preserve">Unit Rate in Rs. </t>
  </si>
  <si>
    <t>Total in Rs.</t>
  </si>
  <si>
    <t>GST TAX as confirmed by Bidder</t>
  </si>
  <si>
    <t>Unit Erection Charges</t>
  </si>
  <si>
    <t>Total Erection Charges</t>
  </si>
  <si>
    <t>10 = 8 x 9</t>
  </si>
  <si>
    <t>confirmed</t>
  </si>
  <si>
    <t>2.6.1</t>
  </si>
  <si>
    <t>4.1.8</t>
  </si>
  <si>
    <t>kg</t>
  </si>
  <si>
    <t>a)</t>
  </si>
  <si>
    <t>5.9.1</t>
  </si>
  <si>
    <t>b)</t>
  </si>
  <si>
    <t>5.9.5</t>
  </si>
  <si>
    <t>c)</t>
  </si>
  <si>
    <t>5.9.6</t>
  </si>
  <si>
    <t>6.1.2</t>
  </si>
  <si>
    <t>6.4.2</t>
  </si>
  <si>
    <t>6.12.2</t>
  </si>
  <si>
    <t>6.13.2</t>
  </si>
  <si>
    <t>10.25.2</t>
  </si>
  <si>
    <t>13.62.1</t>
  </si>
  <si>
    <t>Part B: Non Scheduled</t>
  </si>
  <si>
    <t>NS</t>
  </si>
  <si>
    <t xml:space="preserve"> Total for Civil &amp; Electrical Portion</t>
  </si>
  <si>
    <t>Total GST Tax as confirmed by Bidder</t>
  </si>
  <si>
    <t>Grand Total including GST</t>
  </si>
  <si>
    <t>Schedule - 2 Dis</t>
  </si>
  <si>
    <t>(SCHEDULE OF RATES AND PRICES : FREIGHT &amp; INSURANCE CHARGES)</t>
  </si>
  <si>
    <t>As per lum-sum on Sch-2</t>
  </si>
  <si>
    <t>As per Percent on Sch-2</t>
  </si>
  <si>
    <t>Multipackage Discount</t>
  </si>
  <si>
    <t xml:space="preserve">Unit Freight &amp; Insurance Charges </t>
  </si>
  <si>
    <t>Total Freight &amp; Insurance Charges</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</si>
  <si>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</si>
  <si>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</si>
  <si>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</si>
  <si>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</si>
  <si>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</si>
  <si>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</si>
  <si>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</si>
  <si>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</si>
  <si>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</si>
  <si>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</si>
  <si>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AMC Charges</t>
  </si>
  <si>
    <t>TOTAL TRAINING CHARGES</t>
  </si>
  <si>
    <t>--</t>
  </si>
  <si>
    <t>Schedule - 5</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</si>
  <si>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</si>
  <si>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</si>
  <si>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</si>
  <si>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</si>
  <si>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</si>
  <si>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</si>
  <si>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</si>
  <si>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</si>
  <si>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</si>
  <si>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</si>
  <si>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</si>
  <si>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</si>
  <si>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</si>
  <si>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</si>
  <si>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</si>
  <si>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</si>
  <si>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</si>
  <si>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</si>
  <si>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</si>
  <si>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</si>
  <si>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</si>
  <si>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</si>
  <si>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Schedule - 6</t>
  </si>
  <si>
    <t>(GRAND SUMMARY)</t>
  </si>
  <si>
    <t>TOTAL SCHEDULE NO. 1</t>
  </si>
  <si>
    <t>Ex-works price of Plant and Equipment</t>
  </si>
  <si>
    <t>TOTAL SCHEDULE NO. 2</t>
  </si>
  <si>
    <t>RATES AND PRICES : FREIGHT &amp; INSURANCE CHARGES</t>
  </si>
  <si>
    <t>TOTAL SCHEDULE NO. 3</t>
  </si>
  <si>
    <t xml:space="preserve">Service/ Installation </t>
  </si>
  <si>
    <t>TOTAL SCHEDULE NO. 5</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</si>
  <si>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</si>
  <si>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</si>
  <si>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</si>
  <si>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</si>
  <si>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</si>
  <si>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</si>
  <si>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</si>
  <si>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</si>
  <si>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</si>
  <si>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</si>
  <si>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</si>
  <si>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</si>
  <si>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</si>
  <si>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</si>
  <si>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</si>
  <si>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</si>
  <si>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</si>
  <si>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</si>
  <si>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</si>
  <si>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</si>
  <si>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</si>
  <si>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</si>
  <si>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</si>
  <si>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</si>
  <si>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</si>
  <si>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</si>
  <si>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</si>
  <si>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</si>
  <si>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</si>
  <si>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</si>
  <si>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</si>
  <si>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</si>
  <si>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</si>
  <si>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</si>
  <si>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</si>
  <si>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</si>
  <si>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</si>
  <si>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</si>
  <si>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</si>
  <si>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</si>
  <si>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</si>
  <si>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</si>
  <si>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</si>
  <si>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</si>
  <si>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</si>
  <si>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</si>
  <si>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</si>
  <si>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</si>
  <si>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</si>
  <si>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</si>
  <si>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</si>
  <si>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</si>
  <si>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</si>
  <si>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</si>
  <si>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</si>
  <si>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</si>
  <si>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</si>
  <si>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</si>
  <si>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</si>
  <si>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</si>
  <si>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</si>
  <si>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</si>
  <si>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</si>
  <si>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</si>
  <si>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</si>
  <si>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</si>
  <si>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</si>
  <si>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</si>
  <si>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</si>
  <si>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</si>
  <si>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</si>
  <si>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</si>
  <si>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</si>
  <si>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</si>
  <si>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</si>
  <si>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</si>
  <si>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</si>
  <si>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</si>
  <si>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</si>
  <si>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</si>
  <si>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</si>
  <si>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</si>
  <si>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</si>
  <si>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</si>
  <si>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</si>
  <si>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</si>
  <si>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</si>
  <si>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</si>
  <si>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in line with the bid documents &amp;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</si>
  <si>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</si>
  <si>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</si>
  <si>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</si>
  <si>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</si>
  <si>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</si>
  <si>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</si>
  <si>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</si>
  <si>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</si>
  <si>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</si>
  <si>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</si>
  <si>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</si>
  <si>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</si>
  <si>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</si>
  <si>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</si>
  <si>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</si>
  <si>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</si>
  <si>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</si>
  <si>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</si>
  <si>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</si>
  <si>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</si>
  <si>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</si>
  <si>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</si>
  <si>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</si>
  <si>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</si>
  <si>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</si>
  <si>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</si>
  <si>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</si>
  <si>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</si>
  <si>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</si>
  <si>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</si>
  <si>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</si>
  <si>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</si>
  <si>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</si>
  <si>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</si>
  <si>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</si>
  <si>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</si>
  <si>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</si>
  <si>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</si>
  <si>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</si>
  <si>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</si>
  <si>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</si>
  <si>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</si>
  <si>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</si>
  <si>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</si>
  <si>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</si>
  <si>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</si>
  <si>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</si>
  <si>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</si>
  <si>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</si>
  <si>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</si>
  <si>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</si>
  <si>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</si>
  <si>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</si>
  <si>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</si>
  <si>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Ex-Works Price of Direct Supplies (after discount, if any)</t>
  </si>
  <si>
    <t>Rs.</t>
  </si>
  <si>
    <t>Excise Duty, as applicable on (a) above at the rate :</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</si>
  <si>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</si>
  <si>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</si>
  <si>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</si>
  <si>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</si>
  <si>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</si>
  <si>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</si>
  <si>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</si>
  <si>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</si>
  <si>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</si>
  <si>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</si>
  <si>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</si>
  <si>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</si>
  <si>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</si>
  <si>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</si>
  <si>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</si>
  <si>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</si>
  <si>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</si>
  <si>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</si>
  <si>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</si>
  <si>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</si>
  <si>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</si>
  <si>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</si>
  <si>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</si>
  <si>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</si>
  <si>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</si>
  <si>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</si>
  <si>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</si>
  <si>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</si>
  <si>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</si>
  <si>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</si>
  <si>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</si>
  <si>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</si>
  <si>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</si>
  <si>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</si>
  <si>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</si>
  <si>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</si>
  <si>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</si>
  <si>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</si>
  <si>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</si>
  <si>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</si>
  <si>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</si>
  <si>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</si>
  <si>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</si>
  <si>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</si>
  <si>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</si>
  <si>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</si>
  <si>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</si>
  <si>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</si>
  <si>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</si>
  <si>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</si>
  <si>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</si>
  <si>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</si>
  <si>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</si>
  <si>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</si>
  <si>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</si>
  <si>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</si>
  <si>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</si>
  <si>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</si>
  <si>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</si>
  <si>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</si>
  <si>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</si>
  <si>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</si>
  <si>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</si>
  <si>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</si>
  <si>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</si>
  <si>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</si>
  <si>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</si>
  <si>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</si>
  <si>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</si>
  <si>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</si>
  <si>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</si>
  <si>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</si>
  <si>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</si>
  <si>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</si>
  <si>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</si>
  <si>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</si>
  <si>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</si>
  <si>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</si>
  <si>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</si>
  <si>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</si>
  <si>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</si>
  <si>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</si>
  <si>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</si>
  <si>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</si>
  <si>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</si>
  <si>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</si>
  <si>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</si>
  <si>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</si>
  <si>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</si>
  <si>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</si>
  <si>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</si>
  <si>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</si>
  <si>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</si>
  <si>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</si>
  <si>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</si>
  <si>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</si>
  <si>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</si>
  <si>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</si>
  <si>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</si>
  <si>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</si>
  <si>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</si>
  <si>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</si>
  <si>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</si>
  <si>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</si>
  <si>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</si>
  <si>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</si>
  <si>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</si>
  <si>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</si>
  <si>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</si>
  <si>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</si>
  <si>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</si>
  <si>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</si>
  <si>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</si>
  <si>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</si>
  <si>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</si>
  <si>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</si>
  <si>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</si>
  <si>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</si>
  <si>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</si>
  <si>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</si>
  <si>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</si>
  <si>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</si>
  <si>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</si>
  <si>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</si>
  <si>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</si>
  <si>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</si>
  <si>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</si>
  <si>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</si>
  <si>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</si>
  <si>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</si>
  <si>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</si>
  <si>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</si>
  <si>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</si>
  <si>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</si>
  <si>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</si>
  <si>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</si>
  <si>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</si>
  <si>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</si>
  <si>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</si>
  <si>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</si>
  <si>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</si>
  <si>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C&amp;M Department</t>
  </si>
  <si>
    <t>Power Grid Corporation of India Ltd.</t>
  </si>
  <si>
    <t>SR-II, RHQ</t>
  </si>
  <si>
    <t>Singanayakkanahalli, Yelahanka</t>
  </si>
  <si>
    <t>Bangalore</t>
  </si>
  <si>
    <t>Construction of Substation store at 765/400 kV, Bidar under TBCB Project</t>
  </si>
  <si>
    <t>SR-II/C&amp;M/WC-4278/2025</t>
  </si>
  <si>
    <t>Earth work in excavation by mechanical means (Hydraulic excavator)/manual means over areas (exceeding 30 cm in depth, 1.5 m in width as well as 10 sqm on plan) including getting out and disposal of excavated earth lead upto 50 m and for all lift, as directed by Engineer-in_x0002_charge. All kind of soil</t>
  </si>
  <si>
    <t>cum</t>
  </si>
  <si>
    <t xml:space="preserve">Filling available excavated earth (excluding rock) in trenches, plinth, sides of foundations etc. in layers not exceeding 20cm in depth: consolidating each deposited layer by ramming and watering, lead up to 50m and for all lift. </t>
  </si>
  <si>
    <t>Supplying and filling in plinth with  sand under floors including watering, ramming consolidating and dressing complete.</t>
  </si>
  <si>
    <t>Surface dressing of the ground including removing vegetation and in-equalities not exceeding 15cm deep and disposal of rubbish, lead upto 50m and lift upto 1.5m: All kind of soil.</t>
  </si>
  <si>
    <t xml:space="preserve"> sqm</t>
  </si>
  <si>
    <t>Supplying chemical emulsion in sealed containers including delivery as specified - Chlorpyriphos/Lindane emulsifiable concentrate of 20%</t>
  </si>
  <si>
    <t>Litre</t>
  </si>
  <si>
    <t>Providing and laying in position cement concrete of specified grade excluding the cost of centring and shuttering - All work up to plinth level: 1:2:4 (1 cement: 2 coarse sand: 4 graded stone aggregate 20mm nominal size).</t>
  </si>
  <si>
    <t>Providing and laying in position cement concrete of specified grade excluding the cost of centring and shuttering - All work up to plinth level: 1:4:8 (1 cement: 4 coarse sand: 8 graded stone aggregate 40mm nominal size).</t>
  </si>
  <si>
    <t>Providing and laying cement concrete in retaining walls, return walls, walls (any thickness) including attached pilasters, columns, piers, abutments, pillars posts, struts, buttresses, string or lacing courses, parapets, coping, bed blocks, anchor blocks, plain window sills, fillets etc upto floor five level, excluding the cost of centring, shuttering and finishing: 1:2:4 (1 cement: 2 coarse sand: 4 graded stone aggregate 20mm nominal size).</t>
  </si>
  <si>
    <t>Providing and laying cement concrete in retaining walls, return walls, walls (any thickness) including attached pilasters, columns, piers, abutments, pillars posts, struts, buttresses, string or lacing courses, parapets, coping, bed blocks, anchor blocks, plain window sills, fillets etc upto floor five level, excluding the cost of centring, shuttering and finishing: 1:3:6 (1 cement: 3 coarse sand: 6 graded stone aggregate 20mm nominal size).</t>
  </si>
  <si>
    <t>Centring and shuttering including strutting, propping etc and removal of formwork for: Foundations, footings, bases of columns</t>
  </si>
  <si>
    <t>sqm</t>
  </si>
  <si>
    <t>Providing and laying damp-proof course 40mm thick with cement concrete 1:2:4 (1 cement: 2 coarse sand: 4 graded stone aggregate 12.5mm nominal size).</t>
  </si>
  <si>
    <t>Applying a coat of residual petroleum bitumen of penetration 80/100 of approved quality using 1.7 kg per square metre on damp proof course after cleaning the surface with brushes and finally with a piece of cloth lightly soaked in kerosene oil.</t>
  </si>
  <si>
    <t>Making plinth protection 50mm thick of cement concrete 1:3:6 (1 cement : 3 coarse sand (zone-III) derived from natural sources : 6 graded stone aggregate 20 mm nominal size derived from natural sources) over 75mm thick bed of dry brick ballast 40 mm nominal size, well rammed and consolidated and grouted with fine sand, including necessary excavation, levelling &amp; dressing &amp; finishing the top smooth.</t>
  </si>
  <si>
    <t>Providing and laying in position specified grade of reinforced cement concrete excluding the cost of centring, shuttering, finishing and reinforcement - All work up to plinth level 1:1.5:3 (1 cement: 1.5 coarse sand: 3 graded stone aggregate 20mm nominal size).</t>
  </si>
  <si>
    <t>Reinforced cement concrete work in walls (any thickness), including attached pilasters, buttresses, plinth and string course, fillets, columns, pillars, piers, abutments, posts and struts, etc. up to floor five level excluding cost of centring, shuttering, finishing and reinforcement: 1:1.5:3 (1 cement: 1.5 coarse sand: 3 graded stone aggregate 20mm nominal size).</t>
  </si>
  <si>
    <t>Reinforced cement concrete work in beams, suspended floors, roofs, having slope up to 15 degree, landings, balconies, shelves, chajjas, lintels, bands, plain window sills, staircase and spiral staircases up to floor five level excluding the cost of centring, shuttering, finishing and reinforcement with 1:1.5:3 (1 cement: 1.5 coarse sand: 3 graded stone aggregate 20mm nominal size).</t>
  </si>
  <si>
    <t>Reinforced cement concrete work in Vertical and horizontal fins individually or forming box louvers, facias and eaves boards upto floor five level excluding cost of centring, shuttering, finishing and reinforcement with 1:1.5:3 (1 cement: 1.5 coarse sand: 3 graded stone aggregate 20mm nominal size).</t>
  </si>
  <si>
    <t>Centring and shuttering including strutting, propping etc. and removal of form for: Foundations, footings, bases of columns etc. for mass concrete.</t>
  </si>
  <si>
    <t>Centring and shuttering including strutting, propping etc. and removal of form for: Suspended floors, roofs, landings, balconies and access platform.</t>
  </si>
  <si>
    <t>Centring and shuttering including strutting, propping etc. and removal of form for: Shelves (Cast in Situ)</t>
  </si>
  <si>
    <t>Centring and shuttering including strutting, propping etc. and removal of form for: lintels, beam, plinth beams, girders, bressumers and cantilevers.</t>
  </si>
  <si>
    <t>Centring and shuttering including strutting, propping etc. and removal of form for: columns, pillars, piers, abutments, posts and struts.</t>
  </si>
  <si>
    <t>Centring and shuttering including strutting, propping etc. and removal of form for: Vertical and horizontal fins individually or forming box louvers band, facias and eaves boards</t>
  </si>
  <si>
    <t>Centring and shuttering including strutting, propping etc. and removal of form for: Weather shade, Chajjas, corbels etc including edges.</t>
  </si>
  <si>
    <t>Extra for additional height in centring, shuttering where ever required with adequate bracing, propping etc. including cost of de-shuttering and decentring at all levels, over a height of 3.5m, for every additional height of 1 metre or part thereof (Plan area to be measured): Suspended floors, roofs, landing, beams and balconies (Plan area to be measured).</t>
  </si>
  <si>
    <t>Steel reinforcement for R.C.C. work including straightening, cutting, bending, placing in position and binding all complete at all level: Thermo- Mechanically Treated bars of grade Fe-500D or more</t>
  </si>
  <si>
    <t>Add or deduct for plaster drip course/ groove in plastered surface or moulding to R.C.C. projections.</t>
  </si>
  <si>
    <t>metre</t>
  </si>
  <si>
    <t>Brick work with common burnt clay F.P.S. (non modular) bricks of class designation 7.5 in foundation and plinth in:
Cement mortar 1:6 (1 cement : 6 coarse sand)</t>
  </si>
  <si>
    <t>Brick work with common burnt clay F.P.S. (non modular) bricks of class designation 7.5 in superstructure above plinth level up to floor V level in all shapes and sizes in :
Cement mortar 1:6 (1 cement : 6 coarse sand)</t>
  </si>
  <si>
    <t>Half brick masonry with common burnt clay F.P.S. (non modular) bricks of class designation 7.5 in foundations and plinth in.
cement mortar 1:4 (1 cement : 4 coarse sand)</t>
  </si>
  <si>
    <t>Half brick masonry with common burnt clay F.P.S. (non modular) bricks of class designation 7.5 in superstructure above plinth level up to floor V level.
Cement mortar 1:4 (1 cement :4 coarse sand)</t>
  </si>
  <si>
    <t xml:space="preserve">Extra for providing and placing in position 2 Nos. 6mm MS bars at every third course of brick masonry (with F.P.S bricks) </t>
  </si>
  <si>
    <t>Providing and fixing ISI marked flush door shutters non-decorative type, core of block board construction with frame of Ist class hard wood and well matched commercial 3 ply veneering with vertical grains or cross bands and face veneers on both faces of shutters: 30mm thick including ISI marked Stainless Steel butt hinges with necessary screws.</t>
  </si>
  <si>
    <r>
      <t>Extra for providing lipping with 2</t>
    </r>
    <r>
      <rPr>
        <vertAlign val="superscript"/>
        <sz val="12"/>
        <rFont val="Calibri"/>
        <family val="2"/>
        <scheme val="minor"/>
      </rPr>
      <t>nd</t>
    </r>
    <r>
      <rPr>
        <sz val="12"/>
        <rFont val="Calibri"/>
        <family val="2"/>
        <scheme val="minor"/>
      </rPr>
      <t xml:space="preserve"> class teak wood battens 25mm minimum depth on all edges of shutters (overall area of door shutter to be measured) </t>
    </r>
  </si>
  <si>
    <t>Providing and fixing 18mm thick 150mm wide pelmet of flat pressed 3 layer (like Novapan, Ecoboard etc) or graded wood particle board (like Bhutan Board) medium density Grade 1, IS:3087 marked including top cover of 6mm commercial ply wood, nickel plated M.S. pipe 20mm dia (heavy type) curtain rod with nickel plated brackets including fixing with 25x3mm M.S. flat 10cm long and rawl plugs 50mm long (designation 10 no.) etc. all complete.</t>
  </si>
  <si>
    <t>Providing and fixing aluminium sliding door bolts ISI marked anodised (anodic coating not less than grade AC 10 as per IS: 1868) transparent or dyed to required colour or shade with nuts and screws etc. complete: Size 300 x 16mm</t>
  </si>
  <si>
    <t>each</t>
  </si>
  <si>
    <t>Providing and fixing aluminium sliding door bolts ISI marked anodised (anodic coating not less than grade AC 10 as per IS: 1868) transparent or dyed to required colour or shade with nuts and screws etc. complete: Size 250 x 16mm</t>
  </si>
  <si>
    <t xml:space="preserve">Providing and fixing aluminium tower bolts ISI marked anodised (anodic coating not less than grade AC 10 as per IS:1868) transparent or dyed to required colour or shade with necessary screws etc. complete: Size 250 x 10mm </t>
  </si>
  <si>
    <t xml:space="preserve">Providing and fixing aluminium tower bolts ISI marked anodised (anodic coating not less than grade AC 10 as per IS:1868) transparent or dyed to required colour or shade with necessary screws etc. complete: Size 200 x 10mm </t>
  </si>
  <si>
    <t>Providing and fixing aluminium handles ISI marked anodised (anodic coating not less than grade AC 10 as per IS: 1868) transparent or dyed to required colour or shade with necessary screws etc. complete: Size: 125mm</t>
  </si>
  <si>
    <t xml:space="preserve">Providing and fixing aluminium handles ISI marked anodised (anodic coating not less than grade AC 10 as per IS: 1868) transparent or dyed to required colour or shade with necessary screws etc. complete: Size 100mm 
</t>
  </si>
  <si>
    <t xml:space="preserve">Providing and fixing aluminium hanging floor door stopper ISI marked anodised (anodic coating not less than grade AC 10 as per IS: 1868) transparent or dyed to required colour or shade with necessary screws etc. complete: Twin rubber stopper
</t>
  </si>
  <si>
    <t xml:space="preserve">Supplying and fixing rolling shutters of approved make, made of required size M.S. laths interlocked together through their entire length and jointed together at the end by end locks mounted on specially designed pipe shaft with brackets, side guides and arrangements for inside and outside locking with push and pull operation complete including the cost of providing and fixing necessary 27.5cm long wire springs manufactured from high tensile steel wire of adequate strength conforming to IS:4454-part 1 and MS top cover of required thickness  for rolling shutters. : 80 x 1.25mm M.S. laths with 1.25mm thick top cover
</t>
  </si>
  <si>
    <t>Providing and fixing ball bearing for rolling shutters.</t>
  </si>
  <si>
    <t>Providing and fixing pressed steel door frames conforming to IS:4351, manufactured from commercial mild steel sheet of 1.60 mm thickness, including hinges jamb, lock jamb, bead and if required angle threshold of mild steel angle of section 50x25mm ,or base ties of 1.60 mm pressed mild steel welded or rigidly fixed together by mechanical means, including M.S. pressed butt hinges 2.5mm thick with mortar guards, lock strikeplate and shock absorbers as specified and applying a coat of approved steel primer after pre-treatment of the surface as directed by Engineer-in-charge: Profile B.
Fixing with adjustable lugs with split end tail to each jamb.</t>
  </si>
  <si>
    <t>Providing and fixing MS fan clamp type I or II of 16mm dia MS bar, bent to shape with hooked ends in RCC slabs or beams  during laying including painting the exposed portion of loop, all as per standard design complete</t>
  </si>
  <si>
    <t>Steel work welded in built up sections/ framed work including cutting hoisting, fixing in position and applying a priming coat of approved steel primer using structural steel etc. as required: In gratings, frames, guard bars, ladders, railings, brackets, gates and similar works.</t>
  </si>
  <si>
    <t>52mm thick cement concrete flooring with  concrete hardener topping ,under layer 40mm thick cement concrete 1:2:4 (1 cement: 2 coarse sand: 4 graded stone aggregate 20mm nominal size) and top layer 12mm thick concrete hardener consisting of mix 1:2 (1 cement hardener mix: 2 graded stone aggregate 6mm nominal size) by volume  hardening compound  mixed @ 2 litre per 50kg of cement or as per manufacturer's specifications. This includes cement slurry, but excluding the cost of nosing of steps etc. complete.</t>
  </si>
  <si>
    <t>Cement plaster skirting up to 30cm height, with cement mortar 1:3 (1 cement: 3 coarse sand), finished with a floating coat of neat cement: 18mm thick</t>
  </si>
  <si>
    <t>Providing and fixing Ist quality ceramic glazed wall tiles conforming to
IS: 15622 (thickness to be specified by the manufacturer), of approved
make, in all colours, shades except burgundy, bottle green, black of
any size as approved by Engineer-in-Charge, in skirting, risers of steps
and dados, over 12 mm thick bed of cement mortar 1:3 (1 cement : 3
coarse sand) and jointing with grey cement slurry @ 3.3kg per sqm,
including pointing in white cement mixed with pigment of matching shade
complete</t>
  </si>
  <si>
    <t xml:space="preserve">Providing and laying Ceramic glazed floor tiles of size 300x300 mm
(thickness to be specified by the manufacturer) of 1st quality conforming
to IS : 15622 of approved make in colours such as White, Ivory, Grey,
Fume Red Brown, laid on 20 mm thick cement mortar 1:4 (1 Cement :
4 Coarse sand), Jointing with grey cement slurry @ 3.3 kg/sqm including
pointing the joints with white cement and matching pigment etc.,
complete.. </t>
  </si>
  <si>
    <t>12mm cement plaster of mix: 1:6 (1 cement: 6 fine sand)</t>
  </si>
  <si>
    <t>15mm cement plaster on the rough side of single or half brick wall of mix 1:6 (1 cement: 6 fine sand)</t>
  </si>
  <si>
    <t>6mm cement plaster to ceiling of mix: 1:3 (1 cement: 3 find sand)</t>
  </si>
  <si>
    <t>6mm cement plaster 1:3 (1 cement: 3 find sand) finished with a floating coat of neat cement and thick coat of lime wash on top of walls when dry for bearing of RCC slabs and beams</t>
  </si>
  <si>
    <t xml:space="preserve">Distempering with 1st quality acrlic distemper(ready mixed) having VOC content less than 50gram/litre,of approved manufacturer and of required shade and colour all complete to achieve even shade and colour:  New work (two or more coats) over and including  water thinnable priming coat with cement primer having VOC content less than 50gram/litre. </t>
  </si>
  <si>
    <t xml:space="preserve">Finishing walls with Acrylic Smooth exterior paint of required shade :New work (Two or more coat applied @ 1.67 ltr/10 sqm over and including priming coat of exterior primer applied @ 0.9ltr/10 sqm) </t>
  </si>
  <si>
    <t xml:space="preserve">Painting with synthetic enamel paint of approved brand and manufacture of required colour to given an even shade: Two or more coats on new work over an under coat of suitable shade with ordinary paint of approved brand and manufacture. </t>
  </si>
  <si>
    <t>Forming groove of uniform size from 12x12 mm and upto 25x15 mm
in the top layer of washed stone grit plastered surface as per approved
pattern, including providing and fixing aluminum channels of
appropriate size and thickness (not less than 2 mm), nailed to the
under layer with rust proof screws and nails and finishing the groove
complete as per specifications and direction of the Engineer-in_x0002_Charge.</t>
  </si>
  <si>
    <t>Providing and fixing white vitreous china pedestal type water closet
(European type W.C. pan) with seat and lid, 10 litre low level white
P.V.C. flushing cistern, including flush pipe, with manually controlled
device (handle lever), conforming to IS : 7231, with all fittings and
fixtures complete, including cutting and making good the walls and
floors wherever required :W.C. pan with ISI marked white solid plastic seat and lid.</t>
  </si>
  <si>
    <t>Providing and fixing wash basin with C.I. brackets, 15 mm C.P. brass
pillar taps, 32 mm C.P. brass waste of standard pattern, including
painting of fittings and brackets, cutting and making good the walls
wherever require:White Vitreous China Wash basin size 630x450 mm
with a single 15 mm C.P. brass pillar tap</t>
  </si>
  <si>
    <t>Providing and fixing PVC waste pipe for sink or wash basin including PVC waste fittings complete: Semi rigid pipe: 32mm dia</t>
  </si>
  <si>
    <t>Providing and fixing mirror of superior quality thickness of required shape and size with plastic moulded frame of approved make and shade with 6mm thick hard board backing. Rectangular shape 453x357mm</t>
  </si>
  <si>
    <t>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Charge.20 mm nominal dia Pipes</t>
  </si>
  <si>
    <t>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Charge.25 mm nominal dia Pipes</t>
  </si>
  <si>
    <t>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walls:15 mm nominal dia Pipes</t>
  </si>
  <si>
    <t xml:space="preserve">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walls:20 mm nominal dia Pipes </t>
  </si>
  <si>
    <t>Providing and fixing Chlorinated Polyvinyl Chloride (CPVC) pipes,
having thermal stability for hot &amp; cold water supply including all CPVC
plain &amp; brass threaded fittings This includes jointing of pipes &amp; fittings
with one step CPVC solvent cement, trenching, refilling &amp; testing of
joints complete as per direction of Engineer in Charge.
External work,25 mm nominal dia Pipes</t>
  </si>
  <si>
    <t>Providing and fixing brass bib cock of approved quality: 15mm nominal bore</t>
  </si>
  <si>
    <t>Providing and fixing gun metal gate valve with C.I. wheel of approved quality (screwed end): 25mm nominal bore</t>
  </si>
  <si>
    <t>Providing and fixing ball valve (brass) of approved quality complete. High or low pressure with plastic floats: 25mm nominal bore</t>
  </si>
  <si>
    <t>Providing and fixing unplasticised PVC connection pipe with brass unions. 45cm length. 15mm nominal bore</t>
  </si>
  <si>
    <t>Constructing masonry chamber 30x30x50cm inside ,in brick work in cement mortar 1:4 (1 cement: 4coarse  sand) for stop cock, with C.I. surface box 100x100x75mm (inside) with hinged cover fixed in cement concrete slab 1:1.5:3 mix (1 cement: 1.5 course sand: 3 graded stone aggregate 20mm nominal size) including  necessary excavation, foundation concrete 1:5:10 (1 cement: 5 fine sand: 10 graded stone aggregate 40mm nominal size) and inside plastering with cement mortar 1:3 (1 cement: 3 coarse sand) 12mm thick finished with a floating coat of neat cement complete as per standard design: With common burnt clay F.P.S.(Non Modular) bricks of class designation 7.5</t>
  </si>
  <si>
    <t>Providing and placing on terrace (at all floor levels) polyethylene water
storage tank, IS : 12701 marked, with cover and suitable locking
arrangement and making necessary holes for inlet, outlet and overflow
pipes but without fittings and the base support for tank</t>
  </si>
  <si>
    <t>per litre</t>
  </si>
  <si>
    <t>Providing and fixing C.P. brass stop cock (concealed) of standard design and of approve make conforming to IS:8931: 15mm nominal bore</t>
  </si>
  <si>
    <t>Providing and fixing square-mouth S.W. gully trap class SP-1
complete with C.I. grating brick masonry chamber with water tight
C.I. cover with frame of 300 x300 mm size (inside) the weight of
cover to be not less than 4.50 kg and frame to be not less than 2.70
kg as per standard design:100x100 mm size P type
With common burnt clay F.P.S. (non modular)
bricks of class designation 7.5</t>
  </si>
  <si>
    <t>Constructing brick masonry manhole in cement mortar 1:4 ( 1
cement : 4 coarse sand ) with R.C.C. top slab with 1:1.5:3 mix (1
cement : 1.5 coarse sand (zone-III) : 3 graded stone aggregate 20
mm nominal size), foundation concrete 1:4:8 mix (1 cement : 4
coarse sand (zone-III) : 8 graded stone aggregate 40 mm nominal
size), inside plastering 12 mm thick with cement mortar 1:3 (1 cement
: 3 coarse sand) finished with floating coat of neat cement and
making channels in cement concrete 1:2:4 (1 cement : 2 coarse
sand : 4 graded stone aggregate 20 mm nominal size) finished with
a floating coat of neat cement complete as per standard design :
 Inside size 90x80 cm and 45 cm deep including C.I. cover
with frame (light duty) 455x610 mm internal dimensions,
total weight of cover and frame to be not less than 38 kg
(weight of cover 23 kg and weight of frame 15 kg) With common burnt clay F.P.S. (non modular) bricks of class designation 7.5</t>
  </si>
  <si>
    <t>Making soak pit 2.5 m diameter 3.0 metre deep with 45 x 45 cm dry brick honey comb shaft with bricks and S.W. drain pipe 100 mm
diameter, 1.8 m long complete as per standard design.
With common burnt clay F.P.S. (non modular) bricks of
class designation 7.5</t>
  </si>
  <si>
    <t xml:space="preserve">Providing and fixing aluminium work for doors, windows, ventilators and partitions with extruded built up standard tubular sections/ appropriate Z sections and other sections of approved make conforming to IS: 733 and IS: 1285, fixing with dash fasteners of required dia and size, including necessary filling up the gaps at junctions, i.e. at top, bottom and sides with required EPDM rubber/ neoprene gasket etc. Aluminium sections shall be smooth, rust free,straight, mitred and jointed mechanically wherever required including cleat angle, Aluminium snap beading for glazing / paneling, C.P. brass / stainless steel screws, all complete as per
architectural drawings and the directions of Engineer-in-charge. (Glazing, paneling and dash fasteners to be paid for separately) :
 </t>
  </si>
  <si>
    <t>For fixed portion:Anodised aluminium (anodised transparent or dyed to required shade according to IS: 1868,
Minimum anodic coating of grade AC 15)</t>
  </si>
  <si>
    <t xml:space="preserve">For shutters of doors, windows &amp; ventilators including providing and fixing hinges/ pivots and making provision for fixing of fittings wherever required including the cost of EPDM rubber / neoprene gasket required (Fittings shall be paid for separately)Anodised aluminium (anodised transparent or dyed to required shade according to IS: 1868,Minimum anodic coating of grade AC 15)
</t>
  </si>
  <si>
    <t>Providing and fixing glazing in aluminium door, window, ventilator shutters and partitions etc. with EPDM rubber / neoprene gasket etc. complete as per the architectural drawings and the directions of engineer-in-charge . (Cost of aluminium snap beading shall be paid in basic item):With float glass panes of 5 mm thickness (weight not less than 12.50 kg/sqm)</t>
  </si>
  <si>
    <t>Filling the gap in between aluminium frame &amp; adjacent RCC/ Brick/ Stone work by providing weather silicon sealant over backer rod of approved quality as per architectural drawings and direction of Engineer-in-charge complete:Upto 5mm depth and 5 mm width</t>
  </si>
  <si>
    <t xml:space="preserve">Providing and laying integral cement based water proofing treatment
including preparation of surface as required for treatment of roofs,
balconies, terraces etc consisting of following operations:(a) Applying a slurry coat of neat cement using 2.75 kg/sqm of
cement admixed with water proofing compound conforming
to IS. 2645 and approved by Engineer-in-charge over the RCC
slab including adjoining walls upto 300 mm height including
cleaning the surface before treatment.
(b) Laying brick bats with mortar using broken bricks/brick bats
25 mm to 115 mm size with 50% of cement mortar 1:5 (1
cement : 5 coarse sand) admixed with water proofing
compound conforming to IS : 2645 and approved by Engineer_x0002_in-charge over 20 mm thick layer of cement mortar of mix 1:5
(1 cement :5 coarse sand ) admixed with water proofing
compound conforming to IS : 2645 and approved by Engineer_x0002_in-charge to required slope and treating similarly the adjoining
walls upto 300 mm height including rounding of junctions of
walls and slabs.
(c) After two days of proper curing applying a second coat of
cement slurry using 2.75 kg/ sqm of cement admixed with
water proofing compound conforming to IS : 2645 and
approved by Engineer-in-charge.
(d) Finishing the surface with 20 mm thick jointless cement mortar
of mix 1:4 (1 cement :4 coarse sand) admixed with water
proofing compound conforming to IS : 2645 and approved by
Engineer-in-charge including laying glass fibre cloth of
approved quality in top layer of plaster and finally finishing
the surface with trowel with neat cement slurry and making
pattern of 300x300 mm square 3 mm deep.
(e) The whole terrace so finished shall be flooded with water for a
minimum period of two weeks for curing and for final test.“All
above operations to be done in order and as directed and
specified by the Engineer-in-Charge :
22.7.1 With average thickness of 120 mm and minimum
thickness at khurra as 65 mm. </t>
  </si>
  <si>
    <t>2.28.1</t>
  </si>
  <si>
    <t>2.34.1</t>
  </si>
  <si>
    <t>4.1.3</t>
  </si>
  <si>
    <t>4.2.3</t>
  </si>
  <si>
    <t>4.2.5</t>
  </si>
  <si>
    <t>4.3.1</t>
  </si>
  <si>
    <t>5.1.2</t>
  </si>
  <si>
    <t>5.2.2</t>
  </si>
  <si>
    <t>5.9.3</t>
  </si>
  <si>
    <t>5.9.4</t>
  </si>
  <si>
    <t>5.9.13</t>
  </si>
  <si>
    <t>5.9.19</t>
  </si>
  <si>
    <t>5.11.1</t>
  </si>
  <si>
    <t>5.22.6/5.22A.6</t>
  </si>
  <si>
    <t>9.21.2</t>
  </si>
  <si>
    <t>9.96.1</t>
  </si>
  <si>
    <t>9.96.2</t>
  </si>
  <si>
    <t>9.97.2</t>
  </si>
  <si>
    <t>9.97.3</t>
  </si>
  <si>
    <t>9.100.1</t>
  </si>
  <si>
    <t>9.100.2</t>
  </si>
  <si>
    <t>9.101.2</t>
  </si>
  <si>
    <t>10.6.1</t>
  </si>
  <si>
    <t>10.14.1.1</t>
  </si>
  <si>
    <t>11.6.1</t>
  </si>
  <si>
    <t>13.1.2</t>
  </si>
  <si>
    <t>13.2.2</t>
  </si>
  <si>
    <t>13.41.1</t>
  </si>
  <si>
    <t>13.46.1</t>
  </si>
  <si>
    <t>17.2.1</t>
  </si>
  <si>
    <t>17.7.2</t>
  </si>
  <si>
    <t>17.28.1.1</t>
  </si>
  <si>
    <t>17.32.2</t>
  </si>
  <si>
    <t>18.7.2</t>
  </si>
  <si>
    <t>18.7.3</t>
  </si>
  <si>
    <t>18.8.1</t>
  </si>
  <si>
    <t>18.8.2</t>
  </si>
  <si>
    <t>18.9.3</t>
  </si>
  <si>
    <t>18.15.1</t>
  </si>
  <si>
    <t>18.17.1</t>
  </si>
  <si>
    <t>18.18.3</t>
  </si>
  <si>
    <t>18.21.2.1</t>
  </si>
  <si>
    <t>18.32.1</t>
  </si>
  <si>
    <t>18.52.1</t>
  </si>
  <si>
    <t>19.4.1.1</t>
  </si>
  <si>
    <t>19.7.1.1</t>
  </si>
  <si>
    <t>19.32.1</t>
  </si>
  <si>
    <t>a</t>
  </si>
  <si>
    <t>21.1.1.1</t>
  </si>
  <si>
    <t>b</t>
  </si>
  <si>
    <t>21.1.2.1</t>
  </si>
  <si>
    <t>21.3.2</t>
  </si>
  <si>
    <t>21.8.1</t>
  </si>
  <si>
    <t>22.7.1</t>
  </si>
  <si>
    <t>Diluting and injecting chemical emulsion (excluding of the cost of the chemical emulsion) for PRE-CONSTRUCTIONAL ANTI-termite treatment and creating a continuous chemical barrier under and all-round the column pits, wall trenches, basement excavation, top surface of plinth filling, junction of wall and floor, along the external perimeter of building, expansion joints, over the top surface of consolidated earth on which apron is to be laid, surroundings of pipes and conduits etc. complete as per specifications (Plinth area of the building at ground floor only shall be measured for payment). (Only application charges shall be paid under this item)
Chlorpyriphos / Lindane Emulsifiable concentrate 20% with 1% concentration.</t>
  </si>
  <si>
    <t>Providing and fixing stainless steel gratings with or with out hole for waste pipe for floor/nahni traps 100mm dia.</t>
  </si>
  <si>
    <t>Each</t>
  </si>
  <si>
    <t>Supplying, laying,jointing ,testing and commisioning approved make upvc pipes SWR grade B conforming to IS 13592.The quoted rates shall include necessary fittings like Tees, bends, offsets etc. including MS angle with GI clamps complete: 
110 mm dia</t>
  </si>
  <si>
    <t>Metre</t>
  </si>
  <si>
    <t>Supplying, laying,jointing ,testing and commisioning approved make upvc pipes SWR grade B conforming to IS 13592.The quoted rates shall include necessary fittings like Tees, bends, offsets etc. including MS angle with GI clamps complete: 
75 mm dia</t>
  </si>
  <si>
    <t>Supplying,installing,testing and commissioning approved make 15 mm CP health faucet with CP flexible tube 1.0 m long,CP crutch,nozzle and 2- way Bib Cock with wall flange etc. complete. Jaquar Model No. 573 and 041 or equivalent.</t>
  </si>
  <si>
    <t>NS-1</t>
  </si>
  <si>
    <t>NS-2</t>
  </si>
  <si>
    <t>NS-3</t>
  </si>
  <si>
    <t>NS-4</t>
  </si>
  <si>
    <t>NS-5</t>
  </si>
  <si>
    <t>Scheduled items for electrical</t>
  </si>
  <si>
    <t>Supply and fixing of following sizes of PVC conduit alongwith the accessories in surface/ recess including cutting the wall and making good the same in case of recessed conduit as required: 20 mm</t>
  </si>
  <si>
    <t>20 mm</t>
  </si>
  <si>
    <t>25 mm</t>
  </si>
  <si>
    <t>POINT WIRING:</t>
  </si>
  <si>
    <t xml:space="preserve">Wiring for light point/ fan point/ exhaust fan point/ call bell point with 1.5sq.mm FR PVC insulated copper conductor cable single core cable in surface/ recessed PVC conduit with modular plate, suitable GI box and earthing the point with 1.5 sqmm FR PVC insulated copper conductor single core cable etc as required: </t>
  </si>
  <si>
    <t xml:space="preserve">Group B </t>
  </si>
  <si>
    <t>Point</t>
  </si>
  <si>
    <t xml:space="preserve">Group C </t>
  </si>
  <si>
    <t>Wiring for light/ power plug wiring with 2x4 sq.mm. PVC insulated copper conductor, single core cable in surface/ recessed PVC conduit alongwith 1 number 4 sqmm FR PVC insulated copper conductor single core cable for loop earthing as required.</t>
  </si>
  <si>
    <t>CIRCUIT/SUB MAIN WIRING</t>
  </si>
  <si>
    <t>Wiring for circuit/submain wiring alongwith earth wire with the following sizes of PVC insulated copper conductor, single core cable in surface/recessed PVC conduit etc as required.</t>
  </si>
  <si>
    <t>2X1.5 Sqmm + 1X 1.5 sqmm Earth wire</t>
  </si>
  <si>
    <t>2X2.5 Sqmm + 1X 2.5 sqmm Earth wire</t>
  </si>
  <si>
    <t>SWITCHES AND ACCESSORIES</t>
  </si>
  <si>
    <t>Supplying and fixing of following modular switch/socket on the existing modular plate and switch box inclduing connections but excluding modular plare etc as required. (for incharge room)</t>
  </si>
  <si>
    <t>5/6 amp switch</t>
  </si>
  <si>
    <t>3 pin 5/6 amp socket outlet</t>
  </si>
  <si>
    <t>.15/16 amp switch</t>
  </si>
  <si>
    <t>6 pin 15/16 amp socket outlet</t>
  </si>
  <si>
    <t>Supplying and fixing following size / module, GI Box along with modular base &amp; cover plate of modular switches in recess etc. as required</t>
  </si>
  <si>
    <t>1 or 2 Module (75 x 75 mm)</t>
  </si>
  <si>
    <t>NO</t>
  </si>
  <si>
    <t xml:space="preserve"> 3 Module (100 x 75 mm)</t>
  </si>
  <si>
    <t>4 Module (125 x 75 mm)</t>
  </si>
  <si>
    <t>8 Module (125mmX125mm)</t>
  </si>
  <si>
    <t>Supply and fixing suitable size GI box with modular plate and cover in front on surface or in recess, including providing and fixing 3 pin 5/6 amps modular socket outlet and 5/6 amps modular switch, connection, painting etc as required (for main store and incharge room)</t>
  </si>
  <si>
    <t xml:space="preserve">
 Installation, testing and commissioning of pre-wired, fluorescent fittings, of all types complete with all accessories and tubes etc. directly on ceiling/wall, including connections with 1.5 sq.mm PVC insulated copper conductor, single core cable and earthing  etc. as required.</t>
  </si>
  <si>
    <t xml:space="preserve"> Installation, testing and commissioning of pre-wired, fluorescent fittings, of all types complete with all accessories and tubes etc. including supplying and fixing ball and socket arrangement, 2 nos. down-rods of 20 mm dia. x 1.6mm thick steel conduit upto 30 cm length, painting and wiring the down rods and connections with 1.5 sq.mm FR PVC insulated copper conductor, single core cable and earthing etc as required.</t>
  </si>
  <si>
    <t xml:space="preserve">Providing and fixing extra conduit down rod of 20 mm dia, 2 X
10 cm length, wiring with 2 X 1.5 sq. mm FRLS PVC insulated,
copper conductor, single core cable including painting etc. as
required. (Note : More than 5 cm length shall be rounded to the
nearest 10 cm and 5 cm or less shall be ignored) </t>
  </si>
  <si>
    <t xml:space="preserve">Installation of exhaust fan upto 450 mm sweep in the existing opening including making the hole to suit the size of the above fan, making good the damage . Conenction , testing and comissioning etc as required. </t>
  </si>
  <si>
    <t>Supplying &amp; fixing suitable size GI box wih modular plate and cover in front on surface or in recess including providing and fixing 25 A modular socket outlet and 25 A modular SP MCB, "C" curve including connections, painting etc. as required.</t>
  </si>
  <si>
    <t>Nos.</t>
  </si>
  <si>
    <t>DISTRIBUTION PANELS / BOARDS :</t>
  </si>
  <si>
    <t>Supplying and fixing following way, single pole and neutral,
sheet steel, MCB distribution board, 240 V, on surface/ recess,
complete with tinned copper bus bar, neutral bus bar, earth
bar, din bar, interconnections, powder painted including
earthing etc. as required. (But without MCB/RCCB/Isolator)</t>
  </si>
  <si>
    <t>12 way, double door</t>
  </si>
  <si>
    <t>Supplying and fixing 5 A to 32 A rating, 240/415 V, 10 kA, "C"
curve, miniature circuit breaker suitable for inductive load of
following poles in the existing MCB DB complete with
connections, testing and commissioning etc. as required.</t>
  </si>
  <si>
    <t xml:space="preserve">Single pole </t>
  </si>
  <si>
    <t>Single pole and Neutral</t>
  </si>
  <si>
    <t>Supply, installation, testing and commissioning of 1200 mm sweep, BEE 5 STAR rated, ceiling fan with brushless direct current (BLDC) motor, class of insulation :B, 3 Nos blades, 30 cm long down rod, 2 nos canopies, shackle kit, safety rope, copper winding, power factor not less than 0.9, service value(CM/M/W) minimum 6.00, air delivary minimum 210 cum/ min, 350 rpm(tolerance as per IS:374-2019), THD less than 10%, remote or electronic regulator unit for speed control and all remaining accessoris including safety pins, nut bolts, washers, temperature rise =75 degreeC (max), insulation resistance, more than 2 Mega ohm, suitable for 230V, 50 Hz, single phase AC supply, earthing etc. complete as required.</t>
  </si>
  <si>
    <t>1.21.1</t>
  </si>
  <si>
    <t>1.21.2</t>
  </si>
  <si>
    <t>1.10.</t>
  </si>
  <si>
    <t>1.10.2</t>
  </si>
  <si>
    <t>1.10.3</t>
  </si>
  <si>
    <t>1.7.1</t>
  </si>
  <si>
    <t>1.7.2</t>
  </si>
  <si>
    <t>1.24.1</t>
  </si>
  <si>
    <t>1.24.4</t>
  </si>
  <si>
    <t>1.24.3</t>
  </si>
  <si>
    <t>1.24.5</t>
  </si>
  <si>
    <t>1.27.1</t>
  </si>
  <si>
    <t>1.27.2</t>
  </si>
  <si>
    <t>1.27.3</t>
  </si>
  <si>
    <t>1.27.5</t>
  </si>
  <si>
    <t>1.50.1</t>
  </si>
  <si>
    <t>2.3.3</t>
  </si>
  <si>
    <t>2.10.1</t>
  </si>
  <si>
    <t>2.10.2</t>
  </si>
  <si>
    <t>Supply of Surface mounted linear LED tube  20W LED Tube Light of approved make.</t>
  </si>
  <si>
    <t>Supply of Wall mounted exhaust fan (12" dia.) of approved make.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</si>
</sst>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s>
  <fonts count="94">
    <font>
      <sz val="11"/>
      <name val="Book Antiqua"/>
      <family val="1"/>
    </font>
    <font>
      <sz val="12"/>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
      <sz val="12"/>
      <name val="Calibri"/>
      <family val="2"/>
      <scheme val="minor"/>
    </font>
    <font>
      <sz val="12"/>
      <color indexed="8"/>
      <name val="Calibri"/>
      <family val="2"/>
      <scheme val="minor"/>
    </font>
    <font>
      <vertAlign val="superscript"/>
      <sz val="12"/>
      <name val="Calibri"/>
      <family val="2"/>
      <scheme val="minor"/>
    </font>
    <font>
      <b/>
      <sz val="12"/>
      <name val="Calibri"/>
      <family val="2"/>
      <scheme val="minor"/>
    </font>
    <font>
      <sz val="12"/>
      <color theme="1"/>
      <name val="Arial"/>
      <family val="2"/>
    </font>
    <font>
      <sz val="11"/>
      <color rgb="FF231F20"/>
      <name val="Calibri"/>
      <family val="2"/>
    </font>
    <font>
      <sz val="11"/>
      <color rgb="FF000000"/>
      <name val="Arial"/>
      <family val="2"/>
    </font>
    <font>
      <sz val="11"/>
      <color theme="1"/>
      <name val="Arial"/>
      <family val="2"/>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s>
  <borders count="3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s>
  <cellStyleXfs count="243">
    <xf numFmtId="0" fontId="0" fillId="0" borderId="0"/>
    <xf numFmtId="9" fontId="9" fillId="0" borderId="0"/>
    <xf numFmtId="9" fontId="57" fillId="0" borderId="0"/>
    <xf numFmtId="9" fontId="9" fillId="0" borderId="0"/>
    <xf numFmtId="9" fontId="65" fillId="0" borderId="0"/>
    <xf numFmtId="9" fontId="9" fillId="0" borderId="0"/>
    <xf numFmtId="172" fontId="4" fillId="0" borderId="0" applyFont="0" applyFill="0" applyBorder="0" applyAlignment="0" applyProtection="0"/>
    <xf numFmtId="175" fontId="4" fillId="0" borderId="0" applyFont="0" applyFill="0" applyBorder="0" applyAlignment="0" applyProtection="0"/>
    <xf numFmtId="174" fontId="4" fillId="0" borderId="0" applyFont="0" applyFill="0" applyBorder="0" applyAlignment="0" applyProtection="0"/>
    <xf numFmtId="176" fontId="4" fillId="0" borderId="0" applyFont="0" applyFill="0" applyBorder="0" applyAlignment="0" applyProtection="0"/>
    <xf numFmtId="0" fontId="10" fillId="0" borderId="0"/>
    <xf numFmtId="164" fontId="4" fillId="0" borderId="0" applyFont="0" applyFill="0" applyBorder="0" applyAlignment="0" applyProtection="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73" fontId="4"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11" fillId="0" borderId="1">
      <alignment horizontal="right"/>
    </xf>
    <xf numFmtId="170" fontId="58" fillId="0" borderId="1">
      <alignment horizontal="right"/>
    </xf>
    <xf numFmtId="170" fontId="11"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2"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37" fontId="13" fillId="0" borderId="0"/>
    <xf numFmtId="37" fontId="60" fillId="0" borderId="0"/>
    <xf numFmtId="37" fontId="13" fillId="0" borderId="0"/>
    <xf numFmtId="166" fontId="4" fillId="0" borderId="0"/>
    <xf numFmtId="166"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6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4" fillId="0" borderId="0" applyNumberFormat="0" applyFont="0" applyFill="0" applyBorder="0" applyAlignment="0" applyProtection="0">
      <alignment vertical="top"/>
    </xf>
    <xf numFmtId="0" fontId="18"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2" fillId="0" borderId="0"/>
    <xf numFmtId="0" fontId="18" fillId="0" borderId="0"/>
    <xf numFmtId="0" fontId="32" fillId="0" borderId="0"/>
    <xf numFmtId="0" fontId="4" fillId="0" borderId="0"/>
    <xf numFmtId="0" fontId="34" fillId="0" borderId="0" applyNumberFormat="0" applyFont="0" applyFill="0" applyBorder="0" applyAlignment="0" applyProtection="0">
      <alignment vertical="top"/>
    </xf>
    <xf numFmtId="0" fontId="18" fillId="0" borderId="0" applyNumberFormat="0" applyFill="0" applyBorder="0" applyProtection="0">
      <alignment vertical="top"/>
    </xf>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0" fontId="18" fillId="0" borderId="0"/>
    <xf numFmtId="0" fontId="18" fillId="0" borderId="0"/>
    <xf numFmtId="0" fontId="4" fillId="0" borderId="0"/>
    <xf numFmtId="0" fontId="4" fillId="0" borderId="0"/>
    <xf numFmtId="0" fontId="34" fillId="0" borderId="0"/>
    <xf numFmtId="0" fontId="4" fillId="0" borderId="0" applyNumberFormat="0" applyFont="0" applyFill="0" applyBorder="0" applyAlignment="0" applyProtection="0">
      <alignment vertical="top"/>
    </xf>
    <xf numFmtId="0" fontId="4" fillId="0" borderId="0" applyNumberFormat="0" applyFont="0" applyFill="0" applyBorder="0" applyAlignment="0" applyProtection="0">
      <alignment vertical="top"/>
    </xf>
    <xf numFmtId="0" fontId="4" fillId="0" borderId="0"/>
    <xf numFmtId="9" fontId="34" fillId="0" borderId="0" applyFill="0" applyBorder="0" applyAlignment="0" applyProtection="0"/>
    <xf numFmtId="9" fontId="34" fillId="0" borderId="0" applyFill="0" applyBorder="0" applyAlignment="0" applyProtection="0"/>
    <xf numFmtId="0" fontId="14" fillId="0" borderId="0" applyFont="0"/>
    <xf numFmtId="0" fontId="15"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0" borderId="0"/>
    <xf numFmtId="0" fontId="83" fillId="0" borderId="0"/>
    <xf numFmtId="0" fontId="3" fillId="0" borderId="0"/>
    <xf numFmtId="43" fontId="3"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 fillId="0" borderId="0"/>
    <xf numFmtId="0" fontId="4" fillId="0" borderId="0"/>
    <xf numFmtId="9" fontId="2" fillId="0" borderId="0" applyFont="0" applyFill="0" applyBorder="0" applyAlignment="0" applyProtection="0"/>
    <xf numFmtId="0" fontId="4" fillId="0" borderId="0"/>
  </cellStyleXfs>
  <cellXfs count="1155">
    <xf numFmtId="0" fontId="0" fillId="0" borderId="0" xfId="0"/>
    <xf numFmtId="0" fontId="18" fillId="0" borderId="0" xfId="0" applyFont="1" applyAlignment="1">
      <alignment vertical="center"/>
    </xf>
    <xf numFmtId="0" fontId="18" fillId="0" borderId="0" xfId="0" applyFont="1" applyAlignment="1">
      <alignment horizontal="justify" vertical="center" wrapText="1"/>
    </xf>
    <xf numFmtId="0" fontId="18" fillId="0" borderId="0" xfId="198" applyNumberFormat="1" applyFill="1" applyBorder="1" applyAlignment="1" applyProtection="1">
      <alignment vertical="center"/>
    </xf>
    <xf numFmtId="0" fontId="18" fillId="0" borderId="0" xfId="0" applyFont="1" applyAlignment="1">
      <alignment horizontal="left" vertical="center"/>
    </xf>
    <xf numFmtId="0" fontId="17" fillId="0" borderId="4" xfId="0" applyFont="1" applyBorder="1" applyAlignment="1">
      <alignment horizontal="center" vertical="center" wrapText="1"/>
    </xf>
    <xf numFmtId="0" fontId="18" fillId="0" borderId="0" xfId="0" applyFont="1" applyAlignment="1">
      <alignment horizontal="center" vertical="center"/>
    </xf>
    <xf numFmtId="0" fontId="17" fillId="0" borderId="5" xfId="0" applyFont="1" applyBorder="1" applyAlignment="1">
      <alignment vertical="center"/>
    </xf>
    <xf numFmtId="0" fontId="17" fillId="0" borderId="5" xfId="0" applyFont="1" applyBorder="1" applyAlignment="1">
      <alignment horizontal="right" vertical="center"/>
    </xf>
    <xf numFmtId="0" fontId="17" fillId="0" borderId="4" xfId="0" applyFont="1" applyBorder="1" applyAlignment="1">
      <alignment horizontal="center" vertical="center"/>
    </xf>
    <xf numFmtId="0" fontId="18" fillId="0" borderId="4" xfId="0" applyFont="1" applyBorder="1" applyAlignment="1">
      <alignment vertical="center"/>
    </xf>
    <xf numFmtId="0" fontId="17" fillId="0" borderId="0" xfId="0" applyFont="1" applyAlignment="1">
      <alignment horizontal="center" vertical="center"/>
    </xf>
    <xf numFmtId="14" fontId="18" fillId="0" borderId="0" xfId="0" applyNumberFormat="1" applyFont="1" applyAlignment="1">
      <alignment horizontal="left" vertical="center"/>
    </xf>
    <xf numFmtId="0" fontId="18" fillId="0" borderId="0" xfId="0" applyFont="1" applyAlignment="1">
      <alignment horizontal="justify" vertical="center"/>
    </xf>
    <xf numFmtId="0" fontId="17" fillId="0" borderId="4" xfId="198" applyNumberFormat="1" applyFont="1" applyFill="1" applyBorder="1" applyAlignment="1" applyProtection="1">
      <alignment vertical="center" wrapText="1"/>
    </xf>
    <xf numFmtId="0" fontId="20" fillId="0" borderId="0" xfId="201" applyFont="1" applyAlignment="1" applyProtection="1">
      <alignment vertical="center"/>
      <protection hidden="1"/>
    </xf>
    <xf numFmtId="0" fontId="7" fillId="0" borderId="0" xfId="201" applyFont="1" applyAlignment="1" applyProtection="1">
      <alignment vertical="center"/>
      <protection hidden="1"/>
    </xf>
    <xf numFmtId="0" fontId="7" fillId="0" borderId="6" xfId="201" applyFont="1" applyBorder="1" applyAlignment="1" applyProtection="1">
      <alignment vertical="center"/>
      <protection hidden="1"/>
    </xf>
    <xf numFmtId="0" fontId="7" fillId="0" borderId="7" xfId="201" applyFont="1" applyBorder="1" applyAlignment="1" applyProtection="1">
      <alignment vertical="center"/>
      <protection hidden="1"/>
    </xf>
    <xf numFmtId="0" fontId="7" fillId="0" borderId="8" xfId="201" applyFont="1" applyBorder="1" applyAlignment="1" applyProtection="1">
      <alignment vertical="center"/>
      <protection hidden="1"/>
    </xf>
    <xf numFmtId="0" fontId="7" fillId="0" borderId="5" xfId="201" applyFont="1" applyBorder="1" applyAlignment="1" applyProtection="1">
      <alignment vertical="center"/>
      <protection hidden="1"/>
    </xf>
    <xf numFmtId="0" fontId="7" fillId="0" borderId="9" xfId="201" applyFont="1" applyBorder="1" applyAlignment="1" applyProtection="1">
      <alignment vertical="center"/>
      <protection hidden="1"/>
    </xf>
    <xf numFmtId="0" fontId="24" fillId="0" borderId="7" xfId="201" applyFont="1" applyBorder="1" applyAlignment="1" applyProtection="1">
      <alignment vertical="center"/>
      <protection hidden="1"/>
    </xf>
    <xf numFmtId="0" fontId="4" fillId="0" borderId="0" xfId="201" applyAlignment="1" applyProtection="1">
      <alignment vertical="center"/>
      <protection hidden="1"/>
    </xf>
    <xf numFmtId="0" fontId="19" fillId="0" borderId="7" xfId="201" applyFont="1" applyBorder="1" applyAlignment="1" applyProtection="1">
      <alignment vertical="center"/>
      <protection hidden="1"/>
    </xf>
    <xf numFmtId="0" fontId="26" fillId="0" borderId="0" xfId="201" applyFont="1" applyAlignment="1" applyProtection="1">
      <alignment vertical="center"/>
      <protection hidden="1"/>
    </xf>
    <xf numFmtId="0" fontId="19" fillId="0" borderId="9" xfId="201" applyFont="1" applyBorder="1" applyAlignment="1" applyProtection="1">
      <alignment vertical="center"/>
      <protection hidden="1"/>
    </xf>
    <xf numFmtId="0" fontId="7" fillId="0" borderId="10" xfId="201" applyFont="1" applyBorder="1" applyAlignment="1" applyProtection="1">
      <alignment vertical="center"/>
      <protection hidden="1"/>
    </xf>
    <xf numFmtId="0" fontId="19" fillId="0" borderId="0" xfId="201" applyFont="1" applyAlignment="1" applyProtection="1">
      <alignment vertical="center"/>
      <protection hidden="1"/>
    </xf>
    <xf numFmtId="0" fontId="17" fillId="0" borderId="0" xfId="202" applyFont="1" applyAlignment="1" applyProtection="1">
      <alignment vertical="center"/>
      <protection hidden="1"/>
    </xf>
    <xf numFmtId="0" fontId="18" fillId="0" borderId="0" xfId="202" applyAlignment="1" applyProtection="1">
      <alignment vertical="center"/>
      <protection hidden="1"/>
    </xf>
    <xf numFmtId="0" fontId="18" fillId="0" borderId="0" xfId="202" applyAlignment="1" applyProtection="1">
      <alignment vertical="top"/>
      <protection hidden="1"/>
    </xf>
    <xf numFmtId="0" fontId="18" fillId="0" borderId="0" xfId="0" applyFont="1" applyAlignment="1" applyProtection="1">
      <alignment vertical="center"/>
      <protection hidden="1"/>
    </xf>
    <xf numFmtId="0" fontId="17" fillId="0" borderId="0" xfId="0" applyFont="1" applyAlignment="1">
      <alignment horizontal="justify" vertical="center"/>
    </xf>
    <xf numFmtId="0" fontId="17" fillId="0" borderId="0" xfId="0" applyFont="1" applyAlignment="1">
      <alignment horizontal="right" vertical="center"/>
    </xf>
    <xf numFmtId="0" fontId="18" fillId="0" borderId="0" xfId="0" applyFont="1"/>
    <xf numFmtId="0" fontId="7" fillId="0" borderId="0" xfId="201" applyFont="1" applyAlignment="1" applyProtection="1">
      <alignment vertical="top"/>
      <protection hidden="1"/>
    </xf>
    <xf numFmtId="0" fontId="27" fillId="0" borderId="0" xfId="201" applyFont="1" applyAlignment="1" applyProtection="1">
      <alignment horizontal="center" vertical="center"/>
      <protection hidden="1"/>
    </xf>
    <xf numFmtId="0" fontId="17" fillId="0" borderId="0" xfId="201" applyFont="1" applyAlignment="1" applyProtection="1">
      <alignment vertical="center"/>
      <protection hidden="1"/>
    </xf>
    <xf numFmtId="0" fontId="18" fillId="0" borderId="0" xfId="201" applyFont="1" applyAlignment="1" applyProtection="1">
      <alignment vertical="center"/>
      <protection hidden="1"/>
    </xf>
    <xf numFmtId="0" fontId="17" fillId="0" borderId="0" xfId="204" applyFont="1" applyAlignment="1" applyProtection="1">
      <alignment vertical="top"/>
      <protection hidden="1"/>
    </xf>
    <xf numFmtId="0" fontId="18" fillId="0" borderId="0" xfId="201" applyFont="1" applyAlignment="1" applyProtection="1">
      <alignment vertical="top"/>
      <protection hidden="1"/>
    </xf>
    <xf numFmtId="0" fontId="27" fillId="0" borderId="0" xfId="201" applyFont="1" applyAlignment="1" applyProtection="1">
      <alignment vertical="center"/>
      <protection hidden="1"/>
    </xf>
    <xf numFmtId="177" fontId="17" fillId="0" borderId="11" xfId="201" applyNumberFormat="1" applyFont="1" applyBorder="1" applyAlignment="1" applyProtection="1">
      <alignment horizontal="center" vertical="center"/>
      <protection hidden="1"/>
    </xf>
    <xf numFmtId="0" fontId="18" fillId="0" borderId="12" xfId="201" applyFont="1" applyBorder="1" applyAlignment="1" applyProtection="1">
      <alignment horizontal="center" vertical="center"/>
      <protection hidden="1"/>
    </xf>
    <xf numFmtId="0" fontId="18" fillId="0" borderId="13" xfId="201" applyFont="1" applyBorder="1" applyAlignment="1" applyProtection="1">
      <alignment vertical="center"/>
      <protection hidden="1"/>
    </xf>
    <xf numFmtId="0" fontId="17" fillId="0" borderId="0" xfId="201" applyFont="1" applyAlignment="1" applyProtection="1">
      <alignment vertical="center" wrapText="1"/>
      <protection hidden="1"/>
    </xf>
    <xf numFmtId="4" fontId="17" fillId="0" borderId="0" xfId="201" applyNumberFormat="1" applyFont="1" applyAlignment="1" applyProtection="1">
      <alignment vertical="center"/>
      <protection hidden="1"/>
    </xf>
    <xf numFmtId="0" fontId="18" fillId="0" borderId="0" xfId="201" applyFont="1" applyAlignment="1" applyProtection="1">
      <alignment horizontal="right" vertical="center"/>
      <protection hidden="1"/>
    </xf>
    <xf numFmtId="0" fontId="8" fillId="0" borderId="0" xfId="201" applyFont="1" applyAlignment="1" applyProtection="1">
      <alignment horizontal="center" vertical="top"/>
      <protection hidden="1"/>
    </xf>
    <xf numFmtId="0" fontId="17" fillId="0" borderId="5" xfId="201" applyFont="1" applyBorder="1" applyAlignment="1" applyProtection="1">
      <alignment vertical="top"/>
      <protection hidden="1"/>
    </xf>
    <xf numFmtId="0" fontId="17" fillId="0" borderId="11" xfId="201" applyFont="1" applyBorder="1" applyAlignment="1" applyProtection="1">
      <alignment horizontal="justify" vertical="top" wrapText="1"/>
      <protection hidden="1"/>
    </xf>
    <xf numFmtId="0" fontId="17" fillId="0" borderId="11" xfId="201" applyFont="1" applyBorder="1" applyAlignment="1" applyProtection="1">
      <alignment horizontal="right" vertical="center" wrapText="1" indent="5"/>
      <protection hidden="1"/>
    </xf>
    <xf numFmtId="0" fontId="18" fillId="0" borderId="13" xfId="201" applyFont="1" applyBorder="1" applyAlignment="1" applyProtection="1">
      <alignment horizontal="center" vertical="center"/>
      <protection hidden="1"/>
    </xf>
    <xf numFmtId="0" fontId="18" fillId="0" borderId="0" xfId="201" applyFont="1" applyAlignment="1" applyProtection="1">
      <alignment horizontal="left" vertical="center"/>
      <protection hidden="1"/>
    </xf>
    <xf numFmtId="0" fontId="7" fillId="0" borderId="0" xfId="201" applyFont="1" applyAlignment="1" applyProtection="1">
      <alignment horizontal="right"/>
      <protection hidden="1"/>
    </xf>
    <xf numFmtId="0" fontId="17" fillId="0" borderId="5" xfId="0" applyFont="1" applyBorder="1" applyAlignment="1">
      <alignment horizontal="left" vertical="center"/>
    </xf>
    <xf numFmtId="0" fontId="17" fillId="0" borderId="5" xfId="0" applyFont="1" applyBorder="1" applyAlignment="1">
      <alignment horizontal="justify" vertical="center"/>
    </xf>
    <xf numFmtId="0" fontId="17" fillId="0" borderId="5" xfId="0" applyFont="1" applyBorder="1" applyAlignment="1">
      <alignment horizontal="center" vertical="center"/>
    </xf>
    <xf numFmtId="0" fontId="18" fillId="0" borderId="0" xfId="202" applyAlignment="1" applyProtection="1">
      <alignment horizontal="left" vertical="center" indent="1"/>
      <protection hidden="1"/>
    </xf>
    <xf numFmtId="0" fontId="18" fillId="0" borderId="0" xfId="0" applyFont="1" applyAlignment="1" applyProtection="1">
      <alignment horizontal="left" vertical="center" indent="1"/>
      <protection hidden="1"/>
    </xf>
    <xf numFmtId="0" fontId="18" fillId="0" borderId="0" xfId="201" applyFont="1" applyAlignment="1" applyProtection="1">
      <alignment horizontal="left" vertical="center" indent="1"/>
      <protection hidden="1"/>
    </xf>
    <xf numFmtId="0" fontId="18" fillId="0" borderId="0" xfId="204" applyFont="1" applyAlignment="1" applyProtection="1">
      <alignment horizontal="left" vertical="center" indent="1"/>
      <protection hidden="1"/>
    </xf>
    <xf numFmtId="0" fontId="18" fillId="0" borderId="5" xfId="0" applyFont="1" applyBorder="1" applyAlignment="1">
      <alignment horizontal="left" vertical="center"/>
    </xf>
    <xf numFmtId="0" fontId="18" fillId="0" borderId="0" xfId="0" applyFont="1" applyAlignment="1" applyProtection="1">
      <alignment horizontal="left" vertical="center"/>
      <protection hidden="1"/>
    </xf>
    <xf numFmtId="0" fontId="17" fillId="0" borderId="0" xfId="202" applyFont="1" applyAlignment="1" applyProtection="1">
      <alignment horizontal="left" vertical="center"/>
      <protection hidden="1"/>
    </xf>
    <xf numFmtId="0" fontId="17" fillId="0" borderId="4" xfId="198" applyNumberFormat="1" applyFont="1" applyFill="1" applyBorder="1" applyAlignment="1" applyProtection="1">
      <alignment horizontal="center" vertical="center"/>
    </xf>
    <xf numFmtId="0" fontId="17" fillId="0" borderId="4" xfId="198" applyNumberFormat="1" applyFont="1" applyFill="1" applyBorder="1" applyAlignment="1" applyProtection="1">
      <alignment horizontal="center" vertical="center" wrapText="1"/>
    </xf>
    <xf numFmtId="0" fontId="28" fillId="0" borderId="0" xfId="0" applyFont="1" applyAlignment="1">
      <alignment vertical="center" wrapText="1"/>
    </xf>
    <xf numFmtId="0" fontId="17" fillId="0" borderId="0" xfId="0" applyFont="1" applyAlignment="1">
      <alignment horizontal="left" vertical="top"/>
    </xf>
    <xf numFmtId="0" fontId="17" fillId="0" borderId="11" xfId="201" applyFont="1" applyBorder="1" applyAlignment="1" applyProtection="1">
      <alignment horizontal="center" vertical="center" wrapText="1"/>
      <protection hidden="1"/>
    </xf>
    <xf numFmtId="0" fontId="18" fillId="0" borderId="0" xfId="201" applyFont="1" applyAlignment="1" applyProtection="1">
      <alignment horizontal="center" vertical="center"/>
      <protection hidden="1"/>
    </xf>
    <xf numFmtId="0" fontId="17" fillId="0" borderId="0" xfId="201" applyFont="1" applyAlignment="1" applyProtection="1">
      <alignment horizontal="left" vertical="center" wrapText="1"/>
      <protection hidden="1"/>
    </xf>
    <xf numFmtId="0" fontId="17" fillId="0" borderId="0" xfId="201" applyFont="1" applyAlignment="1" applyProtection="1">
      <alignment horizontal="right" vertical="center" wrapText="1"/>
      <protection hidden="1"/>
    </xf>
    <xf numFmtId="0" fontId="31" fillId="0" borderId="0" xfId="0" applyFont="1"/>
    <xf numFmtId="0" fontId="17" fillId="0" borderId="5" xfId="0" applyFont="1" applyBorder="1" applyAlignment="1" applyProtection="1">
      <alignment horizontal="left" vertical="center"/>
      <protection hidden="1"/>
    </xf>
    <xf numFmtId="0" fontId="17" fillId="0" borderId="5" xfId="0" applyFont="1" applyBorder="1" applyAlignment="1" applyProtection="1">
      <alignment horizontal="justify" vertical="center"/>
      <protection hidden="1"/>
    </xf>
    <xf numFmtId="0" fontId="17" fillId="0" borderId="5" xfId="0" applyFont="1" applyBorder="1" applyAlignment="1" applyProtection="1">
      <alignment horizontal="center" vertical="center"/>
      <protection hidden="1"/>
    </xf>
    <xf numFmtId="0" fontId="17" fillId="0" borderId="5" xfId="0" applyFont="1" applyBorder="1" applyAlignment="1" applyProtection="1">
      <alignment vertical="center"/>
      <protection hidden="1"/>
    </xf>
    <xf numFmtId="0" fontId="17" fillId="0" borderId="5" xfId="0" applyFont="1" applyBorder="1" applyAlignment="1" applyProtection="1">
      <alignment horizontal="right" vertical="center"/>
      <protection hidden="1"/>
    </xf>
    <xf numFmtId="0" fontId="4" fillId="0" borderId="0" xfId="200"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top"/>
      <protection hidden="1"/>
    </xf>
    <xf numFmtId="0" fontId="18" fillId="0" borderId="0" xfId="0" applyFont="1" applyAlignment="1" applyProtection="1">
      <alignment horizontal="justify" vertical="center"/>
      <protection hidden="1"/>
    </xf>
    <xf numFmtId="0" fontId="18" fillId="0" borderId="0" xfId="0" applyFont="1" applyAlignment="1" applyProtection="1">
      <alignment horizontal="center" vertical="center"/>
      <protection hidden="1"/>
    </xf>
    <xf numFmtId="0" fontId="18" fillId="0" borderId="0" xfId="198" applyNumberFormat="1" applyFill="1" applyBorder="1" applyAlignment="1" applyProtection="1">
      <alignment vertical="center"/>
      <protection hidden="1"/>
    </xf>
    <xf numFmtId="0" fontId="18" fillId="0" borderId="0" xfId="198" applyNumberFormat="1" applyFill="1" applyBorder="1" applyAlignment="1" applyProtection="1">
      <alignment vertical="center" wrapText="1"/>
      <protection hidden="1"/>
    </xf>
    <xf numFmtId="0" fontId="7" fillId="0" borderId="0" xfId="200" applyFont="1" applyAlignment="1" applyProtection="1">
      <alignment vertical="center"/>
      <protection hidden="1"/>
    </xf>
    <xf numFmtId="0" fontId="7" fillId="0" borderId="0" xfId="200" applyFont="1" applyAlignment="1" applyProtection="1">
      <alignment vertical="center" wrapText="1"/>
      <protection hidden="1"/>
    </xf>
    <xf numFmtId="0" fontId="8" fillId="0" borderId="0" xfId="200" applyFont="1" applyAlignment="1" applyProtection="1">
      <alignment vertical="center"/>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right" vertical="center"/>
      <protection hidden="1"/>
    </xf>
    <xf numFmtId="0" fontId="18" fillId="0" borderId="0" xfId="0" applyFont="1" applyAlignment="1" applyProtection="1">
      <alignment horizontal="right" vertical="center"/>
      <protection hidden="1"/>
    </xf>
    <xf numFmtId="0" fontId="19" fillId="0" borderId="0" xfId="200" applyNumberFormat="1" applyFont="1" applyFill="1" applyBorder="1" applyAlignment="1" applyProtection="1">
      <alignment vertical="center"/>
      <protection hidden="1"/>
    </xf>
    <xf numFmtId="2" fontId="18" fillId="0" borderId="4" xfId="0" applyNumberFormat="1" applyFont="1" applyBorder="1" applyAlignment="1">
      <alignment horizontal="right" vertical="center"/>
    </xf>
    <xf numFmtId="0" fontId="17" fillId="0" borderId="0" xfId="0" applyFont="1" applyAlignment="1">
      <alignment horizontal="left" vertical="center" indent="1"/>
    </xf>
    <xf numFmtId="0" fontId="17" fillId="0" borderId="0" xfId="201" applyFont="1" applyAlignment="1" applyProtection="1">
      <alignment horizontal="left" vertical="center" indent="1"/>
      <protection hidden="1"/>
    </xf>
    <xf numFmtId="0" fontId="17" fillId="0" borderId="0" xfId="202" applyFont="1" applyAlignment="1" applyProtection="1">
      <alignment horizontal="center" vertical="center"/>
      <protection hidden="1"/>
    </xf>
    <xf numFmtId="0" fontId="17" fillId="0" borderId="4" xfId="0" applyFont="1" applyBorder="1" applyAlignment="1" applyProtection="1">
      <alignment horizontal="left" vertical="center" wrapText="1"/>
      <protection hidden="1"/>
    </xf>
    <xf numFmtId="168" fontId="17" fillId="0" borderId="4"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indent="1"/>
      <protection hidden="1"/>
    </xf>
    <xf numFmtId="0" fontId="17" fillId="0" borderId="0" xfId="202" applyFont="1" applyAlignment="1" applyProtection="1">
      <alignment horizontal="left" vertical="top"/>
      <protection hidden="1"/>
    </xf>
    <xf numFmtId="178" fontId="17" fillId="0" borderId="0" xfId="0" applyNumberFormat="1" applyFont="1" applyAlignment="1">
      <alignment horizontal="left" vertical="center" indent="1"/>
    </xf>
    <xf numFmtId="178" fontId="17" fillId="0" borderId="0" xfId="0" applyNumberFormat="1" applyFont="1" applyAlignment="1" applyProtection="1">
      <alignment horizontal="justify" vertical="center"/>
      <protection hidden="1"/>
    </xf>
    <xf numFmtId="178" fontId="17" fillId="0" borderId="0" xfId="0" applyNumberFormat="1" applyFont="1" applyAlignment="1" applyProtection="1">
      <alignment horizontal="left" vertical="center" indent="1"/>
      <protection hidden="1"/>
    </xf>
    <xf numFmtId="0" fontId="4" fillId="0" borderId="0" xfId="196" applyAlignment="1" applyProtection="1">
      <alignment vertical="center"/>
      <protection hidden="1"/>
    </xf>
    <xf numFmtId="0" fontId="4" fillId="0" borderId="0" xfId="196" applyProtection="1">
      <protection hidden="1"/>
    </xf>
    <xf numFmtId="1" fontId="18" fillId="0" borderId="0" xfId="205" applyNumberFormat="1" applyFont="1" applyAlignment="1" applyProtection="1">
      <alignment vertical="center" wrapText="1"/>
      <protection hidden="1"/>
    </xf>
    <xf numFmtId="1" fontId="17" fillId="0" borderId="0" xfId="205" applyNumberFormat="1" applyFont="1" applyAlignment="1" applyProtection="1">
      <alignment horizontal="center" vertical="center" wrapText="1"/>
      <protection hidden="1"/>
    </xf>
    <xf numFmtId="0" fontId="17" fillId="0" borderId="0" xfId="205" applyFont="1" applyAlignment="1" applyProtection="1">
      <alignment horizontal="center" vertical="center" wrapText="1"/>
      <protection hidden="1"/>
    </xf>
    <xf numFmtId="0" fontId="4" fillId="0" borderId="0" xfId="205" applyProtection="1">
      <protection hidden="1"/>
    </xf>
    <xf numFmtId="4" fontId="17" fillId="0" borderId="0" xfId="205" applyNumberFormat="1" applyFont="1" applyAlignment="1" applyProtection="1">
      <alignment horizontal="center" vertical="center" wrapText="1"/>
      <protection hidden="1"/>
    </xf>
    <xf numFmtId="0" fontId="19" fillId="0" borderId="0" xfId="205" applyFont="1" applyProtection="1">
      <protection hidden="1"/>
    </xf>
    <xf numFmtId="4" fontId="17" fillId="0" borderId="4" xfId="205" applyNumberFormat="1" applyFont="1" applyBorder="1" applyAlignment="1" applyProtection="1">
      <alignment horizontal="center" vertical="center" wrapText="1"/>
      <protection hidden="1"/>
    </xf>
    <xf numFmtId="1" fontId="17" fillId="0" borderId="4" xfId="205" applyNumberFormat="1" applyFont="1" applyBorder="1" applyAlignment="1" applyProtection="1">
      <alignment vertical="center" wrapText="1"/>
      <protection hidden="1"/>
    </xf>
    <xf numFmtId="4" fontId="17" fillId="0" borderId="4" xfId="205" applyNumberFormat="1" applyFont="1" applyBorder="1" applyAlignment="1" applyProtection="1">
      <alignment horizontal="right" vertical="center" wrapText="1"/>
      <protection hidden="1"/>
    </xf>
    <xf numFmtId="4" fontId="17" fillId="0" borderId="14" xfId="205" applyNumberFormat="1" applyFont="1" applyBorder="1" applyAlignment="1" applyProtection="1">
      <alignment horizontal="right" vertical="center" wrapText="1"/>
      <protection hidden="1"/>
    </xf>
    <xf numFmtId="4" fontId="18" fillId="0" borderId="15" xfId="205" applyNumberFormat="1" applyFont="1" applyBorder="1" applyAlignment="1" applyProtection="1">
      <alignment horizontal="right" vertical="center" wrapText="1"/>
      <protection hidden="1"/>
    </xf>
    <xf numFmtId="0" fontId="19" fillId="0" borderId="0" xfId="205" applyFont="1" applyAlignment="1" applyProtection="1">
      <alignment vertical="center"/>
      <protection hidden="1"/>
    </xf>
    <xf numFmtId="1" fontId="18" fillId="0" borderId="4" xfId="205" applyNumberFormat="1" applyFont="1" applyBorder="1" applyAlignment="1" applyProtection="1">
      <alignment horizontal="center" vertical="center" wrapText="1"/>
      <protection hidden="1"/>
    </xf>
    <xf numFmtId="0" fontId="17" fillId="0" borderId="14" xfId="205" applyFont="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8" fillId="0" borderId="4" xfId="205" applyNumberFormat="1"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4" fontId="18" fillId="0" borderId="15" xfId="205" applyNumberFormat="1" applyFont="1" applyBorder="1" applyAlignment="1" applyProtection="1">
      <alignment vertical="center" wrapText="1"/>
      <protection hidden="1"/>
    </xf>
    <xf numFmtId="3" fontId="19" fillId="0" borderId="0" xfId="205" applyNumberFormat="1" applyFont="1" applyProtection="1">
      <protection hidden="1"/>
    </xf>
    <xf numFmtId="4" fontId="18" fillId="0" borderId="4" xfId="205" applyNumberFormat="1" applyFont="1" applyBorder="1" applyAlignment="1" applyProtection="1">
      <alignment horizontal="right" vertical="center" wrapText="1"/>
      <protection hidden="1"/>
    </xf>
    <xf numFmtId="4" fontId="17" fillId="0" borderId="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0" fontId="17" fillId="2" borderId="14" xfId="205" applyFont="1" applyFill="1" applyBorder="1" applyAlignment="1" applyProtection="1">
      <alignment vertical="center" wrapText="1"/>
      <protection hidden="1"/>
    </xf>
    <xf numFmtId="0" fontId="18" fillId="0" borderId="15" xfId="205" applyFont="1" applyBorder="1" applyAlignment="1" applyProtection="1">
      <alignment vertical="center" wrapText="1"/>
      <protection hidden="1"/>
    </xf>
    <xf numFmtId="4" fontId="18" fillId="0" borderId="14" xfId="205" applyNumberFormat="1" applyFont="1" applyBorder="1" applyAlignment="1" applyProtection="1">
      <alignment vertical="center" wrapText="1"/>
      <protection hidden="1"/>
    </xf>
    <xf numFmtId="179" fontId="19" fillId="0" borderId="0" xfId="205" applyNumberFormat="1" applyFont="1" applyProtection="1">
      <protection hidden="1"/>
    </xf>
    <xf numFmtId="0" fontId="18" fillId="0" borderId="15" xfId="205" applyFont="1" applyBorder="1" applyAlignment="1" applyProtection="1">
      <alignment horizontal="center" vertical="center" wrapText="1"/>
      <protection hidden="1"/>
    </xf>
    <xf numFmtId="3" fontId="18" fillId="0" borderId="14" xfId="205" applyNumberFormat="1" applyFont="1" applyBorder="1" applyAlignment="1" applyProtection="1">
      <alignment horizontal="right" vertical="center" wrapText="1"/>
      <protection hidden="1"/>
    </xf>
    <xf numFmtId="3" fontId="17" fillId="0" borderId="14" xfId="205" applyNumberFormat="1" applyFont="1" applyBorder="1" applyAlignment="1" applyProtection="1">
      <alignment horizontal="right" vertical="center" wrapText="1"/>
      <protection hidden="1"/>
    </xf>
    <xf numFmtId="4" fontId="17" fillId="0" borderId="15" xfId="11" applyNumberFormat="1" applyFont="1" applyBorder="1" applyAlignment="1" applyProtection="1">
      <alignment horizontal="right" vertical="center" wrapText="1"/>
      <protection hidden="1"/>
    </xf>
    <xf numFmtId="4" fontId="17" fillId="0" borderId="14" xfId="11" applyNumberFormat="1" applyFont="1" applyBorder="1" applyAlignment="1" applyProtection="1">
      <alignment horizontal="right" vertical="center" wrapText="1"/>
      <protection hidden="1"/>
    </xf>
    <xf numFmtId="4" fontId="17" fillId="0" borderId="14" xfId="205" applyNumberFormat="1" applyFont="1" applyBorder="1" applyAlignment="1" applyProtection="1">
      <alignment horizontal="center" vertical="center" wrapText="1"/>
      <protection hidden="1"/>
    </xf>
    <xf numFmtId="4" fontId="17" fillId="0" borderId="15" xfId="205" applyNumberFormat="1" applyFont="1" applyBorder="1" applyAlignment="1" applyProtection="1">
      <alignment horizontal="right" vertical="center" wrapText="1"/>
      <protection hidden="1"/>
    </xf>
    <xf numFmtId="1" fontId="17" fillId="0" borderId="6" xfId="205" applyNumberFormat="1" applyFont="1" applyBorder="1" applyAlignment="1" applyProtection="1">
      <alignment horizontal="center" vertical="center" wrapText="1"/>
      <protection hidden="1"/>
    </xf>
    <xf numFmtId="0" fontId="18" fillId="0" borderId="0" xfId="205" applyFont="1" applyAlignment="1" applyProtection="1">
      <alignment horizontal="justify" vertical="center" wrapText="1"/>
      <protection hidden="1"/>
    </xf>
    <xf numFmtId="1" fontId="18" fillId="0" borderId="6" xfId="205" applyNumberFormat="1" applyFont="1" applyBorder="1" applyAlignment="1" applyProtection="1">
      <alignment horizontal="left" vertical="center" wrapText="1" indent="3"/>
      <protection hidden="1"/>
    </xf>
    <xf numFmtId="3" fontId="18" fillId="0" borderId="7" xfId="205" applyNumberFormat="1" applyFont="1" applyBorder="1" applyAlignment="1" applyProtection="1">
      <alignment horizontal="right" vertical="center" wrapText="1"/>
      <protection hidden="1"/>
    </xf>
    <xf numFmtId="4" fontId="18" fillId="0" borderId="7" xfId="205" applyNumberFormat="1" applyFont="1" applyBorder="1" applyAlignment="1" applyProtection="1">
      <alignment horizontal="right" vertical="center" wrapText="1"/>
      <protection hidden="1"/>
    </xf>
    <xf numFmtId="4" fontId="18" fillId="0" borderId="0" xfId="205" applyNumberFormat="1" applyFont="1" applyAlignment="1" applyProtection="1">
      <alignment vertical="center" wrapText="1"/>
      <protection hidden="1"/>
    </xf>
    <xf numFmtId="1" fontId="17" fillId="0" borderId="6" xfId="205" applyNumberFormat="1" applyFont="1" applyBorder="1" applyAlignment="1" applyProtection="1">
      <alignment horizontal="center" vertical="top" wrapText="1"/>
      <protection hidden="1"/>
    </xf>
    <xf numFmtId="0" fontId="35" fillId="0" borderId="0" xfId="201" applyFont="1" applyAlignment="1" applyProtection="1">
      <alignment vertical="top"/>
      <protection hidden="1"/>
    </xf>
    <xf numFmtId="0" fontId="32" fillId="0" borderId="0" xfId="195" applyProtection="1">
      <protection hidden="1"/>
    </xf>
    <xf numFmtId="0" fontId="36" fillId="0" borderId="0" xfId="195" applyFont="1" applyAlignment="1" applyProtection="1">
      <alignment horizontal="center" vertical="center" wrapText="1"/>
      <protection hidden="1"/>
    </xf>
    <xf numFmtId="0" fontId="18" fillId="0" borderId="0" xfId="195" applyFont="1" applyAlignment="1" applyProtection="1">
      <alignment vertical="center"/>
      <protection hidden="1"/>
    </xf>
    <xf numFmtId="0" fontId="17" fillId="0" borderId="0" xfId="195" applyFont="1" applyAlignment="1" applyProtection="1">
      <alignment horizontal="center" vertical="center"/>
      <protection hidden="1"/>
    </xf>
    <xf numFmtId="0" fontId="18" fillId="0" borderId="0" xfId="195" applyFont="1" applyAlignment="1" applyProtection="1">
      <alignment horizontal="justify" vertical="center"/>
      <protection hidden="1"/>
    </xf>
    <xf numFmtId="0" fontId="32" fillId="0" borderId="0" xfId="195" applyAlignment="1" applyProtection="1">
      <alignment vertical="center"/>
      <protection hidden="1"/>
    </xf>
    <xf numFmtId="0" fontId="18" fillId="0" borderId="0" xfId="195" applyFont="1" applyAlignment="1" applyProtection="1">
      <alignment horizontal="center" vertical="center"/>
      <protection hidden="1"/>
    </xf>
    <xf numFmtId="0" fontId="18" fillId="0" borderId="0" xfId="195" applyFont="1" applyProtection="1">
      <protection hidden="1"/>
    </xf>
    <xf numFmtId="0" fontId="18" fillId="0" borderId="0" xfId="195" applyFont="1" applyAlignment="1" applyProtection="1">
      <alignment vertical="center" wrapText="1"/>
      <protection hidden="1"/>
    </xf>
    <xf numFmtId="0" fontId="18" fillId="0" borderId="16" xfId="195" applyFont="1" applyBorder="1" applyAlignment="1" applyProtection="1">
      <alignment vertical="center"/>
      <protection hidden="1"/>
    </xf>
    <xf numFmtId="0" fontId="18" fillId="0" borderId="17" xfId="195" applyFont="1" applyBorder="1" applyAlignment="1" applyProtection="1">
      <alignment vertical="center"/>
      <protection hidden="1"/>
    </xf>
    <xf numFmtId="0" fontId="18" fillId="0" borderId="18" xfId="195" applyFont="1" applyBorder="1" applyAlignment="1" applyProtection="1">
      <alignment vertical="center"/>
      <protection hidden="1"/>
    </xf>
    <xf numFmtId="0" fontId="18" fillId="0" borderId="19" xfId="195" applyFont="1" applyBorder="1" applyAlignment="1" applyProtection="1">
      <alignment vertical="center"/>
      <protection hidden="1"/>
    </xf>
    <xf numFmtId="0" fontId="18" fillId="0" borderId="20" xfId="195" applyFont="1" applyBorder="1" applyAlignment="1" applyProtection="1">
      <alignment vertical="center"/>
      <protection hidden="1"/>
    </xf>
    <xf numFmtId="0" fontId="18" fillId="0" borderId="21" xfId="195" applyFont="1" applyBorder="1" applyAlignment="1" applyProtection="1">
      <alignment vertical="center"/>
      <protection hidden="1"/>
    </xf>
    <xf numFmtId="0" fontId="18" fillId="0" borderId="8" xfId="195" applyFont="1" applyBorder="1" applyAlignment="1" applyProtection="1">
      <alignment vertical="center"/>
      <protection hidden="1"/>
    </xf>
    <xf numFmtId="0" fontId="18" fillId="0" borderId="9" xfId="195" applyFont="1" applyBorder="1" applyAlignment="1" applyProtection="1">
      <alignment vertical="center"/>
      <protection hidden="1"/>
    </xf>
    <xf numFmtId="0" fontId="18" fillId="0" borderId="14" xfId="195" applyFont="1" applyBorder="1" applyAlignment="1" applyProtection="1">
      <alignment horizontal="left" vertical="center"/>
      <protection hidden="1"/>
    </xf>
    <xf numFmtId="0" fontId="18" fillId="0" borderId="15" xfId="195" applyFont="1" applyBorder="1" applyAlignment="1" applyProtection="1">
      <alignment horizontal="left" vertical="center"/>
      <protection hidden="1"/>
    </xf>
    <xf numFmtId="0" fontId="18" fillId="0" borderId="0" xfId="195" applyFont="1" applyAlignment="1" applyProtection="1">
      <alignment horizontal="left" vertical="center"/>
      <protection hidden="1"/>
    </xf>
    <xf numFmtId="0" fontId="17" fillId="0" borderId="0" xfId="198" applyNumberFormat="1" applyFont="1" applyFill="1" applyBorder="1" applyAlignment="1" applyProtection="1">
      <alignment horizontal="left" vertical="center"/>
    </xf>
    <xf numFmtId="0" fontId="17" fillId="0" borderId="0" xfId="202" applyFont="1" applyAlignment="1" applyProtection="1">
      <alignment vertical="top"/>
      <protection hidden="1"/>
    </xf>
    <xf numFmtId="0" fontId="37" fillId="0" borderId="0" xfId="195" applyFont="1" applyAlignment="1" applyProtection="1">
      <alignment vertical="center"/>
      <protection hidden="1"/>
    </xf>
    <xf numFmtId="0" fontId="37" fillId="0" borderId="0" xfId="195" applyFont="1" applyProtection="1">
      <protection hidden="1"/>
    </xf>
    <xf numFmtId="0" fontId="31" fillId="0" borderId="0" xfId="0" applyFont="1" applyProtection="1">
      <protection hidden="1"/>
    </xf>
    <xf numFmtId="0" fontId="31" fillId="0" borderId="0" xfId="0" applyFont="1" applyAlignment="1">
      <alignment vertical="center"/>
    </xf>
    <xf numFmtId="0" fontId="17" fillId="0" borderId="0" xfId="0" applyFont="1" applyAlignment="1" applyProtection="1">
      <alignment horizontal="left" vertical="center"/>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31" fillId="0" borderId="0" xfId="0" applyFont="1" applyAlignment="1">
      <alignment horizontal="left" vertical="center"/>
    </xf>
    <xf numFmtId="10" fontId="31" fillId="0" borderId="0" xfId="0" applyNumberFormat="1" applyFont="1" applyAlignment="1">
      <alignment horizontal="center" vertical="center"/>
    </xf>
    <xf numFmtId="0" fontId="27" fillId="0" borderId="0" xfId="0" applyFont="1" applyAlignment="1">
      <alignment vertical="center"/>
    </xf>
    <xf numFmtId="0" fontId="31" fillId="0" borderId="0" xfId="202" applyFont="1" applyAlignment="1" applyProtection="1">
      <alignment vertical="center"/>
      <protection hidden="1"/>
    </xf>
    <xf numFmtId="0" fontId="31" fillId="0" borderId="0" xfId="0" applyFont="1" applyAlignment="1" applyProtection="1">
      <alignment vertical="center"/>
      <protection hidden="1"/>
    </xf>
    <xf numFmtId="0" fontId="27" fillId="0" borderId="0" xfId="198"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1" fillId="0" borderId="0" xfId="198" applyNumberFormat="1" applyFont="1" applyFill="1" applyBorder="1" applyAlignment="1" applyProtection="1">
      <alignment horizontal="center" vertical="center"/>
      <protection hidden="1"/>
    </xf>
    <xf numFmtId="0" fontId="31" fillId="0" borderId="0" xfId="0" applyFont="1" applyAlignment="1" applyProtection="1">
      <alignment horizontal="left" vertical="center"/>
      <protection hidden="1"/>
    </xf>
    <xf numFmtId="0" fontId="31" fillId="0" borderId="0" xfId="0" applyFont="1" applyAlignment="1" applyProtection="1">
      <alignment horizontal="justify" vertical="center"/>
      <protection hidden="1"/>
    </xf>
    <xf numFmtId="0" fontId="31" fillId="0" borderId="0" xfId="0" applyFont="1" applyAlignment="1" applyProtection="1">
      <alignment horizontal="center" vertical="center"/>
      <protection hidden="1"/>
    </xf>
    <xf numFmtId="0" fontId="31" fillId="0" borderId="0" xfId="198" applyNumberFormat="1" applyFont="1" applyFill="1" applyBorder="1" applyAlignment="1" applyProtection="1">
      <alignment vertical="center"/>
      <protection hidden="1"/>
    </xf>
    <xf numFmtId="0" fontId="31" fillId="0" borderId="0" xfId="0" applyFont="1" applyAlignment="1" applyProtection="1">
      <alignment horizontal="left" vertical="center" indent="1"/>
      <protection hidden="1"/>
    </xf>
    <xf numFmtId="0" fontId="31" fillId="0" borderId="0" xfId="202" applyFont="1" applyAlignment="1" applyProtection="1">
      <alignment horizontal="left" vertical="center" indent="1"/>
      <protection hidden="1"/>
    </xf>
    <xf numFmtId="0" fontId="31" fillId="0" borderId="0" xfId="202" applyFont="1" applyAlignment="1" applyProtection="1">
      <alignment horizontal="left" vertical="center"/>
      <protection hidden="1"/>
    </xf>
    <xf numFmtId="0" fontId="27" fillId="0" borderId="0" xfId="202"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198" applyNumberFormat="1" applyFont="1" applyFill="1" applyBorder="1" applyAlignment="1" applyProtection="1">
      <alignment vertical="center" wrapText="1"/>
      <protection hidden="1"/>
    </xf>
    <xf numFmtId="0" fontId="31" fillId="0" borderId="0" xfId="207" applyFont="1" applyFill="1" applyBorder="1" applyAlignment="1" applyProtection="1">
      <alignment vertical="center" wrapText="1"/>
      <protection hidden="1"/>
    </xf>
    <xf numFmtId="0" fontId="31" fillId="0" borderId="0" xfId="207" applyNumberFormat="1" applyFont="1" applyFill="1" applyBorder="1" applyAlignment="1" applyProtection="1">
      <alignment horizontal="center" vertical="center" wrapText="1"/>
      <protection hidden="1"/>
    </xf>
    <xf numFmtId="3" fontId="31" fillId="0" borderId="0" xfId="207" applyNumberFormat="1" applyFont="1" applyFill="1" applyBorder="1" applyAlignment="1" applyProtection="1">
      <alignment horizontal="left" vertical="center" wrapText="1"/>
      <protection hidden="1"/>
    </xf>
    <xf numFmtId="0" fontId="31" fillId="0" borderId="0" xfId="207" applyFont="1" applyFill="1" applyBorder="1" applyAlignment="1" applyProtection="1">
      <alignment horizontal="center" vertical="center" wrapText="1"/>
      <protection hidden="1"/>
    </xf>
    <xf numFmtId="165" fontId="27" fillId="0" borderId="0" xfId="207" applyNumberFormat="1" applyFont="1" applyFill="1" applyBorder="1" applyAlignment="1" applyProtection="1">
      <alignment horizontal="center" vertical="center" wrapText="1"/>
      <protection hidden="1"/>
    </xf>
    <xf numFmtId="165" fontId="31" fillId="0" borderId="0" xfId="207" applyNumberFormat="1" applyFont="1" applyFill="1" applyBorder="1" applyAlignment="1" applyProtection="1">
      <alignment horizontal="center" vertical="center" wrapText="1"/>
      <protection hidden="1"/>
    </xf>
    <xf numFmtId="0" fontId="31" fillId="0" borderId="0" xfId="207" applyNumberFormat="1" applyFont="1" applyFill="1" applyBorder="1" applyAlignment="1" applyProtection="1">
      <alignment vertical="center" wrapText="1"/>
      <protection hidden="1"/>
    </xf>
    <xf numFmtId="0" fontId="31" fillId="0" borderId="0" xfId="207" applyFont="1" applyFill="1" applyBorder="1" applyAlignment="1" applyProtection="1">
      <alignment horizontal="left" vertical="center" wrapText="1"/>
      <protection hidden="1"/>
    </xf>
    <xf numFmtId="0" fontId="27" fillId="0" borderId="0" xfId="207" applyFont="1" applyFill="1" applyBorder="1" applyAlignment="1" applyProtection="1">
      <alignment vertical="center" wrapText="1"/>
      <protection hidden="1"/>
    </xf>
    <xf numFmtId="10" fontId="31" fillId="0" borderId="0" xfId="0" applyNumberFormat="1" applyFont="1" applyAlignment="1" applyProtection="1">
      <alignment horizontal="center" vertical="center"/>
      <protection hidden="1"/>
    </xf>
    <xf numFmtId="4" fontId="31" fillId="0" borderId="0" xfId="198" applyNumberFormat="1" applyFont="1" applyFill="1" applyBorder="1" applyAlignment="1" applyProtection="1">
      <alignment vertical="center"/>
      <protection hidden="1"/>
    </xf>
    <xf numFmtId="0" fontId="31"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1" fillId="0" borderId="0" xfId="201" applyFont="1" applyAlignment="1" applyProtection="1">
      <alignment vertical="center"/>
      <protection hidden="1"/>
    </xf>
    <xf numFmtId="0" fontId="31" fillId="0" borderId="0" xfId="201" applyFont="1" applyAlignment="1" applyProtection="1">
      <alignment horizontal="right" vertical="center"/>
      <protection hidden="1"/>
    </xf>
    <xf numFmtId="0" fontId="31" fillId="0" borderId="0" xfId="201" applyFont="1" applyAlignment="1" applyProtection="1">
      <alignment horizontal="left" vertical="center"/>
      <protection hidden="1"/>
    </xf>
    <xf numFmtId="180" fontId="31" fillId="0" borderId="0" xfId="0" applyNumberFormat="1" applyFont="1" applyAlignment="1" applyProtection="1">
      <alignment horizontal="center" vertical="center"/>
      <protection hidden="1"/>
    </xf>
    <xf numFmtId="2" fontId="31" fillId="0" borderId="0" xfId="202" applyNumberFormat="1" applyFont="1" applyAlignment="1" applyProtection="1">
      <alignment vertical="center"/>
      <protection hidden="1"/>
    </xf>
    <xf numFmtId="2" fontId="31"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07" applyFont="1" applyFill="1" applyBorder="1" applyAlignment="1" applyProtection="1">
      <alignment vertical="center"/>
      <protection hidden="1"/>
    </xf>
    <xf numFmtId="0" fontId="31" fillId="0" borderId="0" xfId="207" applyNumberFormat="1" applyFont="1" applyFill="1" applyBorder="1" applyAlignment="1" applyProtection="1">
      <alignment horizontal="right" vertical="center" wrapText="1"/>
      <protection hidden="1"/>
    </xf>
    <xf numFmtId="2"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horizontal="right" vertical="center"/>
      <protection hidden="1"/>
    </xf>
    <xf numFmtId="0" fontId="31" fillId="0" borderId="0" xfId="207" applyFont="1" applyFill="1" applyBorder="1" applyAlignment="1" applyProtection="1">
      <alignment horizontal="justify" vertical="center" wrapText="1"/>
      <protection hidden="1"/>
    </xf>
    <xf numFmtId="168"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wrapText="1"/>
      <protection hidden="1"/>
    </xf>
    <xf numFmtId="0" fontId="31" fillId="0" borderId="0" xfId="0" applyFont="1" applyAlignment="1" applyProtection="1">
      <alignment vertical="center" wrapText="1"/>
      <protection hidden="1"/>
    </xf>
    <xf numFmtId="0" fontId="31" fillId="0" borderId="0" xfId="207" applyNumberFormat="1" applyFont="1" applyFill="1" applyBorder="1" applyAlignment="1" applyProtection="1">
      <alignment horizontal="left" vertical="center"/>
      <protection hidden="1"/>
    </xf>
    <xf numFmtId="167" fontId="31" fillId="0" borderId="0" xfId="0" applyNumberFormat="1" applyFont="1" applyAlignment="1" applyProtection="1">
      <alignment horizontal="right" vertical="center" wrapText="1"/>
      <protection hidden="1"/>
    </xf>
    <xf numFmtId="2" fontId="31" fillId="0" borderId="0" xfId="0" applyNumberFormat="1" applyFont="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8" fontId="31" fillId="0" borderId="0" xfId="11" applyNumberFormat="1" applyFont="1" applyFill="1" applyBorder="1" applyAlignment="1" applyProtection="1">
      <alignment horizontal="center" vertical="center"/>
      <protection hidden="1"/>
    </xf>
    <xf numFmtId="171" fontId="31" fillId="0" borderId="0" xfId="207" quotePrefix="1" applyNumberFormat="1" applyFont="1" applyFill="1" applyBorder="1" applyAlignment="1" applyProtection="1">
      <alignment horizontal="left" vertical="center" wrapText="1"/>
      <protection hidden="1"/>
    </xf>
    <xf numFmtId="171" fontId="31" fillId="0" borderId="0" xfId="207" applyNumberFormat="1" applyFont="1" applyFill="1" applyBorder="1" applyAlignment="1" applyProtection="1">
      <alignment horizontal="left" vertical="center" wrapText="1"/>
      <protection hidden="1"/>
    </xf>
    <xf numFmtId="165" fontId="31" fillId="0" borderId="0" xfId="207" applyNumberFormat="1" applyFont="1" applyFill="1" applyBorder="1" applyAlignment="1" applyProtection="1">
      <alignment horizontal="left" vertical="center" wrapText="1"/>
      <protection hidden="1"/>
    </xf>
    <xf numFmtId="0" fontId="31" fillId="0" borderId="0" xfId="207" applyFont="1" applyFill="1" applyBorder="1" applyAlignment="1" applyProtection="1">
      <alignment horizontal="right" vertical="center" wrapText="1"/>
      <protection hidden="1"/>
    </xf>
    <xf numFmtId="0" fontId="27" fillId="0" borderId="0" xfId="207" applyFont="1" applyFill="1" applyBorder="1" applyAlignment="1" applyProtection="1">
      <alignment horizontal="center" vertical="center" wrapText="1"/>
      <protection hidden="1"/>
    </xf>
    <xf numFmtId="0" fontId="31" fillId="0" borderId="0" xfId="207" applyNumberFormat="1" applyFont="1" applyFill="1" applyBorder="1" applyAlignment="1" applyProtection="1">
      <alignment horizontal="center" vertical="center"/>
      <protection hidden="1"/>
    </xf>
    <xf numFmtId="0" fontId="31" fillId="0" borderId="0" xfId="207"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wrapText="1"/>
    </xf>
    <xf numFmtId="4" fontId="17" fillId="0" borderId="11" xfId="201" applyNumberFormat="1" applyFont="1" applyBorder="1" applyAlignment="1" applyProtection="1">
      <alignment horizontal="right" vertical="center"/>
      <protection hidden="1"/>
    </xf>
    <xf numFmtId="0" fontId="31"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2" applyFont="1" applyAlignment="1" applyProtection="1">
      <alignment vertical="center" wrapText="1"/>
      <protection hidden="1"/>
    </xf>
    <xf numFmtId="4" fontId="17" fillId="0" borderId="4" xfId="11" applyNumberFormat="1" applyFont="1" applyBorder="1" applyAlignment="1" applyProtection="1">
      <alignment horizontal="right" vertical="center" wrapText="1"/>
      <protection hidden="1"/>
    </xf>
    <xf numFmtId="0" fontId="4" fillId="0" borderId="6" xfId="205" applyBorder="1" applyProtection="1">
      <protection hidden="1"/>
    </xf>
    <xf numFmtId="0" fontId="4" fillId="0" borderId="7" xfId="205" applyBorder="1" applyProtection="1">
      <protection hidden="1"/>
    </xf>
    <xf numFmtId="0" fontId="19" fillId="0" borderId="6" xfId="205" applyFont="1" applyBorder="1" applyProtection="1">
      <protection hidden="1"/>
    </xf>
    <xf numFmtId="0" fontId="19" fillId="0" borderId="7" xfId="205" applyFont="1" applyBorder="1" applyProtection="1">
      <protection hidden="1"/>
    </xf>
    <xf numFmtId="1" fontId="18" fillId="0" borderId="8" xfId="205" applyNumberFormat="1" applyFont="1" applyBorder="1" applyAlignment="1" applyProtection="1">
      <alignment horizontal="left" vertical="center" wrapText="1" indent="3"/>
      <protection hidden="1"/>
    </xf>
    <xf numFmtId="0" fontId="18" fillId="0" borderId="5" xfId="205" applyFont="1" applyBorder="1" applyAlignment="1" applyProtection="1">
      <alignment horizontal="justify" vertical="center" wrapText="1"/>
      <protection hidden="1"/>
    </xf>
    <xf numFmtId="4" fontId="18" fillId="0" borderId="9" xfId="205" applyNumberFormat="1" applyFont="1" applyBorder="1" applyAlignment="1" applyProtection="1">
      <alignment horizontal="justify" vertical="center" wrapText="1"/>
      <protection hidden="1"/>
    </xf>
    <xf numFmtId="0" fontId="18" fillId="0" borderId="0" xfId="0" applyFont="1" applyProtection="1">
      <protection hidden="1"/>
    </xf>
    <xf numFmtId="0" fontId="17" fillId="0" borderId="0" xfId="0" applyFont="1" applyProtection="1">
      <protection hidden="1"/>
    </xf>
    <xf numFmtId="0" fontId="40" fillId="0" borderId="0" xfId="201" applyFont="1" applyAlignment="1" applyProtection="1">
      <alignment vertical="top"/>
      <protection hidden="1"/>
    </xf>
    <xf numFmtId="0" fontId="31" fillId="0" borderId="0" xfId="0" applyFont="1" applyAlignment="1" applyProtection="1">
      <alignment horizontal="right" vertical="center"/>
      <protection hidden="1"/>
    </xf>
    <xf numFmtId="0" fontId="41" fillId="0" borderId="0" xfId="205" applyFont="1" applyProtection="1">
      <protection hidden="1"/>
    </xf>
    <xf numFmtId="0" fontId="31" fillId="0" borderId="0" xfId="200" applyNumberFormat="1" applyFont="1" applyFill="1" applyBorder="1" applyAlignment="1" applyProtection="1">
      <alignment vertical="center" wrapText="1"/>
      <protection hidden="1"/>
    </xf>
    <xf numFmtId="0" fontId="41" fillId="3" borderId="0" xfId="205" applyFont="1" applyFill="1" applyProtection="1">
      <protection hidden="1"/>
    </xf>
    <xf numFmtId="4" fontId="18" fillId="4" borderId="7" xfId="205" applyNumberFormat="1" applyFont="1" applyFill="1" applyBorder="1" applyAlignment="1" applyProtection="1">
      <alignment horizontal="right" vertical="center" wrapText="1"/>
      <protection hidden="1"/>
    </xf>
    <xf numFmtId="0" fontId="21" fillId="0" borderId="18" xfId="201" applyFont="1" applyBorder="1" applyAlignment="1" applyProtection="1">
      <alignment horizontal="center" vertical="center"/>
      <protection hidden="1"/>
    </xf>
    <xf numFmtId="0" fontId="0" fillId="0" borderId="0" xfId="0" applyAlignment="1">
      <alignment vertical="top"/>
    </xf>
    <xf numFmtId="0" fontId="6" fillId="0" borderId="4" xfId="201" applyFont="1" applyBorder="1" applyAlignment="1" applyProtection="1">
      <alignment vertical="center"/>
      <protection hidden="1"/>
    </xf>
    <xf numFmtId="0" fontId="44"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7" fillId="0" borderId="0" xfId="0" applyFont="1" applyAlignment="1" applyProtection="1">
      <alignment vertical="top"/>
      <protection hidden="1"/>
    </xf>
    <xf numFmtId="0" fontId="7" fillId="0" borderId="0" xfId="0" applyFont="1" applyAlignment="1" applyProtection="1">
      <alignment vertical="center"/>
      <protection hidden="1"/>
    </xf>
    <xf numFmtId="0" fontId="20" fillId="0" borderId="0" xfId="0" applyFont="1" applyProtection="1">
      <protection hidden="1"/>
    </xf>
    <xf numFmtId="0" fontId="17" fillId="0" borderId="0" xfId="0" applyFont="1" applyAlignment="1" applyProtection="1">
      <alignment horizontal="center" vertical="top"/>
      <protection hidden="1"/>
    </xf>
    <xf numFmtId="0" fontId="7" fillId="0" borderId="0" xfId="0" applyFont="1" applyAlignment="1" applyProtection="1">
      <alignment horizontal="justify" vertical="center"/>
      <protection hidden="1"/>
    </xf>
    <xf numFmtId="0" fontId="20" fillId="0" borderId="0" xfId="0" applyFont="1" applyAlignment="1" applyProtection="1">
      <alignment vertical="top" wrapText="1"/>
      <protection hidden="1"/>
    </xf>
    <xf numFmtId="165" fontId="8" fillId="0" borderId="0" xfId="0" quotePrefix="1" applyNumberFormat="1" applyFont="1" applyAlignment="1" applyProtection="1">
      <alignment horizontal="left" vertical="top" wrapText="1" indent="1"/>
      <protection hidden="1"/>
    </xf>
    <xf numFmtId="0" fontId="7" fillId="0" borderId="0" xfId="0" applyFont="1" applyAlignment="1" applyProtection="1">
      <alignment horizontal="justify" vertical="top"/>
      <protection hidden="1"/>
    </xf>
    <xf numFmtId="165" fontId="8" fillId="0" borderId="0" xfId="0" quotePrefix="1" applyNumberFormat="1" applyFont="1" applyAlignment="1" applyProtection="1">
      <alignment horizontal="left" vertical="top" wrapText="1"/>
      <protection hidden="1"/>
    </xf>
    <xf numFmtId="0" fontId="21" fillId="0" borderId="0" xfId="0" applyFont="1" applyAlignment="1" applyProtection="1">
      <alignment horizontal="justify" vertical="center"/>
      <protection hidden="1"/>
    </xf>
    <xf numFmtId="0" fontId="7" fillId="0" borderId="0" xfId="0" applyFont="1" applyAlignment="1" applyProtection="1">
      <alignment horizontal="right" vertical="top" wrapText="1"/>
      <protection hidden="1"/>
    </xf>
    <xf numFmtId="0" fontId="7" fillId="0" borderId="0" xfId="0" applyFont="1" applyAlignment="1" applyProtection="1">
      <alignment horizontal="center" vertical="top" wrapText="1"/>
      <protection hidden="1"/>
    </xf>
    <xf numFmtId="0" fontId="18" fillId="0" borderId="0" xfId="0" applyFont="1" applyAlignment="1" applyProtection="1">
      <alignment vertical="top"/>
      <protection hidden="1"/>
    </xf>
    <xf numFmtId="0" fontId="7" fillId="0" borderId="0" xfId="0" applyFont="1" applyAlignment="1" applyProtection="1">
      <alignment horizontal="justify"/>
      <protection hidden="1"/>
    </xf>
    <xf numFmtId="0" fontId="7" fillId="0" borderId="0" xfId="0" applyFont="1" applyProtection="1">
      <protection hidden="1"/>
    </xf>
    <xf numFmtId="0" fontId="21" fillId="0" borderId="0" xfId="0" applyFont="1" applyAlignment="1" applyProtection="1">
      <alignment horizontal="center" vertical="top"/>
      <protection hidden="1"/>
    </xf>
    <xf numFmtId="0" fontId="17" fillId="0" borderId="0" xfId="0" applyFont="1" applyAlignment="1" applyProtection="1">
      <alignment horizontal="left" vertical="center" wrapText="1"/>
      <protection hidden="1"/>
    </xf>
    <xf numFmtId="0" fontId="17" fillId="0" borderId="0" xfId="198" applyNumberFormat="1" applyFont="1" applyFill="1" applyBorder="1" applyAlignment="1" applyProtection="1">
      <alignment horizontal="center" vertical="center" wrapText="1"/>
      <protection hidden="1"/>
    </xf>
    <xf numFmtId="0" fontId="18" fillId="0" borderId="0" xfId="202" applyAlignment="1" applyProtection="1">
      <alignment horizontal="left" vertical="center"/>
      <protection hidden="1"/>
    </xf>
    <xf numFmtId="2" fontId="18" fillId="0" borderId="0" xfId="198" applyNumberFormat="1" applyFill="1" applyBorder="1" applyAlignment="1" applyProtection="1">
      <alignment horizontal="right" vertical="center"/>
      <protection hidden="1"/>
    </xf>
    <xf numFmtId="10" fontId="18" fillId="0" borderId="0" xfId="0" applyNumberFormat="1" applyFont="1" applyAlignment="1">
      <alignment horizontal="center" vertical="center"/>
    </xf>
    <xf numFmtId="0" fontId="17" fillId="0" borderId="0" xfId="0" applyFont="1" applyAlignment="1" applyProtection="1">
      <alignment horizontal="center" vertical="center" wrapText="1"/>
      <protection hidden="1"/>
    </xf>
    <xf numFmtId="168" fontId="17" fillId="0" borderId="0" xfId="0" applyNumberFormat="1" applyFont="1" applyAlignment="1" applyProtection="1">
      <alignment horizontal="center" vertical="center" wrapText="1"/>
      <protection hidden="1"/>
    </xf>
    <xf numFmtId="169" fontId="17" fillId="0" borderId="0" xfId="11" applyNumberFormat="1" applyFont="1" applyFill="1" applyBorder="1" applyAlignment="1" applyProtection="1">
      <alignment horizontal="left" vertical="center" wrapText="1" indent="1"/>
      <protection hidden="1"/>
    </xf>
    <xf numFmtId="0" fontId="17" fillId="0" borderId="0" xfId="0" applyFont="1" applyAlignment="1" applyProtection="1">
      <alignment vertical="center" wrapText="1"/>
      <protection hidden="1"/>
    </xf>
    <xf numFmtId="169" fontId="18" fillId="0" borderId="0" xfId="11" applyNumberFormat="1" applyFont="1" applyFill="1" applyBorder="1" applyAlignment="1" applyProtection="1">
      <alignment horizontal="right" vertical="center" wrapText="1" indent="1"/>
      <protection hidden="1"/>
    </xf>
    <xf numFmtId="0" fontId="18" fillId="0" borderId="0" xfId="0" applyFont="1" applyAlignment="1" applyProtection="1">
      <alignment vertical="center" wrapText="1"/>
      <protection hidden="1"/>
    </xf>
    <xf numFmtId="2" fontId="18" fillId="0" borderId="0" xfId="202" applyNumberFormat="1" applyAlignment="1" applyProtection="1">
      <alignment horizontal="right" vertical="center"/>
      <protection hidden="1"/>
    </xf>
    <xf numFmtId="2" fontId="18" fillId="0" borderId="0" xfId="202" applyNumberFormat="1" applyAlignment="1" applyProtection="1">
      <alignment vertical="center"/>
      <protection hidden="1"/>
    </xf>
    <xf numFmtId="169" fontId="18" fillId="0" borderId="0" xfId="11" applyNumberFormat="1" applyFont="1" applyFill="1" applyBorder="1" applyAlignment="1" applyProtection="1">
      <alignment horizontal="left" vertical="center" wrapText="1"/>
      <protection hidden="1"/>
    </xf>
    <xf numFmtId="165" fontId="17" fillId="0" borderId="0" xfId="202" applyNumberFormat="1" applyFont="1" applyAlignment="1" applyProtection="1">
      <alignment horizontal="center" vertical="center"/>
      <protection hidden="1"/>
    </xf>
    <xf numFmtId="169" fontId="17" fillId="0" borderId="0" xfId="11" applyNumberFormat="1" applyFont="1" applyFill="1" applyBorder="1" applyAlignment="1" applyProtection="1">
      <alignment horizontal="right" vertical="center" wrapText="1" indent="1"/>
      <protection hidden="1"/>
    </xf>
    <xf numFmtId="169" fontId="17" fillId="0" borderId="0" xfId="11" applyNumberFormat="1" applyFont="1" applyFill="1" applyBorder="1" applyAlignment="1" applyProtection="1">
      <alignment horizontal="left" vertical="center" wrapText="1"/>
      <protection hidden="1"/>
    </xf>
    <xf numFmtId="0" fontId="18" fillId="0" borderId="0" xfId="202" applyAlignment="1" applyProtection="1">
      <alignment horizontal="left" vertical="center" wrapText="1"/>
      <protection hidden="1"/>
    </xf>
    <xf numFmtId="0" fontId="18" fillId="0" borderId="0" xfId="202" applyAlignment="1" applyProtection="1">
      <alignment horizontal="right" vertical="center" wrapText="1"/>
      <protection hidden="1"/>
    </xf>
    <xf numFmtId="0" fontId="18" fillId="0" borderId="0" xfId="0" applyFont="1" applyAlignment="1" applyProtection="1">
      <alignment horizontal="left" vertical="center" wrapText="1"/>
      <protection hidden="1"/>
    </xf>
    <xf numFmtId="169" fontId="18" fillId="0" borderId="0" xfId="11" applyNumberFormat="1" applyFont="1" applyFill="1" applyBorder="1" applyAlignment="1" applyProtection="1">
      <alignment horizontal="right" vertical="center" wrapText="1"/>
      <protection hidden="1"/>
    </xf>
    <xf numFmtId="0" fontId="45" fillId="0" borderId="0" xfId="0" applyFont="1"/>
    <xf numFmtId="0" fontId="45" fillId="0" borderId="0" xfId="0" applyFont="1" applyAlignment="1">
      <alignment vertical="center"/>
    </xf>
    <xf numFmtId="0" fontId="45" fillId="0" borderId="0" xfId="0" applyFont="1" applyAlignment="1">
      <alignment horizontal="center" vertical="center"/>
    </xf>
    <xf numFmtId="0" fontId="45" fillId="0" borderId="0" xfId="202" applyFont="1" applyAlignment="1" applyProtection="1">
      <alignment vertical="center"/>
      <protection hidden="1"/>
    </xf>
    <xf numFmtId="0" fontId="46" fillId="0" borderId="0" xfId="209" applyFont="1" applyAlignment="1" applyProtection="1">
      <alignment horizontal="center"/>
      <protection hidden="1"/>
    </xf>
    <xf numFmtId="0" fontId="46" fillId="0" borderId="0" xfId="209" applyFont="1" applyProtection="1">
      <protection hidden="1"/>
    </xf>
    <xf numFmtId="0" fontId="46" fillId="0" borderId="0" xfId="196" applyFont="1" applyAlignment="1" applyProtection="1">
      <alignment horizontal="left" vertical="center"/>
      <protection hidden="1"/>
    </xf>
    <xf numFmtId="0" fontId="46" fillId="0" borderId="0" xfId="196" applyFont="1" applyProtection="1">
      <protection hidden="1"/>
    </xf>
    <xf numFmtId="0" fontId="46" fillId="0" borderId="0" xfId="196" applyFont="1" applyAlignment="1" applyProtection="1">
      <alignment vertical="center"/>
      <protection hidden="1"/>
    </xf>
    <xf numFmtId="0" fontId="46" fillId="0" borderId="0" xfId="196" applyFont="1" applyAlignment="1" applyProtection="1">
      <alignment horizontal="center" vertical="center"/>
      <protection hidden="1"/>
    </xf>
    <xf numFmtId="0" fontId="46" fillId="0" borderId="0" xfId="196" applyFont="1" applyAlignment="1" applyProtection="1">
      <alignment horizontal="left"/>
      <protection hidden="1"/>
    </xf>
    <xf numFmtId="0" fontId="46" fillId="0" borderId="0" xfId="196" applyFont="1" applyAlignment="1" applyProtection="1">
      <alignment horizontal="center"/>
      <protection hidden="1"/>
    </xf>
    <xf numFmtId="1" fontId="18" fillId="4" borderId="11" xfId="195" applyNumberFormat="1" applyFont="1" applyFill="1" applyBorder="1" applyAlignment="1" applyProtection="1">
      <alignment horizontal="center" vertical="center"/>
      <protection locked="0"/>
    </xf>
    <xf numFmtId="0" fontId="28" fillId="0" borderId="0" xfId="195" applyFont="1" applyAlignment="1" applyProtection="1">
      <alignment horizontal="center" vertical="center"/>
      <protection hidden="1"/>
    </xf>
    <xf numFmtId="0" fontId="47" fillId="0" borderId="0" xfId="195" applyFont="1" applyAlignment="1" applyProtection="1">
      <alignment vertical="center"/>
      <protection hidden="1"/>
    </xf>
    <xf numFmtId="0" fontId="32" fillId="0" borderId="0" xfId="195" applyAlignment="1" applyProtection="1">
      <alignment horizontal="center"/>
      <protection hidden="1"/>
    </xf>
    <xf numFmtId="0" fontId="18" fillId="0" borderId="0" xfId="0" applyFont="1" applyAlignment="1">
      <alignment horizontal="center"/>
    </xf>
    <xf numFmtId="1" fontId="18" fillId="0" borderId="0" xfId="0" applyNumberFormat="1" applyFont="1"/>
    <xf numFmtId="2" fontId="18" fillId="0" borderId="0" xfId="0" applyNumberFormat="1" applyFont="1"/>
    <xf numFmtId="1" fontId="18" fillId="0" borderId="0" xfId="0" applyNumberFormat="1" applyFont="1" applyAlignment="1">
      <alignment vertical="center"/>
    </xf>
    <xf numFmtId="10" fontId="17" fillId="0" borderId="0" xfId="0" applyNumberFormat="1" applyFont="1" applyAlignment="1">
      <alignment horizontal="center" vertical="center"/>
    </xf>
    <xf numFmtId="2" fontId="18" fillId="0" borderId="0" xfId="0" applyNumberFormat="1" applyFont="1" applyAlignment="1">
      <alignment horizontal="center" vertical="center"/>
    </xf>
    <xf numFmtId="180" fontId="18" fillId="0" borderId="0" xfId="0" applyNumberFormat="1" applyFont="1" applyAlignment="1">
      <alignment horizontal="center"/>
    </xf>
    <xf numFmtId="15" fontId="18" fillId="0" borderId="0" xfId="0" applyNumberFormat="1" applyFont="1"/>
    <xf numFmtId="2" fontId="17" fillId="0" borderId="0" xfId="0" applyNumberFormat="1" applyFont="1" applyAlignment="1" applyProtection="1">
      <alignment horizontal="center" vertical="center"/>
      <protection hidden="1"/>
    </xf>
    <xf numFmtId="2" fontId="18" fillId="0" borderId="0" xfId="0" applyNumberFormat="1" applyFont="1" applyAlignment="1" applyProtection="1">
      <alignment vertical="center" wrapText="1"/>
      <protection hidden="1"/>
    </xf>
    <xf numFmtId="168" fontId="18" fillId="0" borderId="0" xfId="0" applyNumberFormat="1" applyFont="1" applyAlignment="1" applyProtection="1">
      <alignment horizontal="right" vertical="center" wrapText="1"/>
      <protection hidden="1"/>
    </xf>
    <xf numFmtId="2" fontId="18" fillId="0" borderId="0" xfId="0" applyNumberFormat="1" applyFont="1" applyAlignment="1" applyProtection="1">
      <alignment vertical="center"/>
      <protection hidden="1"/>
    </xf>
    <xf numFmtId="2" fontId="18" fillId="0" borderId="0" xfId="0" applyNumberFormat="1" applyFont="1" applyAlignment="1">
      <alignment vertical="center"/>
    </xf>
    <xf numFmtId="2" fontId="18" fillId="0" borderId="0" xfId="11" applyNumberFormat="1" applyFont="1" applyFill="1" applyBorder="1" applyAlignment="1" applyProtection="1">
      <alignment horizontal="center" vertical="center"/>
      <protection hidden="1"/>
    </xf>
    <xf numFmtId="2" fontId="17" fillId="0" borderId="0" xfId="0" applyNumberFormat="1" applyFont="1" applyAlignment="1" applyProtection="1">
      <alignment vertical="center"/>
      <protection hidden="1"/>
    </xf>
    <xf numFmtId="0" fontId="18" fillId="0" borderId="0" xfId="0" applyFont="1" applyAlignment="1">
      <alignment horizontal="right" vertical="center"/>
    </xf>
    <xf numFmtId="180" fontId="18" fillId="0" borderId="0" xfId="0" applyNumberFormat="1"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center" vertical="center"/>
    </xf>
    <xf numFmtId="2" fontId="17" fillId="0" borderId="0" xfId="0" applyNumberFormat="1" applyFont="1" applyAlignment="1">
      <alignment vertical="center"/>
    </xf>
    <xf numFmtId="0" fontId="18" fillId="5" borderId="0" xfId="0" applyFont="1" applyFill="1"/>
    <xf numFmtId="0" fontId="17" fillId="0" borderId="0" xfId="0" applyFont="1" applyAlignment="1">
      <alignment vertical="center" wrapText="1"/>
    </xf>
    <xf numFmtId="0" fontId="45" fillId="0" borderId="0" xfId="198" applyNumberFormat="1" applyFont="1" applyFill="1" applyBorder="1" applyAlignment="1" applyProtection="1">
      <alignment vertical="center"/>
    </xf>
    <xf numFmtId="0" fontId="45" fillId="0" borderId="0" xfId="198" applyNumberFormat="1" applyFont="1" applyFill="1" applyBorder="1" applyAlignment="1" applyProtection="1">
      <alignment vertical="center" wrapText="1"/>
    </xf>
    <xf numFmtId="165" fontId="17" fillId="0" borderId="0" xfId="208" applyNumberFormat="1" applyFont="1" applyFill="1" applyBorder="1" applyAlignment="1" applyProtection="1">
      <alignment horizontal="center" vertical="center" wrapText="1"/>
      <protection hidden="1"/>
    </xf>
    <xf numFmtId="0" fontId="18" fillId="0" borderId="0" xfId="199" applyNumberFormat="1" applyFont="1" applyFill="1" applyBorder="1" applyAlignment="1" applyProtection="1">
      <alignment horizontal="justify" vertical="center" wrapText="1"/>
      <protection hidden="1"/>
    </xf>
    <xf numFmtId="179" fontId="18" fillId="0" borderId="0" xfId="11" applyNumberFormat="1" applyFont="1" applyFill="1" applyBorder="1" applyAlignment="1" applyProtection="1">
      <alignment horizontal="center" vertical="center" wrapText="1"/>
      <protection hidden="1"/>
    </xf>
    <xf numFmtId="0" fontId="18" fillId="0" borderId="0" xfId="199" applyNumberFormat="1" applyFont="1" applyFill="1" applyBorder="1" applyAlignment="1" applyProtection="1">
      <alignment horizontal="right" vertical="center"/>
      <protection hidden="1"/>
    </xf>
    <xf numFmtId="0" fontId="45" fillId="0" borderId="0" xfId="202" applyFont="1" applyAlignment="1" applyProtection="1">
      <alignment horizontal="left" vertical="center"/>
      <protection hidden="1"/>
    </xf>
    <xf numFmtId="2" fontId="31" fillId="0" borderId="0" xfId="198" applyNumberFormat="1" applyFont="1" applyFill="1" applyBorder="1" applyAlignment="1" applyProtection="1">
      <alignment horizontal="right" vertical="center"/>
      <protection hidden="1"/>
    </xf>
    <xf numFmtId="2" fontId="27" fillId="0" borderId="0" xfId="198" applyNumberFormat="1" applyFont="1" applyFill="1" applyBorder="1" applyAlignment="1" applyProtection="1">
      <alignment horizontal="right" vertical="center"/>
      <protection hidden="1"/>
    </xf>
    <xf numFmtId="0" fontId="18" fillId="5" borderId="0" xfId="0" applyFont="1" applyFill="1" applyAlignment="1">
      <alignment horizontal="left" vertical="center"/>
    </xf>
    <xf numFmtId="1" fontId="18" fillId="5" borderId="0" xfId="0" applyNumberFormat="1" applyFont="1" applyFill="1"/>
    <xf numFmtId="0" fontId="45" fillId="0" borderId="0" xfId="0" applyFont="1" applyProtection="1">
      <protection hidden="1"/>
    </xf>
    <xf numFmtId="0" fontId="28" fillId="0" borderId="0" xfId="202" applyFont="1" applyAlignment="1" applyProtection="1">
      <alignment horizontal="center" vertical="center" wrapText="1"/>
      <protection hidden="1"/>
    </xf>
    <xf numFmtId="0" fontId="17" fillId="0" borderId="0" xfId="0" applyFont="1" applyAlignment="1">
      <alignment horizontal="left" vertical="center" wrapText="1"/>
    </xf>
    <xf numFmtId="0" fontId="45" fillId="0" borderId="0" xfId="198" applyNumberFormat="1" applyFont="1" applyFill="1" applyBorder="1" applyAlignment="1" applyProtection="1">
      <alignment horizontal="center" vertical="center"/>
    </xf>
    <xf numFmtId="0" fontId="28" fillId="0" borderId="0" xfId="0" applyFont="1" applyAlignment="1">
      <alignment vertical="center"/>
    </xf>
    <xf numFmtId="2" fontId="18" fillId="0" borderId="4" xfId="198" applyNumberFormat="1" applyFill="1" applyBorder="1" applyAlignment="1" applyProtection="1">
      <alignment horizontal="right" vertical="top"/>
    </xf>
    <xf numFmtId="0" fontId="17" fillId="0" borderId="0" xfId="207" applyFont="1" applyFill="1" applyBorder="1" applyAlignment="1">
      <alignment vertical="center" wrapText="1"/>
    </xf>
    <xf numFmtId="2" fontId="18" fillId="0" borderId="0" xfId="0" applyNumberFormat="1" applyFont="1" applyAlignment="1">
      <alignment horizontal="right" vertical="center"/>
    </xf>
    <xf numFmtId="2" fontId="18" fillId="6" borderId="4" xfId="0" applyNumberFormat="1" applyFont="1" applyFill="1" applyBorder="1" applyAlignment="1">
      <alignment horizontal="right" vertical="center"/>
    </xf>
    <xf numFmtId="0" fontId="18" fillId="6" borderId="4" xfId="0" applyFont="1" applyFill="1" applyBorder="1" applyAlignment="1">
      <alignment horizontal="center" vertical="top" wrapText="1"/>
    </xf>
    <xf numFmtId="0" fontId="17" fillId="6" borderId="14" xfId="207" applyFont="1" applyFill="1" applyBorder="1" applyAlignment="1">
      <alignment vertical="center" wrapText="1"/>
    </xf>
    <xf numFmtId="0" fontId="17" fillId="6" borderId="3" xfId="207" applyFont="1" applyFill="1" applyBorder="1" applyAlignment="1">
      <alignment vertical="center" wrapText="1"/>
    </xf>
    <xf numFmtId="0" fontId="17" fillId="6" borderId="15" xfId="207" applyFont="1" applyFill="1" applyBorder="1" applyAlignment="1">
      <alignment vertical="center" wrapText="1"/>
    </xf>
    <xf numFmtId="2" fontId="18" fillId="7" borderId="4" xfId="0" applyNumberFormat="1" applyFont="1" applyFill="1" applyBorder="1" applyAlignment="1">
      <alignment horizontal="right" vertical="center"/>
    </xf>
    <xf numFmtId="0" fontId="18" fillId="7" borderId="4" xfId="0" applyFont="1" applyFill="1" applyBorder="1" applyAlignment="1">
      <alignment vertical="center"/>
    </xf>
    <xf numFmtId="2" fontId="18" fillId="0" borderId="4" xfId="198" applyNumberFormat="1" applyFill="1" applyBorder="1" applyAlignment="1" applyProtection="1">
      <alignment horizontal="right" vertical="top"/>
      <protection hidden="1"/>
    </xf>
    <xf numFmtId="0" fontId="17" fillId="0" borderId="0" xfId="207" applyFont="1" applyFill="1" applyBorder="1" applyAlignment="1">
      <alignment vertical="top" wrapText="1"/>
    </xf>
    <xf numFmtId="2" fontId="18" fillId="0" borderId="0" xfId="0" applyNumberFormat="1" applyFont="1" applyAlignment="1">
      <alignment horizontal="right" vertical="top"/>
    </xf>
    <xf numFmtId="0" fontId="17" fillId="0" borderId="0" xfId="0" applyFont="1" applyAlignment="1">
      <alignment horizontal="justify" vertical="top"/>
    </xf>
    <xf numFmtId="178" fontId="17" fillId="0" borderId="0" xfId="0" applyNumberFormat="1" applyFont="1" applyAlignment="1" applyProtection="1">
      <alignment horizontal="justify" vertical="top"/>
      <protection hidden="1"/>
    </xf>
    <xf numFmtId="14" fontId="18" fillId="0" borderId="0" xfId="0" applyNumberFormat="1" applyFont="1" applyAlignment="1">
      <alignment horizontal="left" vertical="top"/>
    </xf>
    <xf numFmtId="0" fontId="17" fillId="0" borderId="0" xfId="0" applyFont="1" applyAlignment="1">
      <alignment horizontal="right" vertical="top"/>
    </xf>
    <xf numFmtId="0" fontId="18" fillId="0" borderId="0" xfId="0" applyFont="1" applyAlignment="1">
      <alignment vertical="top"/>
    </xf>
    <xf numFmtId="0" fontId="17"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31" fillId="0" borderId="0" xfId="0" applyFont="1" applyAlignment="1" applyProtection="1">
      <alignment horizontal="justify" vertical="top"/>
      <protection hidden="1"/>
    </xf>
    <xf numFmtId="0" fontId="31" fillId="0" borderId="0" xfId="0" applyFont="1" applyAlignment="1" applyProtection="1">
      <alignment vertical="top"/>
      <protection hidden="1"/>
    </xf>
    <xf numFmtId="0" fontId="17" fillId="7" borderId="4" xfId="207" applyFont="1" applyFill="1" applyBorder="1" applyAlignment="1">
      <alignment vertical="center" wrapText="1"/>
    </xf>
    <xf numFmtId="0" fontId="17" fillId="0" borderId="5" xfId="193" applyFont="1" applyBorder="1" applyAlignment="1">
      <alignment vertical="center"/>
    </xf>
    <xf numFmtId="0" fontId="18" fillId="0" borderId="5" xfId="193" applyFont="1" applyBorder="1" applyAlignment="1">
      <alignment vertical="center"/>
    </xf>
    <xf numFmtId="0" fontId="17" fillId="0" borderId="5" xfId="193" applyFont="1" applyBorder="1" applyAlignment="1">
      <alignment horizontal="right" vertical="center"/>
    </xf>
    <xf numFmtId="0" fontId="18" fillId="0" borderId="0" xfId="193" applyFont="1" applyAlignment="1">
      <alignment vertical="center"/>
    </xf>
    <xf numFmtId="0" fontId="18" fillId="0" borderId="0" xfId="193" applyFont="1"/>
    <xf numFmtId="0" fontId="31" fillId="0" borderId="0" xfId="193" applyFont="1"/>
    <xf numFmtId="0" fontId="31" fillId="0" borderId="0" xfId="193" applyFont="1" applyAlignment="1">
      <alignment horizontal="center" vertical="center"/>
    </xf>
    <xf numFmtId="0" fontId="45" fillId="0" borderId="0" xfId="193" applyFont="1"/>
    <xf numFmtId="0" fontId="45" fillId="0" borderId="0" xfId="193" applyFont="1" applyAlignment="1">
      <alignment vertical="center"/>
    </xf>
    <xf numFmtId="0" fontId="17" fillId="0" borderId="0" xfId="193" applyFont="1" applyAlignment="1">
      <alignment horizontal="center" vertical="center"/>
    </xf>
    <xf numFmtId="0" fontId="45" fillId="0" borderId="0" xfId="193" applyFont="1" applyAlignment="1">
      <alignment horizontal="left" vertical="center"/>
    </xf>
    <xf numFmtId="0" fontId="31" fillId="0" borderId="0" xfId="193" applyFont="1" applyAlignment="1">
      <alignment horizontal="center"/>
    </xf>
    <xf numFmtId="0" fontId="17" fillId="0" borderId="0" xfId="194" applyFont="1" applyAlignment="1">
      <alignment horizontal="left" vertical="center"/>
    </xf>
    <xf numFmtId="0" fontId="18" fillId="0" borderId="0" xfId="193" applyFont="1" applyAlignment="1">
      <alignment horizontal="justify" vertical="center"/>
    </xf>
    <xf numFmtId="4" fontId="17" fillId="0" borderId="0" xfId="193" applyNumberFormat="1" applyFont="1" applyAlignment="1">
      <alignment vertical="center"/>
    </xf>
    <xf numFmtId="0" fontId="17" fillId="0" borderId="0" xfId="193" applyFont="1" applyAlignment="1">
      <alignment horizontal="justify" vertical="center"/>
    </xf>
    <xf numFmtId="0" fontId="31" fillId="0" borderId="0" xfId="193" applyFont="1" applyAlignment="1">
      <alignment vertical="center"/>
    </xf>
    <xf numFmtId="178" fontId="17" fillId="0" borderId="0" xfId="193" applyNumberFormat="1" applyFont="1" applyAlignment="1">
      <alignment vertical="center"/>
    </xf>
    <xf numFmtId="0" fontId="17" fillId="0" borderId="0" xfId="193" applyFont="1" applyAlignment="1">
      <alignment horizontal="right" vertical="center"/>
    </xf>
    <xf numFmtId="0" fontId="18" fillId="0" borderId="0" xfId="193" applyFont="1" applyAlignment="1">
      <alignment horizontal="left" vertical="center"/>
    </xf>
    <xf numFmtId="0" fontId="17" fillId="0" borderId="0" xfId="193" applyFont="1" applyAlignment="1">
      <alignment horizontal="left" vertical="center" indent="2"/>
    </xf>
    <xf numFmtId="0" fontId="17" fillId="0" borderId="0" xfId="193" applyFont="1" applyAlignment="1">
      <alignment horizontal="left" vertical="center" indent="1"/>
    </xf>
    <xf numFmtId="0" fontId="18" fillId="0" borderId="0" xfId="193" applyFont="1" applyAlignment="1">
      <alignment horizontal="left" vertical="center" indent="1"/>
    </xf>
    <xf numFmtId="0" fontId="18" fillId="0" borderId="0" xfId="201" applyFont="1" applyAlignment="1" applyProtection="1">
      <alignment horizontal="left" vertical="top"/>
      <protection hidden="1"/>
    </xf>
    <xf numFmtId="0" fontId="17" fillId="0" borderId="0" xfId="198" applyNumberFormat="1" applyFont="1" applyFill="1" applyBorder="1" applyAlignment="1" applyProtection="1">
      <alignment horizontal="justify" vertical="center"/>
      <protection hidden="1"/>
    </xf>
    <xf numFmtId="0" fontId="28" fillId="0" borderId="0" xfId="202" applyFont="1" applyAlignment="1" applyProtection="1">
      <alignment horizontal="justify" vertical="center" wrapText="1"/>
      <protection hidden="1"/>
    </xf>
    <xf numFmtId="165" fontId="6" fillId="0" borderId="23" xfId="0" applyNumberFormat="1" applyFont="1" applyBorder="1" applyAlignment="1">
      <alignment horizontal="center" vertical="top" wrapText="1"/>
    </xf>
    <xf numFmtId="0" fontId="20" fillId="0" borderId="0" xfId="0" applyFont="1" applyAlignment="1">
      <alignment vertical="top"/>
    </xf>
    <xf numFmtId="39" fontId="20" fillId="0" borderId="4" xfId="11" applyNumberFormat="1" applyFont="1" applyFill="1" applyBorder="1" applyAlignment="1" applyProtection="1">
      <alignment horizontal="right" vertical="top" wrapText="1"/>
    </xf>
    <xf numFmtId="165" fontId="20" fillId="0" borderId="23" xfId="0" applyNumberFormat="1" applyFont="1" applyBorder="1" applyAlignment="1">
      <alignment horizontal="right" vertical="top" wrapText="1"/>
    </xf>
    <xf numFmtId="0" fontId="49" fillId="0" borderId="0" xfId="0" applyFont="1" applyAlignment="1">
      <alignment vertical="top"/>
    </xf>
    <xf numFmtId="0" fontId="50" fillId="0" borderId="0" xfId="0" applyFont="1" applyAlignment="1">
      <alignment vertical="top"/>
    </xf>
    <xf numFmtId="165" fontId="6" fillId="0" borderId="15" xfId="0" applyNumberFormat="1" applyFont="1" applyBorder="1" applyAlignment="1">
      <alignment horizontal="right" vertical="top" wrapText="1"/>
    </xf>
    <xf numFmtId="0" fontId="20" fillId="0" borderId="3" xfId="0" applyFont="1" applyBorder="1" applyAlignment="1">
      <alignment horizontal="center" vertical="top" wrapText="1"/>
    </xf>
    <xf numFmtId="0" fontId="20" fillId="0" borderId="15" xfId="0" applyFont="1" applyBorder="1" applyAlignment="1">
      <alignment horizontal="center" vertical="top" wrapText="1"/>
    </xf>
    <xf numFmtId="0" fontId="53" fillId="4" borderId="4" xfId="0" applyFont="1" applyFill="1" applyBorder="1" applyAlignment="1" applyProtection="1">
      <alignment vertical="center"/>
      <protection locked="0"/>
    </xf>
    <xf numFmtId="0" fontId="52" fillId="0" borderId="0" xfId="198" applyNumberFormat="1" applyFont="1" applyFill="1" applyBorder="1" applyProtection="1">
      <alignment vertical="top"/>
    </xf>
    <xf numFmtId="0" fontId="20" fillId="0" borderId="0" xfId="198" applyNumberFormat="1" applyFont="1" applyFill="1" applyBorder="1" applyProtection="1">
      <alignment vertical="top"/>
    </xf>
    <xf numFmtId="0" fontId="52" fillId="0" borderId="6" xfId="198" applyNumberFormat="1" applyFont="1" applyFill="1" applyBorder="1" applyProtection="1">
      <alignment vertical="top"/>
    </xf>
    <xf numFmtId="0" fontId="20" fillId="0" borderId="6" xfId="198" applyNumberFormat="1" applyFont="1" applyFill="1" applyBorder="1" applyProtection="1">
      <alignment vertical="top"/>
    </xf>
    <xf numFmtId="0" fontId="6" fillId="0" borderId="10" xfId="0" applyFont="1" applyBorder="1" applyAlignment="1">
      <alignment horizontal="left" vertical="top"/>
    </xf>
    <xf numFmtId="0" fontId="6" fillId="0" borderId="0" xfId="0" applyFont="1" applyAlignment="1">
      <alignment horizontal="left" vertical="top"/>
    </xf>
    <xf numFmtId="0" fontId="20" fillId="0" borderId="4" xfId="198" applyNumberFormat="1" applyFont="1" applyFill="1" applyBorder="1" applyAlignment="1" applyProtection="1">
      <alignment vertical="top" wrapText="1"/>
    </xf>
    <xf numFmtId="0" fontId="49" fillId="0" borderId="4" xfId="198" applyNumberFormat="1" applyFont="1" applyFill="1" applyBorder="1" applyAlignment="1" applyProtection="1">
      <alignment vertical="top" wrapText="1"/>
    </xf>
    <xf numFmtId="0" fontId="18" fillId="7" borderId="4" xfId="0" applyFont="1" applyFill="1" applyBorder="1" applyAlignment="1">
      <alignment horizontal="center" vertical="center" wrapText="1"/>
    </xf>
    <xf numFmtId="0" fontId="18" fillId="0" borderId="0" xfId="0" applyFont="1" applyAlignment="1">
      <alignment horizontal="center" vertical="top" wrapText="1"/>
    </xf>
    <xf numFmtId="0" fontId="18" fillId="0" borderId="0" xfId="198" applyNumberFormat="1" applyFill="1" applyBorder="1" applyProtection="1">
      <alignment vertical="top"/>
    </xf>
    <xf numFmtId="0" fontId="18" fillId="0" borderId="0" xfId="198" applyNumberFormat="1" applyFill="1" applyBorder="1" applyAlignment="1" applyProtection="1">
      <alignment vertical="top" wrapText="1"/>
    </xf>
    <xf numFmtId="0" fontId="18" fillId="0" borderId="0" xfId="198" applyNumberFormat="1" applyFill="1" applyBorder="1" applyAlignment="1" applyProtection="1">
      <alignment vertical="center" wrapText="1"/>
    </xf>
    <xf numFmtId="165" fontId="17"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7" fillId="0" borderId="4" xfId="0" applyFont="1" applyBorder="1" applyAlignment="1" applyProtection="1">
      <alignment horizontal="center" vertical="center" wrapText="1"/>
      <protection hidden="1"/>
    </xf>
    <xf numFmtId="0" fontId="17" fillId="0" borderId="4" xfId="0" applyFont="1" applyBorder="1" applyAlignment="1" applyProtection="1">
      <alignment vertical="center" wrapText="1"/>
      <protection hidden="1"/>
    </xf>
    <xf numFmtId="0" fontId="17"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7" fillId="0" borderId="4" xfId="0" applyFont="1" applyBorder="1" applyAlignment="1" applyProtection="1">
      <alignment horizontal="center" vertical="center"/>
      <protection hidden="1"/>
    </xf>
    <xf numFmtId="0" fontId="17"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7" fillId="0" borderId="0" xfId="0" quotePrefix="1" applyFont="1" applyAlignment="1" applyProtection="1">
      <alignment horizontal="center" vertical="center"/>
      <protection hidden="1"/>
    </xf>
    <xf numFmtId="2" fontId="17"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7" fillId="0" borderId="0" xfId="198" applyNumberFormat="1" applyFont="1" applyFill="1" applyBorder="1" applyAlignment="1" applyProtection="1">
      <alignment vertical="center"/>
      <protection hidden="1"/>
    </xf>
    <xf numFmtId="0" fontId="17" fillId="0" borderId="4" xfId="0" applyFont="1" applyBorder="1" applyAlignment="1">
      <alignment horizontal="left" vertical="top" wrapText="1"/>
    </xf>
    <xf numFmtId="0" fontId="7"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7" fillId="0" borderId="4" xfId="0" applyFont="1" applyBorder="1" applyAlignment="1" applyProtection="1">
      <alignment vertical="top"/>
      <protection locked="0"/>
    </xf>
    <xf numFmtId="0" fontId="8" fillId="0" borderId="4" xfId="202" applyFont="1" applyBorder="1" applyAlignment="1">
      <alignment vertical="center"/>
    </xf>
    <xf numFmtId="179" fontId="8" fillId="0" borderId="4" xfId="0" applyNumberFormat="1" applyFont="1" applyBorder="1" applyAlignment="1">
      <alignment vertical="center" wrapText="1"/>
    </xf>
    <xf numFmtId="0" fontId="8" fillId="0" borderId="4" xfId="0" applyFont="1" applyBorder="1" applyAlignment="1">
      <alignment horizontal="center" vertical="top" wrapText="1"/>
    </xf>
    <xf numFmtId="0" fontId="7" fillId="0" borderId="4" xfId="0" applyFont="1" applyBorder="1" applyAlignment="1">
      <alignment horizontal="right" vertical="top" wrapText="1"/>
    </xf>
    <xf numFmtId="0" fontId="7" fillId="0" borderId="4" xfId="0" applyFont="1" applyBorder="1" applyAlignment="1">
      <alignment horizontal="center" vertical="top"/>
    </xf>
    <xf numFmtId="3" fontId="7" fillId="0" borderId="4" xfId="11" applyNumberFormat="1" applyFont="1" applyFill="1" applyBorder="1" applyAlignment="1" applyProtection="1">
      <alignment horizontal="center" vertical="top"/>
    </xf>
    <xf numFmtId="0" fontId="7" fillId="6" borderId="4" xfId="0" applyFont="1" applyFill="1" applyBorder="1" applyAlignment="1">
      <alignment horizontal="center" vertical="top" wrapText="1"/>
    </xf>
    <xf numFmtId="0" fontId="7" fillId="6" borderId="4" xfId="202" applyFont="1" applyFill="1" applyBorder="1" applyAlignment="1">
      <alignment vertical="top" wrapText="1"/>
    </xf>
    <xf numFmtId="0" fontId="17" fillId="6" borderId="4" xfId="0" applyFont="1" applyFill="1" applyBorder="1" applyAlignment="1">
      <alignment horizontal="left" vertical="top" wrapText="1"/>
    </xf>
    <xf numFmtId="2" fontId="17" fillId="6" borderId="4" xfId="0" applyNumberFormat="1" applyFont="1" applyFill="1" applyBorder="1" applyAlignment="1">
      <alignment horizontal="right" vertical="top" wrapText="1"/>
    </xf>
    <xf numFmtId="4" fontId="17" fillId="6" borderId="4" xfId="11" applyNumberFormat="1" applyFont="1" applyFill="1" applyBorder="1" applyAlignment="1" applyProtection="1">
      <alignment vertical="top" wrapText="1"/>
    </xf>
    <xf numFmtId="4" fontId="20" fillId="0" borderId="4" xfId="0" applyNumberFormat="1" applyFont="1" applyBorder="1" applyAlignment="1">
      <alignment vertical="top" wrapText="1"/>
    </xf>
    <xf numFmtId="1" fontId="0" fillId="4" borderId="4" xfId="0" applyNumberFormat="1" applyFill="1" applyBorder="1" applyAlignment="1">
      <alignment vertical="center"/>
    </xf>
    <xf numFmtId="170" fontId="51"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7" fillId="0" borderId="0" xfId="202" applyFont="1" applyAlignment="1" applyProtection="1">
      <alignment vertical="center" wrapText="1"/>
      <protection hidden="1"/>
    </xf>
    <xf numFmtId="0" fontId="55" fillId="0" borderId="0" xfId="201" applyFont="1" applyAlignment="1" applyProtection="1">
      <alignment vertical="top"/>
      <protection hidden="1"/>
    </xf>
    <xf numFmtId="0" fontId="56" fillId="0" borderId="0" xfId="0" applyFont="1" applyAlignment="1">
      <alignment vertical="top"/>
    </xf>
    <xf numFmtId="1" fontId="18" fillId="0" borderId="0" xfId="206" applyNumberFormat="1" applyFont="1" applyAlignment="1" applyProtection="1">
      <alignment vertical="center" wrapText="1"/>
      <protection hidden="1"/>
    </xf>
    <xf numFmtId="1" fontId="17" fillId="0" borderId="0" xfId="206" applyNumberFormat="1" applyFont="1" applyAlignment="1" applyProtection="1">
      <alignment horizontal="center" vertical="center" wrapText="1"/>
      <protection hidden="1"/>
    </xf>
    <xf numFmtId="0" fontId="17" fillId="0" borderId="0" xfId="206" applyFont="1" applyAlignment="1" applyProtection="1">
      <alignment horizontal="center" vertical="center" wrapText="1"/>
      <protection hidden="1"/>
    </xf>
    <xf numFmtId="0" fontId="34" fillId="0" borderId="0" xfId="206" applyProtection="1">
      <protection hidden="1"/>
    </xf>
    <xf numFmtId="4" fontId="17" fillId="0" borderId="0" xfId="206" applyNumberFormat="1" applyFont="1" applyAlignment="1" applyProtection="1">
      <alignment horizontal="center" vertical="center" wrapText="1"/>
      <protection hidden="1"/>
    </xf>
    <xf numFmtId="0" fontId="19" fillId="0" borderId="0" xfId="206" applyFont="1" applyProtection="1">
      <protection hidden="1"/>
    </xf>
    <xf numFmtId="1" fontId="17" fillId="0" borderId="4" xfId="206" applyNumberFormat="1" applyFont="1" applyBorder="1" applyAlignment="1" applyProtection="1">
      <alignment vertical="center" wrapText="1"/>
      <protection hidden="1"/>
    </xf>
    <xf numFmtId="4" fontId="17" fillId="0" borderId="4" xfId="206" applyNumberFormat="1" applyFont="1" applyBorder="1" applyAlignment="1" applyProtection="1">
      <alignment horizontal="right" vertical="center" wrapText="1"/>
      <protection hidden="1"/>
    </xf>
    <xf numFmtId="4" fontId="17" fillId="0" borderId="14" xfId="206" applyNumberFormat="1" applyFont="1" applyBorder="1" applyAlignment="1" applyProtection="1">
      <alignment horizontal="right" vertical="center" wrapText="1"/>
      <protection hidden="1"/>
    </xf>
    <xf numFmtId="4" fontId="18" fillId="0" borderId="15" xfId="206" applyNumberFormat="1" applyFont="1" applyBorder="1" applyAlignment="1" applyProtection="1">
      <alignment horizontal="right" vertical="center" wrapText="1"/>
      <protection hidden="1"/>
    </xf>
    <xf numFmtId="0" fontId="19" fillId="0" borderId="0" xfId="206" applyFont="1" applyAlignment="1" applyProtection="1">
      <alignment vertical="center"/>
      <protection hidden="1"/>
    </xf>
    <xf numFmtId="1" fontId="18" fillId="0" borderId="4" xfId="206" applyNumberFormat="1" applyFont="1" applyBorder="1" applyAlignment="1" applyProtection="1">
      <alignment horizontal="center" vertical="center" wrapText="1"/>
      <protection hidden="1"/>
    </xf>
    <xf numFmtId="0" fontId="17" fillId="0" borderId="14" xfId="206" applyFont="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8" fillId="0" borderId="4" xfId="206" applyNumberFormat="1"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4" fontId="18" fillId="0" borderId="15" xfId="206" applyNumberFormat="1" applyFont="1" applyBorder="1" applyAlignment="1" applyProtection="1">
      <alignment vertical="center" wrapText="1"/>
      <protection hidden="1"/>
    </xf>
    <xf numFmtId="3" fontId="19" fillId="0" borderId="0" xfId="206" applyNumberFormat="1" applyFont="1" applyProtection="1">
      <protection hidden="1"/>
    </xf>
    <xf numFmtId="4" fontId="18" fillId="0" borderId="4" xfId="206" applyNumberFormat="1" applyFont="1" applyBorder="1" applyAlignment="1" applyProtection="1">
      <alignment horizontal="right" vertical="center" wrapText="1"/>
      <protection hidden="1"/>
    </xf>
    <xf numFmtId="4" fontId="17" fillId="0" borderId="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0" fontId="17" fillId="2" borderId="14" xfId="206" applyFont="1" applyFill="1" applyBorder="1" applyAlignment="1" applyProtection="1">
      <alignment vertical="center" wrapText="1"/>
      <protection hidden="1"/>
    </xf>
    <xf numFmtId="0" fontId="18" fillId="0" borderId="15" xfId="206" applyFont="1" applyBorder="1" applyAlignment="1" applyProtection="1">
      <alignment vertical="center" wrapText="1"/>
      <protection hidden="1"/>
    </xf>
    <xf numFmtId="4" fontId="18" fillId="0" borderId="14" xfId="206" applyNumberFormat="1" applyFont="1" applyBorder="1" applyAlignment="1" applyProtection="1">
      <alignment vertical="center" wrapText="1"/>
      <protection hidden="1"/>
    </xf>
    <xf numFmtId="2" fontId="19" fillId="0" borderId="0" xfId="206" applyNumberFormat="1" applyFont="1" applyProtection="1">
      <protection hidden="1"/>
    </xf>
    <xf numFmtId="179" fontId="19" fillId="0" borderId="0" xfId="206" applyNumberFormat="1" applyFont="1" applyProtection="1">
      <protection hidden="1"/>
    </xf>
    <xf numFmtId="0" fontId="18" fillId="0" borderId="15" xfId="206" applyFont="1" applyBorder="1" applyAlignment="1" applyProtection="1">
      <alignment horizontal="center" vertical="center" wrapText="1"/>
      <protection hidden="1"/>
    </xf>
    <xf numFmtId="3" fontId="18" fillId="0" borderId="4" xfId="206" applyNumberFormat="1" applyFont="1" applyBorder="1" applyAlignment="1" applyProtection="1">
      <alignment horizontal="right" vertical="center" wrapText="1"/>
      <protection hidden="1"/>
    </xf>
    <xf numFmtId="3" fontId="18" fillId="0" borderId="1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4" fontId="17" fillId="0" borderId="15" xfId="38" applyNumberFormat="1" applyFont="1" applyBorder="1" applyAlignment="1" applyProtection="1">
      <alignment horizontal="right" vertical="center" wrapText="1"/>
      <protection hidden="1"/>
    </xf>
    <xf numFmtId="3" fontId="17" fillId="0" borderId="4" xfId="38" applyNumberFormat="1" applyFont="1" applyBorder="1" applyAlignment="1" applyProtection="1">
      <alignment horizontal="right" vertical="center" wrapText="1"/>
      <protection hidden="1"/>
    </xf>
    <xf numFmtId="4" fontId="17" fillId="0" borderId="14" xfId="38" applyNumberFormat="1" applyFont="1" applyBorder="1" applyAlignment="1" applyProtection="1">
      <alignment horizontal="right" vertical="center" wrapText="1"/>
      <protection hidden="1"/>
    </xf>
    <xf numFmtId="4" fontId="17" fillId="0" borderId="14" xfId="206" applyNumberFormat="1" applyFont="1" applyBorder="1" applyAlignment="1" applyProtection="1">
      <alignment horizontal="center" vertical="center" wrapText="1"/>
      <protection hidden="1"/>
    </xf>
    <xf numFmtId="4" fontId="17" fillId="0" borderId="15" xfId="206" applyNumberFormat="1" applyFont="1" applyBorder="1" applyAlignment="1" applyProtection="1">
      <alignment horizontal="right" vertical="center" wrapText="1"/>
      <protection hidden="1"/>
    </xf>
    <xf numFmtId="1" fontId="18" fillId="0" borderId="27" xfId="206" applyNumberFormat="1" applyFont="1" applyBorder="1" applyAlignment="1" applyProtection="1">
      <alignment horizontal="center" vertical="center" wrapText="1"/>
      <protection hidden="1"/>
    </xf>
    <xf numFmtId="0" fontId="17" fillId="0" borderId="10" xfId="206" applyFont="1" applyBorder="1" applyAlignment="1" applyProtection="1">
      <alignment vertical="center" wrapText="1"/>
      <protection hidden="1"/>
    </xf>
    <xf numFmtId="4" fontId="18" fillId="0" borderId="10" xfId="206" applyNumberFormat="1"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8" fillId="0" borderId="28" xfId="206" applyNumberFormat="1" applyFont="1" applyBorder="1" applyAlignment="1" applyProtection="1">
      <alignment vertical="center" wrapText="1"/>
      <protection hidden="1"/>
    </xf>
    <xf numFmtId="1" fontId="17" fillId="0" borderId="6" xfId="206" applyNumberFormat="1" applyFont="1" applyBorder="1" applyAlignment="1" applyProtection="1">
      <alignment horizontal="center" vertical="center" wrapText="1"/>
      <protection hidden="1"/>
    </xf>
    <xf numFmtId="0" fontId="18"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8"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8" fillId="0" borderId="7" xfId="206" applyNumberFormat="1" applyFont="1" applyBorder="1" applyAlignment="1" applyProtection="1">
      <alignment horizontal="right" vertical="center" wrapText="1"/>
      <protection hidden="1"/>
    </xf>
    <xf numFmtId="10" fontId="18" fillId="0" borderId="0" xfId="206" applyNumberFormat="1" applyFont="1" applyAlignment="1" applyProtection="1">
      <alignment horizontal="left" vertical="center" wrapText="1"/>
      <protection hidden="1"/>
    </xf>
    <xf numFmtId="4" fontId="18" fillId="0" borderId="7" xfId="206" applyNumberFormat="1" applyFont="1" applyBorder="1" applyAlignment="1" applyProtection="1">
      <alignment horizontal="right" vertical="center" wrapText="1"/>
      <protection hidden="1"/>
    </xf>
    <xf numFmtId="1" fontId="17" fillId="0" borderId="6" xfId="206" applyNumberFormat="1" applyFont="1" applyBorder="1" applyAlignment="1" applyProtection="1">
      <alignment horizontal="center" vertical="top" wrapText="1"/>
      <protection hidden="1"/>
    </xf>
    <xf numFmtId="1" fontId="18" fillId="0" borderId="6" xfId="206" applyNumberFormat="1" applyFont="1" applyBorder="1" applyAlignment="1" applyProtection="1">
      <alignment horizontal="left" vertical="center" wrapText="1" indent="3"/>
      <protection hidden="1"/>
    </xf>
    <xf numFmtId="0" fontId="18" fillId="0" borderId="0" xfId="206" applyFont="1" applyAlignment="1" applyProtection="1">
      <alignment vertical="center" wrapText="1"/>
      <protection hidden="1"/>
    </xf>
    <xf numFmtId="10" fontId="17"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7" fillId="0" borderId="0" xfId="206" applyNumberFormat="1" applyFont="1" applyAlignment="1" applyProtection="1">
      <alignment vertical="center" wrapText="1"/>
      <protection hidden="1"/>
    </xf>
    <xf numFmtId="4" fontId="18" fillId="7" borderId="7" xfId="206" applyNumberFormat="1" applyFont="1" applyFill="1" applyBorder="1" applyAlignment="1" applyProtection="1">
      <alignment horizontal="right" vertical="center" wrapText="1"/>
      <protection locked="0" hidden="1"/>
    </xf>
    <xf numFmtId="3" fontId="18" fillId="7" borderId="7" xfId="206" applyNumberFormat="1" applyFont="1" applyFill="1" applyBorder="1" applyAlignment="1" applyProtection="1">
      <alignment horizontal="right" vertical="center" wrapText="1"/>
      <protection locked="0" hidden="1"/>
    </xf>
    <xf numFmtId="4" fontId="18"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8" fillId="0" borderId="0" xfId="206" applyNumberFormat="1" applyFont="1" applyAlignment="1" applyProtection="1">
      <alignment vertical="center" wrapText="1"/>
      <protection hidden="1"/>
    </xf>
    <xf numFmtId="1" fontId="54" fillId="0" borderId="8" xfId="206" applyNumberFormat="1" applyFont="1" applyBorder="1" applyAlignment="1" applyProtection="1">
      <alignment vertical="center" wrapText="1"/>
      <protection hidden="1"/>
    </xf>
    <xf numFmtId="1" fontId="18" fillId="0" borderId="5" xfId="206" applyNumberFormat="1" applyFont="1" applyBorder="1" applyAlignment="1" applyProtection="1">
      <alignment vertical="center" wrapText="1"/>
      <protection hidden="1"/>
    </xf>
    <xf numFmtId="1" fontId="18" fillId="0" borderId="9" xfId="206" applyNumberFormat="1" applyFont="1" applyBorder="1" applyAlignment="1" applyProtection="1">
      <alignment vertical="center" wrapText="1"/>
      <protection hidden="1"/>
    </xf>
    <xf numFmtId="4" fontId="18" fillId="0" borderId="8" xfId="206" applyNumberFormat="1" applyFont="1" applyBorder="1" applyAlignment="1" applyProtection="1">
      <alignment vertical="center" wrapText="1"/>
      <protection hidden="1"/>
    </xf>
    <xf numFmtId="4" fontId="18" fillId="0" borderId="9" xfId="206" applyNumberFormat="1" applyFont="1" applyBorder="1" applyAlignment="1" applyProtection="1">
      <alignment vertical="center" wrapText="1"/>
      <protection hidden="1"/>
    </xf>
    <xf numFmtId="4" fontId="17" fillId="0" borderId="11" xfId="206" applyNumberFormat="1" applyFont="1" applyBorder="1" applyAlignment="1" applyProtection="1">
      <alignment horizontal="center" vertical="center" wrapText="1"/>
      <protection hidden="1"/>
    </xf>
    <xf numFmtId="4" fontId="18" fillId="0" borderId="13" xfId="206" applyNumberFormat="1" applyFont="1" applyBorder="1" applyAlignment="1" applyProtection="1">
      <alignment vertical="center" wrapText="1"/>
      <protection hidden="1"/>
    </xf>
    <xf numFmtId="0" fontId="18" fillId="0" borderId="0" xfId="202" applyAlignment="1" applyProtection="1">
      <alignment vertical="top" wrapText="1"/>
      <protection hidden="1"/>
    </xf>
    <xf numFmtId="0" fontId="8" fillId="0" borderId="5" xfId="0" applyFont="1" applyBorder="1" applyAlignment="1">
      <alignment horizontal="left" vertical="center"/>
    </xf>
    <xf numFmtId="0" fontId="8" fillId="0" borderId="5" xfId="0" applyFont="1" applyBorder="1" applyAlignment="1">
      <alignment vertical="center"/>
    </xf>
    <xf numFmtId="0" fontId="8" fillId="0" borderId="5" xfId="0" applyFont="1" applyBorder="1" applyAlignment="1">
      <alignment horizontal="right" vertical="center"/>
    </xf>
    <xf numFmtId="0" fontId="3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vertical="center"/>
    </xf>
    <xf numFmtId="0" fontId="35" fillId="0" borderId="0" xfId="0" applyFont="1" applyAlignment="1">
      <alignment horizontal="left" vertical="center"/>
    </xf>
    <xf numFmtId="0" fontId="7" fillId="0" borderId="0" xfId="0" applyFont="1" applyAlignment="1">
      <alignment horizontal="center" vertical="center"/>
    </xf>
    <xf numFmtId="0" fontId="8" fillId="0" borderId="0" xfId="202" applyFont="1" applyAlignment="1" applyProtection="1">
      <alignment vertical="center"/>
      <protection hidden="1"/>
    </xf>
    <xf numFmtId="0" fontId="7" fillId="0" borderId="0" xfId="202" applyFont="1" applyAlignment="1" applyProtection="1">
      <alignment vertical="center"/>
      <protection hidden="1"/>
    </xf>
    <xf numFmtId="0" fontId="35" fillId="0" borderId="0" xfId="0" applyFont="1" applyAlignment="1" applyProtection="1">
      <alignment vertical="center"/>
      <protection hidden="1"/>
    </xf>
    <xf numFmtId="0" fontId="35" fillId="0" borderId="0" xfId="0" applyFont="1" applyAlignment="1">
      <alignment horizontal="center" vertical="center"/>
    </xf>
    <xf numFmtId="0" fontId="35" fillId="0" borderId="0" xfId="0" applyFont="1" applyAlignment="1">
      <alignment vertical="center"/>
    </xf>
    <xf numFmtId="0" fontId="8" fillId="0" borderId="0" xfId="0" applyFont="1" applyAlignment="1">
      <alignment horizontal="justify" vertical="center"/>
    </xf>
    <xf numFmtId="178" fontId="8" fillId="0" borderId="0" xfId="0" applyNumberFormat="1" applyFont="1" applyAlignment="1" applyProtection="1">
      <alignment horizontal="justify" vertical="center"/>
      <protection hidden="1"/>
    </xf>
    <xf numFmtId="0" fontId="8" fillId="0" borderId="0" xfId="0" applyFont="1" applyAlignment="1">
      <alignment horizontal="right" vertical="center"/>
    </xf>
    <xf numFmtId="0" fontId="7" fillId="0" borderId="0" xfId="198" applyNumberFormat="1" applyFont="1" applyFill="1" applyBorder="1" applyProtection="1">
      <alignment vertical="top"/>
    </xf>
    <xf numFmtId="0" fontId="8" fillId="0" borderId="5" xfId="0" applyFont="1" applyBorder="1" applyAlignment="1">
      <alignment horizontal="justify" vertical="center"/>
    </xf>
    <xf numFmtId="0" fontId="8" fillId="0" borderId="5" xfId="0" applyFont="1" applyBorder="1" applyAlignment="1">
      <alignment horizontal="center" vertical="center"/>
    </xf>
    <xf numFmtId="0" fontId="7" fillId="0" borderId="0" xfId="0" applyFont="1" applyAlignment="1">
      <alignment horizontal="justify" vertical="center"/>
    </xf>
    <xf numFmtId="0" fontId="8" fillId="0" borderId="0" xfId="0" applyFont="1" applyAlignment="1">
      <alignment vertical="center" wrapText="1"/>
    </xf>
    <xf numFmtId="0" fontId="62" fillId="0" borderId="0" xfId="0" applyFont="1" applyAlignment="1">
      <alignment vertical="center"/>
    </xf>
    <xf numFmtId="0" fontId="40" fillId="0" borderId="0" xfId="0" applyFont="1" applyAlignment="1">
      <alignment vertical="center"/>
    </xf>
    <xf numFmtId="0" fontId="7" fillId="0" borderId="0" xfId="198" applyNumberFormat="1" applyFont="1" applyFill="1" applyBorder="1" applyAlignment="1" applyProtection="1">
      <alignment horizontal="center" vertical="center"/>
    </xf>
    <xf numFmtId="0" fontId="7" fillId="0" borderId="0" xfId="198" applyNumberFormat="1" applyFont="1" applyFill="1" applyBorder="1" applyAlignment="1" applyProtection="1">
      <alignment vertical="center"/>
    </xf>
    <xf numFmtId="0" fontId="7" fillId="0" borderId="0" xfId="202" applyFont="1" applyAlignment="1" applyProtection="1">
      <alignment horizontal="center" vertical="center"/>
      <protection hidden="1"/>
    </xf>
    <xf numFmtId="0" fontId="7" fillId="0" borderId="0" xfId="0" applyFont="1" applyAlignment="1" applyProtection="1">
      <alignment horizontal="left" vertical="center"/>
      <protection hidden="1"/>
    </xf>
    <xf numFmtId="0" fontId="35" fillId="0" borderId="0" xfId="202" applyFont="1" applyAlignment="1" applyProtection="1">
      <alignment vertical="center"/>
      <protection hidden="1"/>
    </xf>
    <xf numFmtId="0" fontId="7" fillId="0" borderId="0" xfId="202" applyFont="1" applyAlignment="1" applyProtection="1">
      <alignment horizontal="left" vertical="center"/>
      <protection hidden="1"/>
    </xf>
    <xf numFmtId="0" fontId="8" fillId="0" borderId="0" xfId="202" applyFont="1" applyAlignment="1" applyProtection="1">
      <alignment horizontal="center" vertical="center"/>
      <protection hidden="1"/>
    </xf>
    <xf numFmtId="14" fontId="7" fillId="0" borderId="0" xfId="0" applyNumberFormat="1" applyFont="1" applyAlignment="1">
      <alignment horizontal="center" vertical="center"/>
    </xf>
    <xf numFmtId="0" fontId="7" fillId="0" borderId="0" xfId="198" applyNumberFormat="1" applyFont="1" applyFill="1" applyBorder="1" applyAlignment="1" applyProtection="1">
      <alignment horizontal="center" vertical="center"/>
      <protection hidden="1"/>
    </xf>
    <xf numFmtId="0" fontId="7" fillId="0" borderId="0" xfId="198" applyNumberFormat="1" applyFont="1" applyFill="1" applyBorder="1" applyAlignment="1" applyProtection="1">
      <alignment vertical="center"/>
      <protection hidden="1"/>
    </xf>
    <xf numFmtId="0" fontId="8" fillId="0" borderId="0" xfId="0" applyFont="1" applyAlignment="1">
      <alignment vertical="center"/>
    </xf>
    <xf numFmtId="0" fontId="35" fillId="0" borderId="0" xfId="0" applyFont="1" applyAlignment="1">
      <alignment horizontal="justify" vertical="center"/>
    </xf>
    <xf numFmtId="0" fontId="19" fillId="0" borderId="4" xfId="201" quotePrefix="1" applyFont="1" applyBorder="1" applyAlignment="1" applyProtection="1">
      <alignment horizontal="left" vertical="center"/>
      <protection hidden="1"/>
    </xf>
    <xf numFmtId="0" fontId="18" fillId="0" borderId="8" xfId="195" applyFont="1" applyBorder="1" applyAlignment="1" applyProtection="1">
      <alignment vertical="center" wrapText="1"/>
      <protection hidden="1"/>
    </xf>
    <xf numFmtId="0" fontId="18" fillId="0" borderId="29" xfId="195" applyFont="1" applyBorder="1" applyAlignment="1" applyProtection="1">
      <alignment vertical="center" wrapText="1"/>
      <protection hidden="1"/>
    </xf>
    <xf numFmtId="0" fontId="18" fillId="0" borderId="5" xfId="195" applyFont="1" applyBorder="1" applyAlignment="1" applyProtection="1">
      <alignment vertical="center" wrapText="1"/>
      <protection hidden="1"/>
    </xf>
    <xf numFmtId="0" fontId="18" fillId="0" borderId="30" xfId="195" applyFont="1" applyBorder="1" applyAlignment="1" applyProtection="1">
      <alignment vertical="center" wrapText="1"/>
      <protection hidden="1"/>
    </xf>
    <xf numFmtId="0" fontId="49" fillId="0" borderId="23" xfId="197" applyNumberFormat="1" applyFont="1" applyFill="1" applyBorder="1" applyAlignment="1" applyProtection="1">
      <alignment horizontal="center" vertical="top" wrapText="1"/>
    </xf>
    <xf numFmtId="0" fontId="63" fillId="0" borderId="4" xfId="197" applyNumberFormat="1" applyFont="1" applyFill="1" applyBorder="1" applyAlignment="1" applyProtection="1">
      <alignment vertical="top" wrapText="1"/>
    </xf>
    <xf numFmtId="0" fontId="49" fillId="2" borderId="4" xfId="197" applyNumberFormat="1" applyFont="1" applyFill="1" applyBorder="1" applyAlignment="1" applyProtection="1">
      <alignment horizontal="center" vertical="top" wrapText="1"/>
    </xf>
    <xf numFmtId="0" fontId="63" fillId="2" borderId="4" xfId="197" applyNumberFormat="1" applyFont="1" applyFill="1" applyBorder="1" applyAlignment="1" applyProtection="1">
      <alignment vertical="top" wrapText="1"/>
    </xf>
    <xf numFmtId="0" fontId="49" fillId="2" borderId="4" xfId="197" applyNumberFormat="1" applyFont="1" applyFill="1" applyBorder="1" applyAlignment="1" applyProtection="1">
      <alignment vertical="top" wrapText="1"/>
    </xf>
    <xf numFmtId="0" fontId="7" fillId="0" borderId="0" xfId="198" applyNumberFormat="1" applyFont="1" applyFill="1" applyBorder="1" applyAlignment="1" applyProtection="1">
      <alignment horizontal="justify" vertical="center" wrapText="1"/>
    </xf>
    <xf numFmtId="0" fontId="7" fillId="0" borderId="0" xfId="202" applyFont="1" applyAlignment="1" applyProtection="1">
      <alignment horizontal="justify" vertical="center"/>
      <protection hidden="1"/>
    </xf>
    <xf numFmtId="0" fontId="8" fillId="0" borderId="0" xfId="202" applyFont="1" applyAlignment="1" applyProtection="1">
      <alignment horizontal="justify" vertical="center"/>
      <protection hidden="1"/>
    </xf>
    <xf numFmtId="0" fontId="7" fillId="0" borderId="0" xfId="198" applyNumberFormat="1" applyFont="1" applyFill="1" applyBorder="1" applyAlignment="1" applyProtection="1">
      <alignment horizontal="justify" vertical="center"/>
      <protection hidden="1"/>
    </xf>
    <xf numFmtId="0" fontId="7" fillId="0" borderId="0" xfId="198" applyNumberFormat="1" applyFont="1" applyFill="1" applyBorder="1" applyAlignment="1" applyProtection="1">
      <alignment horizontal="justify" vertical="center" wrapText="1"/>
      <protection hidden="1"/>
    </xf>
    <xf numFmtId="0" fontId="8" fillId="0" borderId="5" xfId="0" applyFont="1" applyBorder="1" applyAlignment="1">
      <alignment horizontal="left" vertical="top"/>
    </xf>
    <xf numFmtId="0" fontId="7" fillId="0" borderId="5" xfId="0" applyFont="1" applyBorder="1" applyAlignment="1">
      <alignment vertical="top"/>
    </xf>
    <xf numFmtId="0" fontId="8" fillId="0" borderId="5" xfId="0" applyFont="1" applyBorder="1" applyAlignment="1">
      <alignment horizontal="center" vertical="top"/>
    </xf>
    <xf numFmtId="1" fontId="8" fillId="0" borderId="5" xfId="0" applyNumberFormat="1" applyFont="1" applyBorder="1" applyAlignment="1">
      <alignment horizontal="center" vertical="top"/>
    </xf>
    <xf numFmtId="0" fontId="8" fillId="0" borderId="5" xfId="0" applyFont="1" applyBorder="1" applyAlignment="1">
      <alignment vertical="top"/>
    </xf>
    <xf numFmtId="0" fontId="8" fillId="0" borderId="5" xfId="0" applyFont="1" applyBorder="1" applyAlignment="1">
      <alignment horizontal="right" vertical="top"/>
    </xf>
    <xf numFmtId="0" fontId="40" fillId="0" borderId="0" xfId="0" applyFont="1" applyAlignment="1">
      <alignment horizontal="left" vertical="top"/>
    </xf>
    <xf numFmtId="0" fontId="35" fillId="0" borderId="0" xfId="0" applyFont="1" applyAlignment="1">
      <alignment horizontal="center" vertical="top"/>
    </xf>
    <xf numFmtId="0" fontId="35"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center" vertical="top"/>
    </xf>
    <xf numFmtId="1" fontId="7" fillId="0" borderId="0" xfId="0" applyNumberFormat="1" applyFont="1" applyAlignment="1">
      <alignment horizontal="center" vertical="top"/>
    </xf>
    <xf numFmtId="0" fontId="8" fillId="0" borderId="0" xfId="202" applyFont="1" applyAlignment="1" applyProtection="1">
      <alignment vertical="top"/>
      <protection hidden="1"/>
    </xf>
    <xf numFmtId="0" fontId="7" fillId="0" borderId="0" xfId="202" applyFont="1" applyAlignment="1" applyProtection="1">
      <alignment vertical="top"/>
      <protection hidden="1"/>
    </xf>
    <xf numFmtId="0" fontId="8" fillId="0" borderId="0" xfId="202" applyFont="1" applyAlignment="1" applyProtection="1">
      <alignment horizontal="center" vertical="top"/>
      <protection hidden="1"/>
    </xf>
    <xf numFmtId="1" fontId="8" fillId="0" borderId="0" xfId="202" applyNumberFormat="1" applyFont="1" applyAlignment="1" applyProtection="1">
      <alignment horizontal="center" vertical="top"/>
      <protection hidden="1"/>
    </xf>
    <xf numFmtId="0" fontId="7" fillId="0" borderId="0" xfId="0" applyFont="1" applyAlignment="1" applyProtection="1">
      <alignment horizontal="left" vertical="top"/>
      <protection hidden="1"/>
    </xf>
    <xf numFmtId="0" fontId="7" fillId="0" borderId="0" xfId="202" applyFont="1" applyAlignment="1" applyProtection="1">
      <alignment horizontal="lef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40" fillId="0" borderId="0" xfId="0" applyFont="1" applyAlignment="1">
      <alignment horizontal="left" vertical="top" wrapText="1"/>
    </xf>
    <xf numFmtId="0" fontId="35" fillId="0" borderId="0" xfId="0" applyFont="1" applyAlignment="1">
      <alignment horizontal="center" vertical="top" wrapText="1"/>
    </xf>
    <xf numFmtId="0" fontId="8" fillId="0" borderId="4" xfId="0" applyFont="1" applyBorder="1" applyAlignment="1">
      <alignment horizontal="center" vertical="top"/>
    </xf>
    <xf numFmtId="1" fontId="8" fillId="0" borderId="4" xfId="0" applyNumberFormat="1" applyFont="1" applyBorder="1" applyAlignment="1">
      <alignment horizontal="center" vertical="top"/>
    </xf>
    <xf numFmtId="0" fontId="8" fillId="0" borderId="0" xfId="0" applyFont="1" applyAlignment="1">
      <alignment horizontal="center" vertical="top"/>
    </xf>
    <xf numFmtId="0" fontId="8" fillId="0" borderId="0" xfId="0" applyFont="1" applyAlignment="1">
      <alignment horizontal="left" vertical="top"/>
    </xf>
    <xf numFmtId="0" fontId="8" fillId="0" borderId="0" xfId="0" applyFont="1" applyAlignment="1">
      <alignment horizontal="justify" vertical="top"/>
    </xf>
    <xf numFmtId="178" fontId="8" fillId="0" borderId="0" xfId="0" applyNumberFormat="1" applyFont="1" applyAlignment="1">
      <alignment vertical="top"/>
    </xf>
    <xf numFmtId="14" fontId="7" fillId="0" borderId="0" xfId="0" applyNumberFormat="1" applyFont="1" applyAlignment="1">
      <alignment horizontal="center" vertical="top"/>
    </xf>
    <xf numFmtId="1" fontId="8" fillId="0" borderId="0" xfId="0" applyNumberFormat="1" applyFont="1" applyAlignment="1">
      <alignment horizontal="center" vertical="top"/>
    </xf>
    <xf numFmtId="0" fontId="8" fillId="0" borderId="0" xfId="0" applyFont="1" applyAlignment="1">
      <alignment vertical="top"/>
    </xf>
    <xf numFmtId="0" fontId="35" fillId="0" borderId="0" xfId="0" applyFont="1" applyAlignment="1" applyProtection="1">
      <alignment horizontal="center" vertical="top"/>
      <protection hidden="1"/>
    </xf>
    <xf numFmtId="0" fontId="35" fillId="0" borderId="0" xfId="0" applyFont="1" applyAlignment="1" applyProtection="1">
      <alignment vertical="top"/>
      <protection hidden="1"/>
    </xf>
    <xf numFmtId="0" fontId="40" fillId="0" borderId="0" xfId="0" applyFont="1" applyAlignment="1" applyProtection="1">
      <alignment horizontal="right" vertical="top"/>
      <protection hidden="1"/>
    </xf>
    <xf numFmtId="1" fontId="35" fillId="0" borderId="0" xfId="0" applyNumberFormat="1" applyFont="1" applyAlignment="1" applyProtection="1">
      <alignment horizontal="center" vertical="top"/>
      <protection hidden="1"/>
    </xf>
    <xf numFmtId="0" fontId="40" fillId="0" borderId="0" xfId="0" applyFont="1" applyAlignment="1" applyProtection="1">
      <alignment horizontal="left" vertical="top"/>
      <protection hidden="1"/>
    </xf>
    <xf numFmtId="0" fontId="40" fillId="0" borderId="0" xfId="0" applyFont="1" applyAlignment="1" applyProtection="1">
      <alignment horizontal="center" vertical="top"/>
      <protection hidden="1"/>
    </xf>
    <xf numFmtId="1" fontId="40" fillId="0" borderId="0" xfId="0" applyNumberFormat="1" applyFont="1" applyAlignment="1" applyProtection="1">
      <alignment horizontal="center" vertical="top"/>
      <protection hidden="1"/>
    </xf>
    <xf numFmtId="0" fontId="40" fillId="0" borderId="0" xfId="0" applyFont="1" applyAlignment="1" applyProtection="1">
      <alignment vertical="top"/>
      <protection hidden="1"/>
    </xf>
    <xf numFmtId="0" fontId="35" fillId="0" borderId="0" xfId="0" applyFont="1" applyAlignment="1" applyProtection="1">
      <alignment horizontal="left" vertical="top"/>
      <protection hidden="1"/>
    </xf>
    <xf numFmtId="0" fontId="40" fillId="0" borderId="0" xfId="0" applyFont="1" applyAlignment="1" applyProtection="1">
      <alignment horizontal="center" vertical="top" wrapText="1"/>
      <protection hidden="1"/>
    </xf>
    <xf numFmtId="0" fontId="40" fillId="0" borderId="0" xfId="202" applyFont="1" applyAlignment="1" applyProtection="1">
      <alignment vertical="top"/>
      <protection hidden="1"/>
    </xf>
    <xf numFmtId="0" fontId="35" fillId="0" borderId="0" xfId="202" applyFont="1" applyAlignment="1" applyProtection="1">
      <alignment vertical="top"/>
      <protection hidden="1"/>
    </xf>
    <xf numFmtId="0" fontId="40" fillId="0" borderId="0" xfId="202" applyFont="1" applyAlignment="1" applyProtection="1">
      <alignment horizontal="center" vertical="top"/>
      <protection hidden="1"/>
    </xf>
    <xf numFmtId="1" fontId="40" fillId="0" borderId="0" xfId="202" applyNumberFormat="1" applyFont="1" applyAlignment="1" applyProtection="1">
      <alignment horizontal="center" vertical="top"/>
      <protection hidden="1"/>
    </xf>
    <xf numFmtId="0" fontId="35" fillId="0" borderId="0" xfId="202" applyFont="1" applyAlignment="1" applyProtection="1">
      <alignment horizontal="left" vertical="top"/>
      <protection hidden="1"/>
    </xf>
    <xf numFmtId="0" fontId="35" fillId="0" borderId="0" xfId="202" applyFont="1" applyAlignment="1" applyProtection="1">
      <alignment horizontal="center" vertical="top"/>
      <protection hidden="1"/>
    </xf>
    <xf numFmtId="1" fontId="35" fillId="0" borderId="0" xfId="202" applyNumberFormat="1" applyFont="1" applyAlignment="1" applyProtection="1">
      <alignment horizontal="center" vertical="top"/>
      <protection hidden="1"/>
    </xf>
    <xf numFmtId="0" fontId="40" fillId="0" borderId="0" xfId="0" applyFont="1" applyAlignment="1" applyProtection="1">
      <alignment vertical="top" wrapText="1"/>
      <protection hidden="1"/>
    </xf>
    <xf numFmtId="165" fontId="40" fillId="0" borderId="0" xfId="207" applyNumberFormat="1" applyFont="1" applyFill="1" applyBorder="1" applyAlignment="1" applyProtection="1">
      <alignment horizontal="center" vertical="top" wrapText="1"/>
      <protection hidden="1"/>
    </xf>
    <xf numFmtId="0" fontId="40" fillId="0" borderId="0" xfId="207" applyFont="1" applyFill="1" applyBorder="1" applyAlignment="1" applyProtection="1">
      <alignment vertical="top"/>
      <protection hidden="1"/>
    </xf>
    <xf numFmtId="0" fontId="35" fillId="0" borderId="0" xfId="207" applyNumberFormat="1" applyFont="1" applyFill="1" applyBorder="1" applyAlignment="1" applyProtection="1">
      <alignment horizontal="center" vertical="top" wrapText="1"/>
      <protection hidden="1"/>
    </xf>
    <xf numFmtId="1" fontId="35" fillId="0" borderId="0" xfId="207" applyNumberFormat="1" applyFont="1" applyFill="1" applyBorder="1" applyAlignment="1" applyProtection="1">
      <alignment horizontal="center" vertical="top" wrapText="1"/>
      <protection hidden="1"/>
    </xf>
    <xf numFmtId="2"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horizontal="right" vertical="top"/>
      <protection hidden="1"/>
    </xf>
    <xf numFmtId="165" fontId="35" fillId="0" borderId="0" xfId="207" applyNumberFormat="1" applyFont="1" applyFill="1" applyBorder="1" applyAlignment="1" applyProtection="1">
      <alignment horizontal="center" vertical="top" wrapText="1"/>
      <protection hidden="1"/>
    </xf>
    <xf numFmtId="0" fontId="35" fillId="0" borderId="0" xfId="207" applyFont="1" applyFill="1" applyBorder="1" applyAlignment="1" applyProtection="1">
      <alignment vertical="top" wrapText="1"/>
      <protection hidden="1"/>
    </xf>
    <xf numFmtId="168"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wrapText="1"/>
      <protection hidden="1"/>
    </xf>
    <xf numFmtId="0" fontId="35" fillId="0" borderId="0" xfId="207" applyNumberFormat="1" applyFont="1" applyFill="1" applyBorder="1" applyAlignment="1" applyProtection="1">
      <alignment vertical="top"/>
      <protection hidden="1"/>
    </xf>
    <xf numFmtId="167" fontId="35" fillId="0" borderId="0" xfId="0" applyNumberFormat="1" applyFont="1" applyAlignment="1" applyProtection="1">
      <alignment horizontal="right" vertical="top" wrapText="1"/>
      <protection hidden="1"/>
    </xf>
    <xf numFmtId="2" fontId="35" fillId="0" borderId="0" xfId="0" applyNumberFormat="1" applyFont="1" applyAlignment="1" applyProtection="1">
      <alignment vertical="top"/>
      <protection hidden="1"/>
    </xf>
    <xf numFmtId="0" fontId="35" fillId="0" borderId="0" xfId="207" applyFont="1" applyFill="1" applyBorder="1" applyAlignment="1" applyProtection="1">
      <alignment horizontal="center" vertical="top" wrapText="1"/>
      <protection hidden="1"/>
    </xf>
    <xf numFmtId="2" fontId="35" fillId="0" borderId="0" xfId="11" applyNumberFormat="1" applyFont="1" applyFill="1" applyBorder="1" applyAlignment="1" applyProtection="1">
      <alignment horizontal="right" vertical="top" wrapText="1"/>
      <protection hidden="1"/>
    </xf>
    <xf numFmtId="171" fontId="35" fillId="0" borderId="0" xfId="207" quotePrefix="1" applyNumberFormat="1" applyFont="1" applyFill="1" applyBorder="1" applyAlignment="1" applyProtection="1">
      <alignment vertical="top" wrapText="1"/>
      <protection hidden="1"/>
    </xf>
    <xf numFmtId="171" fontId="35" fillId="0" borderId="0" xfId="207" applyNumberFormat="1" applyFont="1" applyFill="1" applyBorder="1" applyAlignment="1" applyProtection="1">
      <alignment vertical="top" wrapText="1"/>
      <protection hidden="1"/>
    </xf>
    <xf numFmtId="0" fontId="40" fillId="0" borderId="0" xfId="207" applyFont="1" applyFill="1" applyBorder="1" applyAlignment="1" applyProtection="1">
      <alignment vertical="top" wrapText="1"/>
      <protection hidden="1"/>
    </xf>
    <xf numFmtId="165" fontId="35" fillId="0" borderId="0" xfId="207" applyNumberFormat="1" applyFont="1" applyFill="1" applyBorder="1" applyAlignment="1" applyProtection="1">
      <alignment vertical="top" wrapText="1"/>
      <protection hidden="1"/>
    </xf>
    <xf numFmtId="0" fontId="35" fillId="0" borderId="0" xfId="207" applyNumberFormat="1" applyFont="1" applyFill="1" applyBorder="1" applyAlignment="1" applyProtection="1">
      <alignment vertical="top" wrapText="1"/>
      <protection hidden="1"/>
    </xf>
    <xf numFmtId="3" fontId="35" fillId="0" borderId="0" xfId="207" applyNumberFormat="1" applyFont="1" applyFill="1" applyBorder="1" applyAlignment="1" applyProtection="1">
      <alignment vertical="top" wrapText="1"/>
      <protection hidden="1"/>
    </xf>
    <xf numFmtId="0" fontId="40" fillId="0" borderId="0" xfId="207" applyFont="1" applyFill="1" applyBorder="1" applyAlignment="1" applyProtection="1">
      <alignment horizontal="center" vertical="top" wrapText="1"/>
      <protection hidden="1"/>
    </xf>
    <xf numFmtId="0" fontId="35" fillId="0" borderId="0" xfId="207" applyNumberFormat="1" applyFont="1" applyFill="1" applyBorder="1" applyAlignment="1" applyProtection="1">
      <alignment horizontal="center" vertical="top"/>
      <protection hidden="1"/>
    </xf>
    <xf numFmtId="1" fontId="35" fillId="0" borderId="0" xfId="207" applyNumberFormat="1" applyFont="1" applyFill="1" applyBorder="1" applyAlignment="1" applyProtection="1">
      <alignment horizontal="center" vertical="top"/>
      <protection hidden="1"/>
    </xf>
    <xf numFmtId="0" fontId="8" fillId="0" borderId="0" xfId="0" applyFont="1" applyAlignment="1">
      <alignment horizontal="center" vertical="top" wrapText="1"/>
    </xf>
    <xf numFmtId="0" fontId="8" fillId="0" borderId="4" xfId="198" applyNumberFormat="1" applyFont="1" applyFill="1" applyBorder="1" applyAlignment="1" applyProtection="1">
      <alignment horizontal="justify" vertical="center" wrapText="1"/>
    </xf>
    <xf numFmtId="0" fontId="8" fillId="0" borderId="4" xfId="198" applyNumberFormat="1" applyFont="1" applyFill="1" applyBorder="1" applyAlignment="1" applyProtection="1">
      <alignment horizontal="center" vertical="center"/>
    </xf>
    <xf numFmtId="0" fontId="8" fillId="0" borderId="4" xfId="198" applyNumberFormat="1" applyFont="1" applyFill="1" applyBorder="1" applyAlignment="1" applyProtection="1">
      <alignment horizontal="center" vertical="center" wrapText="1"/>
    </xf>
    <xf numFmtId="0" fontId="49" fillId="0" borderId="0" xfId="0" applyFont="1" applyAlignment="1">
      <alignment horizontal="left" vertical="top" wrapText="1"/>
    </xf>
    <xf numFmtId="1" fontId="8" fillId="0" borderId="0" xfId="0" applyNumberFormat="1" applyFont="1" applyAlignment="1">
      <alignment horizontal="center" vertical="top" wrapText="1"/>
    </xf>
    <xf numFmtId="1" fontId="35" fillId="0" borderId="0" xfId="0" applyNumberFormat="1" applyFont="1" applyAlignment="1">
      <alignment horizontal="center" vertical="top"/>
    </xf>
    <xf numFmtId="1" fontId="40" fillId="0" borderId="0" xfId="0" applyNumberFormat="1" applyFont="1" applyAlignment="1" applyProtection="1">
      <alignment horizontal="center" vertical="top" wrapText="1"/>
      <protection hidden="1"/>
    </xf>
    <xf numFmtId="1" fontId="40" fillId="0" borderId="0" xfId="207" applyNumberFormat="1" applyFont="1" applyFill="1" applyBorder="1" applyAlignment="1" applyProtection="1">
      <alignment horizontal="center" vertical="top" wrapText="1"/>
      <protection hidden="1"/>
    </xf>
    <xf numFmtId="0" fontId="8" fillId="0" borderId="4" xfId="207" applyFont="1" applyFill="1" applyBorder="1" applyAlignment="1" applyProtection="1">
      <alignment vertical="top" wrapText="1"/>
    </xf>
    <xf numFmtId="0" fontId="49" fillId="0" borderId="0" xfId="0" applyFont="1" applyAlignment="1">
      <alignment vertical="top" wrapText="1"/>
    </xf>
    <xf numFmtId="164" fontId="7"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7" fillId="0" borderId="10" xfId="0" applyFont="1" applyBorder="1" applyAlignment="1" applyProtection="1">
      <alignment vertical="center" wrapText="1"/>
      <protection hidden="1"/>
    </xf>
    <xf numFmtId="0" fontId="8" fillId="0" borderId="0" xfId="0" applyFont="1" applyAlignment="1">
      <alignment horizontal="right" vertical="top"/>
    </xf>
    <xf numFmtId="0" fontId="8" fillId="0" borderId="32" xfId="0" applyFont="1" applyBorder="1" applyAlignment="1">
      <alignment horizontal="center" vertical="center" wrapText="1"/>
    </xf>
    <xf numFmtId="0" fontId="7" fillId="0" borderId="0" xfId="207" applyNumberFormat="1" applyFont="1" applyFill="1" applyBorder="1" applyAlignment="1" applyProtection="1">
      <alignment horizontal="center" vertical="top"/>
    </xf>
    <xf numFmtId="1" fontId="7" fillId="0" borderId="0" xfId="207" applyNumberFormat="1" applyFont="1" applyFill="1" applyBorder="1" applyAlignment="1" applyProtection="1">
      <alignment horizontal="center" vertical="top"/>
    </xf>
    <xf numFmtId="0" fontId="8" fillId="0" borderId="0" xfId="207" applyNumberFormat="1" applyFont="1" applyFill="1" applyBorder="1" applyAlignment="1" applyProtection="1">
      <alignment horizontal="left" vertical="top" wrapText="1"/>
    </xf>
    <xf numFmtId="2" fontId="7" fillId="0" borderId="0" xfId="0" applyNumberFormat="1" applyFont="1" applyAlignment="1">
      <alignment horizontal="right" vertical="top"/>
    </xf>
    <xf numFmtId="0" fontId="66" fillId="0" borderId="0" xfId="0" applyFont="1" applyAlignment="1">
      <alignment wrapText="1"/>
    </xf>
    <xf numFmtId="0" fontId="66" fillId="0" borderId="0" xfId="0" applyFont="1"/>
    <xf numFmtId="0" fontId="66" fillId="0" borderId="0" xfId="0" applyFont="1" applyAlignment="1">
      <alignment horizontal="left"/>
    </xf>
    <xf numFmtId="0" fontId="7" fillId="0" borderId="0" xfId="0" applyFont="1" applyAlignment="1">
      <alignment vertical="top" wrapText="1"/>
    </xf>
    <xf numFmtId="0" fontId="7" fillId="6" borderId="23" xfId="0" applyFont="1" applyFill="1" applyBorder="1" applyAlignment="1">
      <alignment horizontal="center" vertical="top" wrapText="1"/>
    </xf>
    <xf numFmtId="0" fontId="7" fillId="6" borderId="3" xfId="0" applyFont="1" applyFill="1" applyBorder="1" applyAlignment="1">
      <alignment horizontal="center" vertical="top" wrapText="1"/>
    </xf>
    <xf numFmtId="1" fontId="7" fillId="6" borderId="3" xfId="0" applyNumberFormat="1" applyFont="1" applyFill="1" applyBorder="1" applyAlignment="1">
      <alignment horizontal="center" vertical="top" wrapText="1"/>
    </xf>
    <xf numFmtId="0" fontId="7" fillId="0" borderId="23" xfId="207" applyNumberFormat="1" applyFont="1" applyFill="1" applyBorder="1" applyAlignment="1" applyProtection="1">
      <alignment horizontal="center" vertical="top"/>
    </xf>
    <xf numFmtId="0" fontId="7" fillId="0" borderId="3" xfId="207" applyNumberFormat="1" applyFont="1" applyFill="1" applyBorder="1" applyAlignment="1" applyProtection="1">
      <alignment horizontal="center" vertical="top"/>
    </xf>
    <xf numFmtId="1" fontId="7" fillId="0" borderId="3" xfId="207" applyNumberFormat="1" applyFont="1" applyFill="1" applyBorder="1" applyAlignment="1" applyProtection="1">
      <alignment horizontal="center" vertical="top"/>
    </xf>
    <xf numFmtId="0" fontId="7" fillId="7" borderId="4" xfId="207" applyNumberFormat="1" applyFont="1" applyFill="1" applyBorder="1" applyAlignment="1" applyProtection="1">
      <alignment horizontal="center" vertical="top"/>
    </xf>
    <xf numFmtId="1" fontId="7" fillId="7" borderId="4" xfId="207" applyNumberFormat="1" applyFont="1" applyFill="1" applyBorder="1" applyAlignment="1" applyProtection="1">
      <alignment horizontal="center" vertical="top"/>
    </xf>
    <xf numFmtId="0" fontId="66" fillId="0" borderId="0" xfId="0" applyFont="1" applyAlignment="1">
      <alignment horizontal="left" vertical="top" wrapText="1"/>
    </xf>
    <xf numFmtId="0" fontId="66" fillId="0" borderId="0" xfId="0" applyFont="1" applyAlignment="1">
      <alignment horizontal="center" vertical="top" wrapText="1"/>
    </xf>
    <xf numFmtId="0" fontId="66" fillId="0" borderId="0" xfId="0" applyFont="1" applyAlignment="1">
      <alignment vertical="top"/>
    </xf>
    <xf numFmtId="0" fontId="69" fillId="6" borderId="14" xfId="207" applyFont="1" applyFill="1" applyBorder="1" applyAlignment="1" applyProtection="1">
      <alignment horizontal="center" vertical="center" wrapText="1"/>
    </xf>
    <xf numFmtId="0" fontId="69" fillId="6" borderId="3" xfId="207" applyFont="1" applyFill="1" applyBorder="1" applyAlignment="1" applyProtection="1">
      <alignment horizontal="center" vertical="center" wrapText="1"/>
    </xf>
    <xf numFmtId="1" fontId="69" fillId="6" borderId="15" xfId="207" applyNumberFormat="1" applyFont="1" applyFill="1" applyBorder="1" applyAlignment="1" applyProtection="1">
      <alignment horizontal="center" vertical="center" wrapText="1"/>
    </xf>
    <xf numFmtId="2" fontId="68" fillId="6" borderId="4" xfId="0" applyNumberFormat="1" applyFont="1" applyFill="1" applyBorder="1" applyAlignment="1">
      <alignment horizontal="center" vertical="center"/>
    </xf>
    <xf numFmtId="2" fontId="68" fillId="0" borderId="4" xfId="0" applyNumberFormat="1" applyFont="1" applyBorder="1" applyAlignment="1">
      <alignment horizontal="center" vertical="center"/>
    </xf>
    <xf numFmtId="164" fontId="68" fillId="0" borderId="4" xfId="11" applyFont="1" applyFill="1" applyBorder="1" applyAlignment="1" applyProtection="1">
      <alignment horizontal="center" vertical="center"/>
    </xf>
    <xf numFmtId="2" fontId="68" fillId="7" borderId="4" xfId="0" applyNumberFormat="1" applyFont="1" applyFill="1" applyBorder="1" applyAlignment="1">
      <alignment horizontal="center" vertical="center"/>
    </xf>
    <xf numFmtId="164" fontId="69" fillId="7" borderId="4" xfId="11" applyFont="1" applyFill="1" applyBorder="1" applyAlignment="1" applyProtection="1">
      <alignment horizontal="center" vertical="center"/>
    </xf>
    <xf numFmtId="0" fontId="38" fillId="14" borderId="4" xfId="0" applyFont="1" applyFill="1" applyBorder="1" applyAlignment="1">
      <alignment horizontal="center" vertical="center"/>
    </xf>
    <xf numFmtId="0" fontId="35" fillId="14" borderId="0" xfId="0" applyFont="1" applyFill="1" applyAlignment="1">
      <alignment vertical="top"/>
    </xf>
    <xf numFmtId="0" fontId="7" fillId="14" borderId="0" xfId="0" applyFont="1" applyFill="1" applyAlignment="1">
      <alignment vertical="top"/>
    </xf>
    <xf numFmtId="2" fontId="7" fillId="14" borderId="0" xfId="0" applyNumberFormat="1" applyFont="1" applyFill="1" applyAlignment="1">
      <alignment vertical="top"/>
    </xf>
    <xf numFmtId="0" fontId="68" fillId="0" borderId="0" xfId="0" applyFont="1" applyAlignment="1">
      <alignment vertical="top"/>
    </xf>
    <xf numFmtId="0" fontId="74" fillId="0" borderId="0" xfId="0" applyFont="1" applyAlignment="1">
      <alignment horizontal="center" vertical="top"/>
    </xf>
    <xf numFmtId="0" fontId="70" fillId="10" borderId="0" xfId="0" applyFont="1" applyFill="1" applyAlignment="1">
      <alignment horizontal="center" vertical="top" wrapText="1"/>
    </xf>
    <xf numFmtId="0" fontId="70" fillId="0" borderId="0" xfId="0" applyFont="1" applyAlignment="1">
      <alignment horizontal="center" vertical="top" wrapText="1"/>
    </xf>
    <xf numFmtId="0" fontId="74" fillId="0" borderId="0" xfId="202" applyFont="1" applyAlignment="1" applyProtection="1">
      <alignment horizontal="center" vertical="top"/>
      <protection hidden="1"/>
    </xf>
    <xf numFmtId="0" fontId="74" fillId="0" borderId="0" xfId="0" applyFont="1" applyAlignment="1" applyProtection="1">
      <alignment horizontal="center" vertical="top"/>
      <protection hidden="1"/>
    </xf>
    <xf numFmtId="0" fontId="70" fillId="0" borderId="4" xfId="0" applyFont="1" applyBorder="1" applyAlignment="1">
      <alignment horizontal="center" vertical="top"/>
    </xf>
    <xf numFmtId="0" fontId="74" fillId="0" borderId="31" xfId="0" applyFont="1" applyBorder="1" applyAlignment="1">
      <alignment horizontal="center" vertical="top"/>
    </xf>
    <xf numFmtId="164" fontId="74" fillId="7" borderId="4" xfId="0" applyNumberFormat="1" applyFont="1" applyFill="1" applyBorder="1" applyAlignment="1">
      <alignment horizontal="center" vertical="top"/>
    </xf>
    <xf numFmtId="164" fontId="70" fillId="0" borderId="9" xfId="11" applyFont="1" applyBorder="1" applyAlignment="1" applyProtection="1">
      <alignment horizontal="center" vertical="top"/>
    </xf>
    <xf numFmtId="0" fontId="74" fillId="0" borderId="0" xfId="0" applyFont="1" applyAlignment="1">
      <alignment horizontal="center" vertical="top" wrapText="1"/>
    </xf>
    <xf numFmtId="0" fontId="70" fillId="0" borderId="0" xfId="0" applyFont="1" applyAlignment="1">
      <alignment horizontal="center" vertical="top"/>
    </xf>
    <xf numFmtId="0" fontId="75" fillId="0" borderId="0" xfId="0" applyFont="1" applyAlignment="1">
      <alignment horizontal="center" vertical="top"/>
    </xf>
    <xf numFmtId="0" fontId="75" fillId="0" borderId="0" xfId="0" applyFont="1" applyAlignment="1" applyProtection="1">
      <alignment horizontal="center" vertical="top"/>
      <protection hidden="1"/>
    </xf>
    <xf numFmtId="0" fontId="76" fillId="0" borderId="0" xfId="0" applyFont="1" applyAlignment="1" applyProtection="1">
      <alignment horizontal="center" vertical="top"/>
      <protection hidden="1"/>
    </xf>
    <xf numFmtId="0" fontId="75" fillId="0" borderId="0" xfId="202" applyFont="1" applyAlignment="1" applyProtection="1">
      <alignment horizontal="center" vertical="top"/>
      <protection hidden="1"/>
    </xf>
    <xf numFmtId="0" fontId="76" fillId="0" borderId="0" xfId="0" applyFont="1" applyAlignment="1" applyProtection="1">
      <alignment horizontal="center" vertical="top" wrapText="1"/>
      <protection hidden="1"/>
    </xf>
    <xf numFmtId="0" fontId="75" fillId="0" borderId="0" xfId="0" applyFont="1" applyAlignment="1" applyProtection="1">
      <alignment horizontal="center" vertical="top" wrapText="1"/>
      <protection hidden="1"/>
    </xf>
    <xf numFmtId="168" fontId="75" fillId="0" borderId="0" xfId="11" applyNumberFormat="1" applyFont="1" applyFill="1" applyBorder="1" applyAlignment="1" applyProtection="1">
      <alignment horizontal="center" vertical="top"/>
      <protection hidden="1"/>
    </xf>
    <xf numFmtId="0" fontId="8" fillId="13" borderId="4" xfId="0" applyFont="1" applyFill="1" applyBorder="1" applyAlignment="1">
      <alignment horizontal="center" vertical="top"/>
    </xf>
    <xf numFmtId="0" fontId="8" fillId="13" borderId="4" xfId="0" applyFont="1" applyFill="1" applyBorder="1" applyAlignment="1">
      <alignment horizontal="center" vertical="center"/>
    </xf>
    <xf numFmtId="0" fontId="40" fillId="13" borderId="0" xfId="0" applyFont="1" applyFill="1" applyAlignment="1">
      <alignment horizontal="center" vertical="center"/>
    </xf>
    <xf numFmtId="0" fontId="7" fillId="13" borderId="0" xfId="0" applyFont="1" applyFill="1" applyAlignment="1">
      <alignment vertical="center"/>
    </xf>
    <xf numFmtId="0" fontId="35" fillId="13" borderId="0" xfId="0" applyFont="1" applyFill="1" applyAlignment="1">
      <alignment vertical="center"/>
    </xf>
    <xf numFmtId="0" fontId="77" fillId="0" borderId="0" xfId="0" applyFont="1" applyAlignment="1">
      <alignment vertical="center"/>
    </xf>
    <xf numFmtId="0" fontId="68" fillId="0" borderId="0" xfId="0" applyFont="1"/>
    <xf numFmtId="0" fontId="77" fillId="0" borderId="0" xfId="0" applyFont="1"/>
    <xf numFmtId="0" fontId="78" fillId="0" borderId="0" xfId="202" applyFont="1" applyAlignment="1" applyProtection="1">
      <alignment vertical="center"/>
      <protection hidden="1"/>
    </xf>
    <xf numFmtId="0" fontId="78" fillId="0" borderId="0" xfId="0" applyFont="1" applyAlignment="1">
      <alignment vertical="center"/>
    </xf>
    <xf numFmtId="39" fontId="69" fillId="6" borderId="4" xfId="11" applyNumberFormat="1" applyFont="1" applyFill="1" applyBorder="1" applyAlignment="1" applyProtection="1">
      <alignment horizontal="center" vertical="center"/>
    </xf>
    <xf numFmtId="0" fontId="71" fillId="0" borderId="0" xfId="0" applyFont="1" applyAlignment="1">
      <alignment vertical="top"/>
    </xf>
    <xf numFmtId="0" fontId="71" fillId="0" borderId="0" xfId="0" applyFont="1" applyAlignment="1">
      <alignment horizontal="right" vertical="top"/>
    </xf>
    <xf numFmtId="0" fontId="18" fillId="0" borderId="4" xfId="147" applyFont="1" applyBorder="1" applyAlignment="1">
      <alignment horizontal="center"/>
    </xf>
    <xf numFmtId="0" fontId="0" fillId="0" borderId="0" xfId="193" applyFont="1" applyAlignment="1">
      <alignment horizontal="justify"/>
    </xf>
    <xf numFmtId="0" fontId="18" fillId="0" borderId="4" xfId="201" applyFont="1" applyBorder="1" applyAlignment="1" applyProtection="1">
      <alignment horizontal="center" vertical="center"/>
      <protection hidden="1"/>
    </xf>
    <xf numFmtId="0" fontId="35" fillId="0" borderId="0" xfId="0" applyFont="1" applyAlignment="1">
      <alignment horizontal="left" vertical="top"/>
    </xf>
    <xf numFmtId="10" fontId="35" fillId="0" borderId="0" xfId="0" applyNumberFormat="1" applyFont="1" applyAlignment="1">
      <alignment horizontal="center" vertical="top"/>
    </xf>
    <xf numFmtId="0" fontId="79" fillId="0" borderId="0" xfId="0" applyFont="1" applyAlignment="1">
      <alignment vertical="top"/>
    </xf>
    <xf numFmtId="0" fontId="40" fillId="0" borderId="0" xfId="198" applyNumberFormat="1" applyFont="1" applyFill="1" applyBorder="1" applyAlignment="1" applyProtection="1">
      <alignment horizontal="center" vertical="top" wrapText="1"/>
      <protection hidden="1"/>
    </xf>
    <xf numFmtId="0" fontId="7" fillId="15" borderId="0" xfId="198" applyNumberFormat="1" applyFont="1" applyFill="1" applyBorder="1" applyProtection="1">
      <alignment vertical="top"/>
    </xf>
    <xf numFmtId="0" fontId="79" fillId="15" borderId="0" xfId="198" applyNumberFormat="1" applyFont="1" applyFill="1" applyBorder="1" applyProtection="1">
      <alignment vertical="top"/>
    </xf>
    <xf numFmtId="0" fontId="79" fillId="0" borderId="0" xfId="198" applyNumberFormat="1" applyFont="1" applyFill="1" applyBorder="1" applyProtection="1">
      <alignment vertical="top"/>
    </xf>
    <xf numFmtId="177" fontId="17" fillId="0" borderId="4" xfId="201" applyNumberFormat="1" applyFont="1" applyBorder="1" applyAlignment="1" applyProtection="1">
      <alignment horizontal="center" vertical="center"/>
      <protection hidden="1"/>
    </xf>
    <xf numFmtId="2" fontId="17" fillId="6" borderId="4" xfId="201" applyNumberFormat="1" applyFont="1" applyFill="1" applyBorder="1" applyAlignment="1" applyProtection="1">
      <alignment horizontal="center" vertical="center" wrapText="1"/>
      <protection hidden="1"/>
    </xf>
    <xf numFmtId="2" fontId="17" fillId="6" borderId="4" xfId="201" applyNumberFormat="1" applyFont="1" applyFill="1" applyBorder="1" applyAlignment="1" applyProtection="1">
      <alignment vertical="center" wrapText="1"/>
      <protection hidden="1"/>
    </xf>
    <xf numFmtId="2" fontId="17"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3" fillId="14" borderId="4" xfId="198" applyNumberFormat="1" applyFont="1" applyFill="1" applyBorder="1" applyAlignment="1" applyProtection="1">
      <alignment horizontal="center"/>
      <protection locked="0"/>
    </xf>
    <xf numFmtId="9" fontId="73" fillId="0" borderId="4" xfId="0" applyNumberFormat="1" applyFont="1" applyBorder="1" applyAlignment="1">
      <alignment horizontal="center"/>
    </xf>
    <xf numFmtId="10" fontId="73" fillId="0" borderId="4" xfId="198" applyNumberFormat="1" applyFont="1" applyFill="1" applyBorder="1" applyAlignment="1" applyProtection="1">
      <alignment horizontal="center"/>
      <protection locked="0"/>
    </xf>
    <xf numFmtId="9" fontId="68" fillId="0" borderId="4" xfId="0" applyNumberFormat="1" applyFont="1" applyBorder="1" applyAlignment="1">
      <alignment horizontal="left" wrapText="1"/>
    </xf>
    <xf numFmtId="0" fontId="72" fillId="14" borderId="4" xfId="109" applyFont="1" applyFill="1" applyBorder="1" applyAlignment="1">
      <alignment horizontal="center" wrapText="1"/>
    </xf>
    <xf numFmtId="1" fontId="81" fillId="0" borderId="4" xfId="0" applyNumberFormat="1" applyFont="1" applyBorder="1" applyAlignment="1">
      <alignment horizontal="center" wrapText="1"/>
    </xf>
    <xf numFmtId="2" fontId="38" fillId="14" borderId="4" xfId="198" applyNumberFormat="1" applyFont="1" applyFill="1" applyBorder="1" applyAlignment="1" applyProtection="1">
      <alignment horizontal="center"/>
      <protection locked="0"/>
    </xf>
    <xf numFmtId="2" fontId="38" fillId="14" borderId="4" xfId="0" applyNumberFormat="1" applyFont="1" applyFill="1" applyBorder="1" applyAlignment="1">
      <alignment horizontal="center"/>
    </xf>
    <xf numFmtId="2" fontId="74"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1" fillId="0" borderId="4" xfId="0" applyNumberFormat="1" applyFont="1" applyBorder="1" applyAlignment="1">
      <alignment horizontal="right" wrapText="1"/>
    </xf>
    <xf numFmtId="2" fontId="70" fillId="0" borderId="4" xfId="198" applyNumberFormat="1" applyFont="1" applyFill="1" applyBorder="1" applyAlignment="1" applyProtection="1">
      <alignment horizontal="center"/>
      <protection locked="0"/>
    </xf>
    <xf numFmtId="2" fontId="70" fillId="0" borderId="4" xfId="0" applyNumberFormat="1" applyFont="1" applyBorder="1" applyAlignment="1">
      <alignment horizontal="center"/>
    </xf>
    <xf numFmtId="164" fontId="74" fillId="6" borderId="4" xfId="11" applyFont="1" applyFill="1" applyBorder="1" applyAlignment="1" applyProtection="1">
      <alignment horizontal="center"/>
    </xf>
    <xf numFmtId="9" fontId="82" fillId="0" borderId="4" xfId="0" applyNumberFormat="1" applyFont="1" applyBorder="1" applyAlignment="1">
      <alignment horizontal="left" wrapText="1"/>
    </xf>
    <xf numFmtId="0" fontId="68" fillId="7" borderId="4" xfId="0" applyFont="1" applyFill="1" applyBorder="1" applyAlignment="1">
      <alignment horizontal="center" vertical="center" wrapText="1"/>
    </xf>
    <xf numFmtId="0" fontId="69" fillId="7" borderId="4" xfId="207" applyFont="1" applyFill="1" applyBorder="1" applyAlignment="1" applyProtection="1">
      <alignment horizontal="justify" vertical="center" wrapText="1"/>
    </xf>
    <xf numFmtId="0" fontId="69" fillId="7" borderId="4" xfId="207" applyFont="1" applyFill="1" applyBorder="1" applyAlignment="1" applyProtection="1">
      <alignment horizontal="center" vertical="center" wrapText="1"/>
    </xf>
    <xf numFmtId="0" fontId="69" fillId="7" borderId="4" xfId="207" applyFont="1" applyFill="1" applyBorder="1" applyAlignment="1" applyProtection="1">
      <alignment vertical="center" wrapText="1"/>
    </xf>
    <xf numFmtId="2" fontId="68" fillId="7" borderId="4" xfId="0" applyNumberFormat="1" applyFont="1" applyFill="1" applyBorder="1" applyAlignment="1">
      <alignment horizontal="right" vertical="center"/>
    </xf>
    <xf numFmtId="39" fontId="69" fillId="7" borderId="4" xfId="11" applyNumberFormat="1" applyFont="1" applyFill="1" applyBorder="1" applyAlignment="1" applyProtection="1">
      <alignment horizontal="center" vertical="center"/>
    </xf>
    <xf numFmtId="0" fontId="8" fillId="0" borderId="4" xfId="0" applyFont="1" applyBorder="1" applyAlignment="1">
      <alignment horizontal="center" wrapText="1"/>
    </xf>
    <xf numFmtId="0" fontId="8" fillId="0" borderId="32" xfId="0" applyFont="1" applyBorder="1" applyAlignment="1">
      <alignment horizontal="center" wrapText="1"/>
    </xf>
    <xf numFmtId="1" fontId="8" fillId="0" borderId="4" xfId="0" applyNumberFormat="1" applyFont="1" applyBorder="1" applyAlignment="1">
      <alignment horizontal="center" wrapText="1"/>
    </xf>
    <xf numFmtId="0" fontId="8" fillId="0" borderId="4" xfId="0" applyFont="1" applyBorder="1" applyAlignment="1">
      <alignment wrapText="1"/>
    </xf>
    <xf numFmtId="0" fontId="8" fillId="0" borderId="4" xfId="0" applyFont="1" applyBorder="1" applyAlignment="1">
      <alignment horizontal="center"/>
    </xf>
    <xf numFmtId="1" fontId="8" fillId="0" borderId="4" xfId="0" applyNumberFormat="1" applyFont="1" applyBorder="1" applyAlignment="1">
      <alignment horizontal="center"/>
    </xf>
    <xf numFmtId="0" fontId="70" fillId="0" borderId="4" xfId="0" applyFont="1" applyBorder="1" applyAlignment="1">
      <alignment horizontal="center" wrapText="1"/>
    </xf>
    <xf numFmtId="0" fontId="4" fillId="0" borderId="0" xfId="201" applyAlignment="1">
      <alignment vertical="center"/>
    </xf>
    <xf numFmtId="0" fontId="4" fillId="0" borderId="0" xfId="201" quotePrefix="1" applyAlignment="1">
      <alignment horizontal="left" vertical="center"/>
    </xf>
    <xf numFmtId="0" fontId="40" fillId="0" borderId="0" xfId="0" applyFont="1" applyAlignment="1">
      <alignment horizontal="center" vertical="top"/>
    </xf>
    <xf numFmtId="0" fontId="18" fillId="0" borderId="0" xfId="202" applyAlignment="1">
      <alignment horizontal="left" vertical="center"/>
    </xf>
    <xf numFmtId="165" fontId="8" fillId="0" borderId="5" xfId="0" applyNumberFormat="1" applyFont="1" applyBorder="1" applyAlignment="1">
      <alignment horizontal="left" vertical="center"/>
    </xf>
    <xf numFmtId="165" fontId="7" fillId="0" borderId="0" xfId="0" applyNumberFormat="1" applyFont="1" applyAlignment="1">
      <alignment horizontal="center" vertical="center"/>
    </xf>
    <xf numFmtId="165" fontId="7" fillId="0" borderId="0" xfId="198" applyNumberFormat="1" applyFont="1" applyFill="1" applyBorder="1" applyAlignment="1" applyProtection="1">
      <alignment horizontal="center" vertical="center"/>
    </xf>
    <xf numFmtId="165" fontId="8" fillId="0" borderId="0" xfId="202" applyNumberFormat="1" applyFont="1" applyAlignment="1" applyProtection="1">
      <alignment horizontal="left" vertical="center"/>
      <protection hidden="1"/>
    </xf>
    <xf numFmtId="165" fontId="7" fillId="0" borderId="0" xfId="202" applyNumberFormat="1" applyFont="1" applyAlignment="1" applyProtection="1">
      <alignment horizontal="center" vertical="center"/>
      <protection hidden="1"/>
    </xf>
    <xf numFmtId="165" fontId="7" fillId="0" borderId="0" xfId="202" applyNumberFormat="1" applyFont="1" applyAlignment="1" applyProtection="1">
      <alignment horizontal="left" vertical="center"/>
      <protection hidden="1"/>
    </xf>
    <xf numFmtId="165" fontId="8" fillId="0" borderId="4" xfId="198" applyNumberFormat="1" applyFont="1" applyFill="1" applyBorder="1" applyAlignment="1" applyProtection="1">
      <alignment horizontal="center" vertical="center" wrapText="1"/>
    </xf>
    <xf numFmtId="1" fontId="8" fillId="0" borderId="4" xfId="0" applyNumberFormat="1" applyFont="1" applyBorder="1" applyAlignment="1">
      <alignment horizontal="center" vertical="center"/>
    </xf>
    <xf numFmtId="0" fontId="8" fillId="15"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4" xfId="0" applyFont="1" applyBorder="1" applyAlignment="1">
      <alignment horizontal="center" vertical="center"/>
    </xf>
    <xf numFmtId="165" fontId="7" fillId="0" borderId="4" xfId="0" applyNumberFormat="1" applyFont="1" applyBorder="1" applyAlignment="1">
      <alignment horizontal="center" vertical="center"/>
    </xf>
    <xf numFmtId="165" fontId="7" fillId="0" borderId="4" xfId="198" applyNumberFormat="1" applyFont="1" applyFill="1" applyBorder="1" applyAlignment="1" applyProtection="1">
      <alignment horizontal="center" vertical="center"/>
    </xf>
    <xf numFmtId="165" fontId="8" fillId="0" borderId="5" xfId="0" applyNumberFormat="1" applyFont="1" applyBorder="1" applyAlignment="1">
      <alignment horizontal="center" vertical="center"/>
    </xf>
    <xf numFmtId="165" fontId="8" fillId="0" borderId="0" xfId="202" applyNumberFormat="1" applyFont="1" applyAlignment="1" applyProtection="1">
      <alignment horizontal="center" vertical="center"/>
      <protection hidden="1"/>
    </xf>
    <xf numFmtId="0" fontId="8" fillId="0" borderId="4" xfId="0" applyFont="1" applyBorder="1" applyAlignment="1">
      <alignment horizontal="center" vertical="center" wrapText="1"/>
    </xf>
    <xf numFmtId="1" fontId="7" fillId="0" borderId="4" xfId="198" applyNumberFormat="1" applyFont="1" applyFill="1" applyBorder="1" applyAlignment="1" applyProtection="1">
      <alignment horizontal="center" vertical="center"/>
      <protection locked="0"/>
    </xf>
    <xf numFmtId="1" fontId="7" fillId="0" borderId="4" xfId="0" applyNumberFormat="1" applyFont="1" applyBorder="1" applyAlignment="1">
      <alignment horizontal="center" vertical="center"/>
    </xf>
    <xf numFmtId="0" fontId="7" fillId="0" borderId="0" xfId="202" applyFont="1" applyAlignment="1">
      <alignment horizontal="left" vertical="center"/>
    </xf>
    <xf numFmtId="0" fontId="8" fillId="0" borderId="4" xfId="0" applyFont="1" applyBorder="1" applyAlignment="1">
      <alignment horizontal="center" vertical="center"/>
    </xf>
    <xf numFmtId="0" fontId="8" fillId="15" borderId="4" xfId="0" applyFont="1" applyFill="1" applyBorder="1" applyAlignment="1">
      <alignment horizontal="left" vertical="center" wrapText="1"/>
    </xf>
    <xf numFmtId="0" fontId="7" fillId="0" borderId="4" xfId="0" applyFont="1" applyBorder="1" applyAlignment="1">
      <alignment horizontal="justify" vertical="center" wrapText="1"/>
    </xf>
    <xf numFmtId="0" fontId="8" fillId="0" borderId="4" xfId="0" applyFont="1" applyBorder="1" applyAlignment="1">
      <alignment vertical="center"/>
    </xf>
    <xf numFmtId="0" fontId="7" fillId="0" borderId="4" xfId="198" applyNumberFormat="1" applyFont="1" applyFill="1" applyBorder="1" applyAlignment="1" applyProtection="1">
      <alignment vertical="center"/>
    </xf>
    <xf numFmtId="0" fontId="7" fillId="0" borderId="0" xfId="202" applyFont="1" applyAlignment="1">
      <alignment horizontal="center" vertical="center"/>
    </xf>
    <xf numFmtId="2" fontId="7" fillId="15" borderId="4" xfId="198" applyNumberFormat="1" applyFont="1" applyFill="1" applyBorder="1" applyAlignment="1" applyProtection="1">
      <alignment horizontal="right" vertical="center"/>
    </xf>
    <xf numFmtId="0" fontId="7" fillId="0" borderId="4" xfId="198" applyNumberFormat="1" applyFont="1" applyFill="1" applyBorder="1" applyAlignment="1" applyProtection="1">
      <alignment horizontal="center" vertical="center"/>
    </xf>
    <xf numFmtId="2" fontId="7" fillId="0" borderId="4" xfId="198" applyNumberFormat="1" applyFont="1" applyFill="1" applyBorder="1" applyAlignment="1" applyProtection="1">
      <alignment horizontal="center" vertical="center"/>
      <protection locked="0"/>
    </xf>
    <xf numFmtId="0" fontId="7" fillId="0" borderId="0" xfId="0" applyFont="1" applyAlignment="1" applyProtection="1">
      <alignment horizontal="center" vertical="center"/>
      <protection hidden="1"/>
    </xf>
    <xf numFmtId="9" fontId="7" fillId="0" borderId="0" xfId="198" applyNumberFormat="1" applyFont="1" applyFill="1" applyBorder="1" applyAlignment="1" applyProtection="1">
      <alignment horizontal="center" vertical="center"/>
    </xf>
    <xf numFmtId="0" fontId="7" fillId="0" borderId="0" xfId="0" applyFont="1" applyAlignment="1">
      <alignment horizontal="right" vertical="center" indent="1"/>
    </xf>
    <xf numFmtId="2" fontId="7" fillId="0" borderId="0" xfId="0" applyNumberFormat="1" applyFont="1" applyAlignment="1">
      <alignment horizontal="right" vertical="center" indent="1"/>
    </xf>
    <xf numFmtId="10" fontId="7" fillId="0" borderId="4" xfId="198" applyNumberFormat="1" applyFont="1" applyFill="1" applyBorder="1" applyAlignment="1" applyProtection="1">
      <alignment horizontal="center" vertical="center"/>
      <protection locked="0"/>
    </xf>
    <xf numFmtId="0" fontId="84" fillId="0" borderId="4" xfId="0" applyFont="1" applyBorder="1" applyAlignment="1">
      <alignment horizontal="center" vertical="center" wrapText="1"/>
    </xf>
    <xf numFmtId="0" fontId="8" fillId="0" borderId="4" xfId="0" applyFont="1" applyBorder="1" applyAlignment="1">
      <alignment horizontal="justify" vertical="center"/>
    </xf>
    <xf numFmtId="9" fontId="80" fillId="0" borderId="4" xfId="0" applyNumberFormat="1" applyFont="1" applyBorder="1" applyAlignment="1">
      <alignment horizontal="center" vertical="center" wrapText="1"/>
    </xf>
    <xf numFmtId="1" fontId="8" fillId="0" borderId="5" xfId="0" applyNumberFormat="1" applyFont="1" applyBorder="1" applyAlignment="1">
      <alignment horizontal="left" vertical="center"/>
    </xf>
    <xf numFmtId="1" fontId="7" fillId="0" borderId="0" xfId="0" applyNumberFormat="1" applyFont="1" applyAlignment="1">
      <alignment horizontal="center" vertical="center"/>
    </xf>
    <xf numFmtId="1" fontId="7" fillId="0" borderId="0" xfId="198" applyNumberFormat="1" applyFont="1" applyFill="1" applyBorder="1" applyAlignment="1" applyProtection="1">
      <alignment horizontal="center" vertical="center"/>
    </xf>
    <xf numFmtId="1" fontId="8" fillId="0" borderId="0" xfId="202" applyNumberFormat="1" applyFont="1" applyAlignment="1" applyProtection="1">
      <alignment horizontal="left" vertical="center"/>
      <protection hidden="1"/>
    </xf>
    <xf numFmtId="1" fontId="7" fillId="0" borderId="0" xfId="202" applyNumberFormat="1" applyFont="1" applyAlignment="1" applyProtection="1">
      <alignment horizontal="center" vertical="center"/>
      <protection hidden="1"/>
    </xf>
    <xf numFmtId="1" fontId="7" fillId="0" borderId="0" xfId="202" applyNumberFormat="1" applyFont="1" applyAlignment="1" applyProtection="1">
      <alignment horizontal="left" vertical="center"/>
      <protection hidden="1"/>
    </xf>
    <xf numFmtId="1" fontId="8" fillId="0" borderId="4" xfId="0" applyNumberFormat="1" applyFont="1" applyBorder="1" applyAlignment="1">
      <alignment horizontal="center" vertical="center" wrapText="1"/>
    </xf>
    <xf numFmtId="1" fontId="8" fillId="15" borderId="4" xfId="0" applyNumberFormat="1" applyFont="1" applyFill="1" applyBorder="1" applyAlignment="1">
      <alignment horizontal="center" vertical="center" wrapText="1"/>
    </xf>
    <xf numFmtId="1" fontId="7" fillId="0" borderId="4" xfId="198" applyNumberFormat="1" applyFont="1" applyFill="1" applyBorder="1" applyAlignment="1" applyProtection="1">
      <alignment horizontal="center" vertical="center"/>
    </xf>
    <xf numFmtId="0" fontId="7" fillId="0" borderId="0" xfId="202" applyFont="1" applyAlignment="1">
      <alignment horizontal="justify" vertical="center"/>
    </xf>
    <xf numFmtId="0" fontId="22" fillId="15" borderId="4" xfId="0" applyFont="1" applyFill="1" applyBorder="1" applyAlignment="1">
      <alignment horizontal="center" vertical="center" wrapText="1"/>
    </xf>
    <xf numFmtId="0" fontId="80" fillId="0" borderId="4" xfId="0" applyFont="1" applyBorder="1" applyAlignment="1">
      <alignment horizontal="right" vertical="center" wrapText="1"/>
    </xf>
    <xf numFmtId="0" fontId="8" fillId="0" borderId="4" xfId="0" applyFont="1" applyBorder="1" applyAlignment="1">
      <alignment horizontal="right" vertical="center"/>
    </xf>
    <xf numFmtId="0" fontId="8" fillId="0" borderId="4" xfId="198" applyNumberFormat="1" applyFont="1" applyFill="1" applyBorder="1" applyAlignment="1" applyProtection="1">
      <alignment horizontal="right" vertical="center" wrapText="1"/>
    </xf>
    <xf numFmtId="2" fontId="85" fillId="0" borderId="0" xfId="240" applyNumberFormat="1" applyFont="1" applyAlignment="1">
      <alignment horizontal="left" vertical="center" wrapText="1"/>
    </xf>
    <xf numFmtId="0" fontId="8" fillId="0" borderId="36" xfId="0" applyFont="1" applyBorder="1" applyAlignment="1">
      <alignment horizontal="right" vertical="center" indent="1"/>
    </xf>
    <xf numFmtId="2" fontId="7" fillId="0" borderId="36" xfId="198" applyNumberFormat="1" applyFont="1" applyFill="1" applyBorder="1" applyAlignment="1" applyProtection="1">
      <alignment horizontal="right" vertical="center" indent="1"/>
    </xf>
    <xf numFmtId="0" fontId="7" fillId="0" borderId="36" xfId="198" applyNumberFormat="1" applyFont="1" applyFill="1" applyBorder="1" applyAlignment="1" applyProtection="1">
      <alignment horizontal="right" vertical="center" indent="1"/>
    </xf>
    <xf numFmtId="2" fontId="8" fillId="0" borderId="36" xfId="198" applyNumberFormat="1" applyFont="1" applyFill="1" applyBorder="1" applyAlignment="1" applyProtection="1">
      <alignment horizontal="right" vertical="center" indent="1"/>
    </xf>
    <xf numFmtId="0" fontId="7" fillId="0" borderId="36" xfId="0" applyFont="1" applyBorder="1" applyAlignment="1">
      <alignment horizontal="right" vertical="center" indent="1"/>
    </xf>
    <xf numFmtId="0" fontId="8" fillId="0" borderId="14" xfId="0" applyFont="1" applyBorder="1" applyAlignment="1">
      <alignment horizontal="center" vertical="center"/>
    </xf>
    <xf numFmtId="2" fontId="7" fillId="15"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right" vertical="center"/>
    </xf>
    <xf numFmtId="2" fontId="8" fillId="0" borderId="14" xfId="198" applyNumberFormat="1" applyFont="1" applyFill="1" applyBorder="1" applyAlignment="1" applyProtection="1">
      <alignment horizontal="center" vertical="center"/>
    </xf>
    <xf numFmtId="2" fontId="8" fillId="0" borderId="14" xfId="0" applyNumberFormat="1" applyFont="1" applyBorder="1" applyAlignment="1">
      <alignment vertical="center"/>
    </xf>
    <xf numFmtId="0" fontId="8" fillId="0" borderId="11" xfId="198" applyNumberFormat="1" applyFont="1" applyFill="1" applyBorder="1" applyAlignment="1" applyProtection="1">
      <alignment horizontal="right" vertical="center" wrapText="1" indent="1"/>
    </xf>
    <xf numFmtId="0" fontId="6" fillId="0" borderId="0" xfId="0" applyFont="1" applyProtection="1">
      <protection hidden="1"/>
    </xf>
    <xf numFmtId="0" fontId="53" fillId="0" borderId="0" xfId="195" applyFont="1" applyAlignment="1" applyProtection="1">
      <alignment horizontal="center" vertical="center"/>
      <protection hidden="1"/>
    </xf>
    <xf numFmtId="0" fontId="18" fillId="6" borderId="4" xfId="0" applyFont="1" applyFill="1" applyBorder="1" applyAlignment="1" applyProtection="1">
      <alignment vertical="center"/>
      <protection locked="0"/>
    </xf>
    <xf numFmtId="0" fontId="18" fillId="0" borderId="4" xfId="207" applyNumberFormat="1" applyFont="1" applyFill="1" applyBorder="1" applyAlignment="1" applyProtection="1">
      <alignment horizontal="center" vertical="center"/>
    </xf>
    <xf numFmtId="0" fontId="18" fillId="7" borderId="4" xfId="207" applyNumberFormat="1" applyFont="1" applyFill="1" applyBorder="1" applyAlignment="1" applyProtection="1">
      <alignment horizontal="center" vertical="center"/>
    </xf>
    <xf numFmtId="0" fontId="18" fillId="0" borderId="0" xfId="198" applyNumberFormat="1" applyFill="1" applyBorder="1" applyAlignment="1" applyProtection="1">
      <alignment horizontal="center" vertical="center"/>
    </xf>
    <xf numFmtId="0" fontId="18" fillId="0" borderId="0" xfId="0" applyFont="1" applyAlignment="1">
      <alignment horizontal="center" vertical="center" wrapText="1"/>
    </xf>
    <xf numFmtId="0" fontId="18" fillId="0" borderId="0" xfId="198" applyNumberFormat="1" applyFill="1" applyBorder="1" applyAlignment="1" applyProtection="1">
      <alignment horizontal="center" vertical="center"/>
      <protection hidden="1"/>
    </xf>
    <xf numFmtId="178" fontId="18" fillId="0" borderId="0" xfId="193" applyNumberFormat="1" applyFont="1" applyAlignment="1">
      <alignment horizontal="left" vertical="center"/>
    </xf>
    <xf numFmtId="0" fontId="18" fillId="0" borderId="0" xfId="194" applyAlignment="1">
      <alignment horizontal="left" vertical="center"/>
    </xf>
    <xf numFmtId="0" fontId="18" fillId="0" borderId="0" xfId="203" applyAlignment="1">
      <alignment horizontal="left" vertical="center"/>
    </xf>
    <xf numFmtId="0" fontId="18" fillId="0" borderId="0" xfId="193" applyFont="1" applyAlignment="1">
      <alignment vertical="top"/>
    </xf>
    <xf numFmtId="165" fontId="18" fillId="0" borderId="0" xfId="193" applyNumberFormat="1" applyFont="1" applyAlignment="1">
      <alignment horizontal="center" vertical="top"/>
    </xf>
    <xf numFmtId="165" fontId="18" fillId="0" borderId="0" xfId="193" applyNumberFormat="1" applyFont="1" applyAlignment="1">
      <alignment horizontal="center" vertical="center"/>
    </xf>
    <xf numFmtId="0" fontId="18" fillId="0" borderId="0" xfId="193" applyFont="1" applyAlignment="1">
      <alignment horizontal="center" vertical="top"/>
    </xf>
    <xf numFmtId="165" fontId="18" fillId="0" borderId="0" xfId="0" applyNumberFormat="1" applyFont="1" applyAlignment="1">
      <alignment horizontal="center" vertical="center"/>
    </xf>
    <xf numFmtId="0" fontId="18" fillId="0" borderId="0" xfId="0" applyFont="1" applyAlignment="1">
      <alignment horizontal="left" vertical="center" wrapText="1" indent="2"/>
    </xf>
    <xf numFmtId="0" fontId="18" fillId="0" borderId="0" xfId="0" applyFont="1" applyAlignment="1">
      <alignment vertical="center" wrapText="1"/>
    </xf>
    <xf numFmtId="0" fontId="18" fillId="4" borderId="0" xfId="0" applyFont="1" applyFill="1" applyAlignment="1">
      <alignment vertical="center"/>
    </xf>
    <xf numFmtId="0" fontId="18" fillId="4" borderId="0" xfId="0" applyFont="1" applyFill="1" applyAlignment="1" applyProtection="1">
      <alignment vertical="center"/>
      <protection locked="0"/>
    </xf>
    <xf numFmtId="0" fontId="18" fillId="0" borderId="0" xfId="0" applyFont="1" applyAlignment="1">
      <alignment horizontal="left" vertical="center" indent="2"/>
    </xf>
    <xf numFmtId="0" fontId="18" fillId="4" borderId="22" xfId="0" applyFont="1" applyFill="1" applyBorder="1" applyAlignment="1" applyProtection="1">
      <alignment horizontal="left" vertical="center"/>
      <protection locked="0"/>
    </xf>
    <xf numFmtId="0" fontId="37" fillId="0" borderId="0" xfId="205" applyFont="1" applyProtection="1">
      <protection hidden="1"/>
    </xf>
    <xf numFmtId="0" fontId="37" fillId="0" borderId="0" xfId="205" applyFont="1" applyAlignment="1" applyProtection="1">
      <alignment vertical="center"/>
      <protection hidden="1"/>
    </xf>
    <xf numFmtId="0" fontId="37" fillId="0" borderId="0" xfId="205" applyFont="1" applyAlignment="1" applyProtection="1">
      <alignment wrapText="1"/>
      <protection hidden="1"/>
    </xf>
    <xf numFmtId="10" fontId="37" fillId="0" borderId="0" xfId="205" applyNumberFormat="1" applyFont="1" applyAlignment="1" applyProtection="1">
      <alignment vertical="center"/>
      <protection hidden="1"/>
    </xf>
    <xf numFmtId="0" fontId="4" fillId="0" borderId="0" xfId="196" applyAlignment="1" applyProtection="1">
      <alignment horizontal="left" vertical="center"/>
      <protection hidden="1"/>
    </xf>
    <xf numFmtId="0" fontId="86" fillId="0" borderId="4" xfId="240" applyFont="1" applyBorder="1" applyAlignment="1">
      <alignment horizontal="justify" vertical="top" wrapText="1"/>
    </xf>
    <xf numFmtId="0" fontId="87" fillId="0" borderId="4" xfId="240" applyFont="1" applyBorder="1" applyAlignment="1">
      <alignment horizontal="center" vertical="center" wrapText="1"/>
    </xf>
    <xf numFmtId="2" fontId="86" fillId="0" borderId="4" xfId="240" applyNumberFormat="1" applyFont="1" applyBorder="1" applyAlignment="1">
      <alignment horizontal="center" vertical="center" wrapText="1"/>
    </xf>
    <xf numFmtId="0" fontId="86" fillId="0" borderId="4" xfId="240" applyFont="1" applyBorder="1" applyAlignment="1">
      <alignment horizontal="center" vertical="center" wrapText="1"/>
    </xf>
    <xf numFmtId="1" fontId="86" fillId="0" borderId="4" xfId="240" applyNumberFormat="1" applyFont="1" applyBorder="1" applyAlignment="1">
      <alignment horizontal="center" vertical="center" wrapText="1"/>
    </xf>
    <xf numFmtId="0" fontId="1" fillId="0" borderId="0" xfId="0" applyFont="1" applyAlignment="1">
      <alignment wrapText="1"/>
    </xf>
    <xf numFmtId="0" fontId="87" fillId="0" borderId="4" xfId="240" applyFont="1" applyBorder="1" applyAlignment="1">
      <alignment horizontal="center" vertical="center"/>
    </xf>
    <xf numFmtId="0" fontId="86" fillId="0" borderId="4" xfId="240" applyFont="1" applyBorder="1" applyAlignment="1">
      <alignment horizontal="center" vertical="center"/>
    </xf>
    <xf numFmtId="2" fontId="86" fillId="0" borderId="4" xfId="240" applyNumberFormat="1" applyFont="1" applyBorder="1" applyAlignment="1">
      <alignment horizontal="center" vertical="center"/>
    </xf>
    <xf numFmtId="0" fontId="89" fillId="0" borderId="4" xfId="240" applyFont="1" applyBorder="1" applyAlignment="1">
      <alignment horizontal="center" vertical="center"/>
    </xf>
    <xf numFmtId="0" fontId="86" fillId="16" borderId="4" xfId="0" applyFont="1" applyFill="1" applyBorder="1" applyAlignment="1">
      <alignment horizontal="justify" vertical="top" wrapText="1"/>
    </xf>
    <xf numFmtId="0" fontId="1" fillId="16" borderId="4" xfId="0" applyFont="1" applyFill="1" applyBorder="1" applyAlignment="1">
      <alignment horizontal="center" vertical="center" wrapText="1"/>
    </xf>
    <xf numFmtId="2" fontId="1" fillId="0" borderId="4" xfId="0" applyNumberFormat="1" applyFont="1" applyBorder="1" applyAlignment="1">
      <alignment horizontal="center" vertical="center"/>
    </xf>
    <xf numFmtId="0" fontId="90" fillId="0" borderId="4" xfId="0" applyFont="1" applyBorder="1" applyAlignment="1">
      <alignment horizontal="left" vertical="top" wrapText="1"/>
    </xf>
    <xf numFmtId="2" fontId="90" fillId="0" borderId="4" xfId="0" applyNumberFormat="1" applyFont="1" applyBorder="1" applyAlignment="1">
      <alignment horizontal="center" vertical="center"/>
    </xf>
    <xf numFmtId="2" fontId="20" fillId="0" borderId="4" xfId="0" applyNumberFormat="1" applyFont="1" applyBorder="1" applyAlignment="1">
      <alignment horizontal="center" vertical="center"/>
    </xf>
    <xf numFmtId="0" fontId="20" fillId="0" borderId="4" xfId="0" applyFont="1" applyBorder="1" applyAlignment="1">
      <alignment horizontal="justify" vertical="top" wrapText="1"/>
    </xf>
    <xf numFmtId="0" fontId="20" fillId="0" borderId="4" xfId="0" applyFont="1" applyBorder="1" applyAlignment="1">
      <alignment horizontal="center" vertical="center"/>
    </xf>
    <xf numFmtId="2" fontId="89" fillId="0" borderId="4" xfId="240" applyNumberFormat="1" applyFont="1" applyBorder="1" applyAlignment="1">
      <alignment horizontal="center" vertical="center" wrapText="1"/>
    </xf>
    <xf numFmtId="0" fontId="86" fillId="0" borderId="4" xfId="240" applyFont="1" applyBorder="1" applyAlignment="1">
      <alignment horizontal="justify" vertical="top" wrapText="1" shrinkToFit="1"/>
    </xf>
    <xf numFmtId="0" fontId="91" fillId="0" borderId="14" xfId="0" applyFont="1" applyBorder="1" applyAlignment="1">
      <alignment horizontal="justify" vertical="center" wrapText="1"/>
    </xf>
    <xf numFmtId="0" fontId="92" fillId="0" borderId="4" xfId="0" applyFont="1" applyBorder="1" applyAlignment="1">
      <alignment horizontal="center" vertical="center"/>
    </xf>
    <xf numFmtId="0" fontId="86" fillId="0" borderId="4" xfId="240" applyFont="1" applyBorder="1" applyAlignment="1">
      <alignment horizontal="left" vertical="top" wrapText="1" shrinkToFit="1"/>
    </xf>
    <xf numFmtId="0" fontId="93" fillId="0" borderId="4" xfId="242" applyFont="1" applyBorder="1" applyAlignment="1">
      <alignment horizontal="center" vertical="center" wrapText="1"/>
    </xf>
    <xf numFmtId="0" fontId="86" fillId="0" borderId="4" xfId="242" applyFont="1" applyBorder="1" applyAlignment="1">
      <alignment horizontal="justify" vertical="top" wrapText="1" shrinkToFit="1"/>
    </xf>
    <xf numFmtId="0" fontId="86" fillId="0" borderId="4" xfId="242" applyFont="1" applyBorder="1" applyAlignment="1">
      <alignment horizontal="center" vertical="center" wrapText="1"/>
    </xf>
    <xf numFmtId="2" fontId="86" fillId="0" borderId="4" xfId="242" applyNumberFormat="1" applyFont="1" applyBorder="1" applyAlignment="1">
      <alignment horizontal="center" vertical="center" wrapText="1"/>
    </xf>
    <xf numFmtId="2" fontId="79" fillId="0" borderId="0" xfId="198" applyNumberFormat="1" applyFont="1" applyFill="1" applyBorder="1" applyProtection="1">
      <alignment vertical="top"/>
    </xf>
    <xf numFmtId="0" fontId="66" fillId="0" borderId="0" xfId="0" applyFont="1" applyAlignment="1" applyProtection="1">
      <alignment horizontal="justify" vertical="center"/>
      <protection hidden="1"/>
    </xf>
    <xf numFmtId="0" fontId="67" fillId="0" borderId="0" xfId="0" applyFont="1" applyAlignment="1" applyProtection="1">
      <alignment horizontal="left" vertical="center"/>
      <protection hidden="1"/>
    </xf>
    <xf numFmtId="0" fontId="67" fillId="0" borderId="0" xfId="0" quotePrefix="1" applyFont="1" applyAlignment="1" applyProtection="1">
      <alignment horizontal="left" vertical="center"/>
      <protection hidden="1"/>
    </xf>
    <xf numFmtId="0" fontId="8" fillId="0" borderId="14" xfId="201" applyFont="1" applyBorder="1" applyAlignment="1" applyProtection="1">
      <alignment horizontal="center" vertical="center"/>
      <protection hidden="1"/>
    </xf>
    <xf numFmtId="0" fontId="8" fillId="0" borderId="3" xfId="201" applyFont="1" applyBorder="1" applyAlignment="1" applyProtection="1">
      <alignment horizontal="center" vertical="center"/>
      <protection hidden="1"/>
    </xf>
    <xf numFmtId="0" fontId="8" fillId="0" borderId="15" xfId="201" applyFont="1" applyBorder="1" applyAlignment="1" applyProtection="1">
      <alignment horizontal="center" vertical="center"/>
      <protection hidden="1"/>
    </xf>
    <xf numFmtId="0" fontId="21" fillId="0" borderId="22" xfId="201" applyFont="1" applyBorder="1" applyAlignment="1" applyProtection="1">
      <alignment horizontal="justify" vertical="center"/>
      <protection hidden="1"/>
    </xf>
    <xf numFmtId="0" fontId="21" fillId="0" borderId="19" xfId="201" applyFont="1" applyBorder="1" applyAlignment="1" applyProtection="1">
      <alignment horizontal="justify" vertical="center"/>
      <protection hidden="1"/>
    </xf>
    <xf numFmtId="0" fontId="42" fillId="10" borderId="16" xfId="201" applyFont="1" applyFill="1" applyBorder="1" applyAlignment="1" applyProtection="1">
      <alignment horizontal="left" vertical="center" wrapText="1"/>
      <protection hidden="1"/>
    </xf>
    <xf numFmtId="0" fontId="42" fillId="10" borderId="33" xfId="201" applyFont="1" applyFill="1" applyBorder="1" applyAlignment="1" applyProtection="1">
      <alignment horizontal="left" vertical="center" wrapText="1"/>
      <protection hidden="1"/>
    </xf>
    <xf numFmtId="0" fontId="42" fillId="10" borderId="17" xfId="201" applyFont="1" applyFill="1" applyBorder="1" applyAlignment="1" applyProtection="1">
      <alignment horizontal="left" vertical="center" wrapText="1"/>
      <protection hidden="1"/>
    </xf>
    <xf numFmtId="0" fontId="22" fillId="0" borderId="18" xfId="201" applyFont="1" applyBorder="1" applyAlignment="1" applyProtection="1">
      <alignment horizontal="center" vertical="center"/>
      <protection hidden="1"/>
    </xf>
    <xf numFmtId="0" fontId="22" fillId="0" borderId="22" xfId="201" applyFont="1" applyBorder="1" applyAlignment="1" applyProtection="1">
      <alignment horizontal="center" vertical="center"/>
      <protection hidden="1"/>
    </xf>
    <xf numFmtId="0" fontId="22" fillId="0" borderId="19" xfId="201" applyFont="1" applyBorder="1" applyAlignment="1" applyProtection="1">
      <alignment horizontal="center" vertical="center"/>
      <protection hidden="1"/>
    </xf>
    <xf numFmtId="0" fontId="25" fillId="0" borderId="6" xfId="201" applyFont="1" applyBorder="1" applyAlignment="1" applyProtection="1">
      <alignment horizontal="right" vertical="center"/>
      <protection hidden="1"/>
    </xf>
    <xf numFmtId="0" fontId="25" fillId="0" borderId="0" xfId="201" applyFont="1" applyAlignment="1" applyProtection="1">
      <alignment horizontal="right" vertical="center"/>
      <protection hidden="1"/>
    </xf>
    <xf numFmtId="0" fontId="23" fillId="0" borderId="6" xfId="201" applyFont="1" applyBorder="1" applyAlignment="1" applyProtection="1">
      <alignment horizontal="right" vertical="center"/>
      <protection hidden="1"/>
    </xf>
    <xf numFmtId="0" fontId="23" fillId="0" borderId="0" xfId="201" applyFont="1" applyAlignment="1" applyProtection="1">
      <alignment horizontal="right" vertical="center"/>
      <protection hidden="1"/>
    </xf>
    <xf numFmtId="0" fontId="26" fillId="0" borderId="4" xfId="201" applyFont="1" applyBorder="1" applyAlignment="1" applyProtection="1">
      <alignment horizontal="center" vertical="center"/>
      <protection hidden="1"/>
    </xf>
    <xf numFmtId="0" fontId="19" fillId="0" borderId="4" xfId="201" applyFont="1" applyBorder="1" applyAlignment="1" applyProtection="1">
      <alignment horizontal="center" vertical="center"/>
      <protection hidden="1"/>
    </xf>
    <xf numFmtId="0" fontId="43" fillId="0" borderId="11" xfId="201" applyFont="1" applyBorder="1" applyAlignment="1" applyProtection="1">
      <alignment horizontal="center" vertical="center" textRotation="180"/>
      <protection hidden="1"/>
    </xf>
    <xf numFmtId="0" fontId="43" fillId="0" borderId="12" xfId="201" applyFont="1" applyBorder="1" applyAlignment="1" applyProtection="1">
      <alignment horizontal="center" vertical="center" textRotation="180"/>
      <protection hidden="1"/>
    </xf>
    <xf numFmtId="0" fontId="43" fillId="0" borderId="13" xfId="201" applyFont="1" applyBorder="1" applyAlignment="1" applyProtection="1">
      <alignment horizontal="center" vertical="center" textRotation="180"/>
      <protection hidden="1"/>
    </xf>
    <xf numFmtId="0" fontId="43" fillId="0" borderId="11" xfId="201" applyFont="1" applyBorder="1" applyAlignment="1" applyProtection="1">
      <alignment horizontal="center" vertical="center" textRotation="90"/>
      <protection hidden="1"/>
    </xf>
    <xf numFmtId="0" fontId="43" fillId="0" borderId="12" xfId="201" applyFont="1" applyBorder="1" applyAlignment="1" applyProtection="1">
      <alignment horizontal="center" vertical="center" textRotation="90"/>
      <protection hidden="1"/>
    </xf>
    <xf numFmtId="0" fontId="43" fillId="0" borderId="13" xfId="201" applyFont="1" applyBorder="1" applyAlignment="1" applyProtection="1">
      <alignment horizontal="center" vertical="center" textRotation="90"/>
      <protection hidden="1"/>
    </xf>
    <xf numFmtId="0" fontId="25" fillId="0" borderId="8" xfId="201" applyFont="1" applyBorder="1" applyAlignment="1" applyProtection="1">
      <alignment horizontal="right" vertical="center"/>
      <protection hidden="1"/>
    </xf>
    <xf numFmtId="0" fontId="25" fillId="0" borderId="5" xfId="201" applyFont="1" applyBorder="1" applyAlignment="1" applyProtection="1">
      <alignment horizontal="right" vertical="center"/>
      <protection hidden="1"/>
    </xf>
    <xf numFmtId="0" fontId="23" fillId="0" borderId="27" xfId="201" applyFont="1" applyBorder="1" applyAlignment="1" applyProtection="1">
      <alignment horizontal="right" vertical="center"/>
      <protection hidden="1"/>
    </xf>
    <xf numFmtId="0" fontId="23" fillId="0" borderId="10" xfId="201" applyFont="1" applyBorder="1" applyAlignment="1" applyProtection="1">
      <alignment horizontal="right" vertical="center"/>
      <protection hidden="1"/>
    </xf>
    <xf numFmtId="0" fontId="4" fillId="0" borderId="6" xfId="201" applyBorder="1" applyAlignment="1">
      <alignment vertical="center"/>
    </xf>
    <xf numFmtId="0" fontId="4" fillId="0" borderId="0" xfId="201" applyAlignment="1">
      <alignment vertical="center"/>
    </xf>
    <xf numFmtId="0" fontId="4" fillId="0" borderId="7" xfId="201" applyBorder="1" applyAlignment="1">
      <alignment vertical="center"/>
    </xf>
    <xf numFmtId="0" fontId="30" fillId="8" borderId="0" xfId="0" applyFont="1" applyFill="1" applyAlignment="1" applyProtection="1">
      <alignment horizontal="center" vertical="top" wrapText="1"/>
      <protection hidden="1"/>
    </xf>
    <xf numFmtId="0" fontId="21" fillId="0" borderId="0" xfId="0" applyFont="1" applyAlignment="1" applyProtection="1">
      <alignment horizontal="left" vertical="top"/>
      <protection hidden="1"/>
    </xf>
    <xf numFmtId="0" fontId="21" fillId="0" borderId="22" xfId="0" applyFont="1" applyBorder="1" applyAlignment="1" applyProtection="1">
      <alignment horizontal="center" vertical="center"/>
      <protection hidden="1"/>
    </xf>
    <xf numFmtId="0" fontId="38" fillId="0" borderId="34"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0" fillId="4" borderId="4" xfId="195" applyFont="1" applyFill="1" applyBorder="1" applyAlignment="1" applyProtection="1">
      <alignment horizontal="left" vertical="center" wrapText="1"/>
      <protection locked="0"/>
    </xf>
    <xf numFmtId="0" fontId="18"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8" fillId="4" borderId="4"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8" fillId="4" borderId="33" xfId="195" applyFont="1" applyFill="1" applyBorder="1" applyAlignment="1" applyProtection="1">
      <alignment horizontal="left" vertical="center"/>
      <protection locked="0"/>
    </xf>
    <xf numFmtId="0" fontId="18" fillId="4" borderId="17" xfId="195" applyFont="1" applyFill="1" applyBorder="1" applyAlignment="1" applyProtection="1">
      <alignment horizontal="left" vertical="center"/>
      <protection locked="0"/>
    </xf>
    <xf numFmtId="0" fontId="53" fillId="4" borderId="16" xfId="195" applyFont="1" applyFill="1" applyBorder="1" applyAlignment="1" applyProtection="1">
      <alignment horizontal="left" vertical="center"/>
      <protection locked="0"/>
    </xf>
    <xf numFmtId="0" fontId="53" fillId="4" borderId="33" xfId="195" applyFont="1" applyFill="1" applyBorder="1" applyAlignment="1" applyProtection="1">
      <alignment horizontal="left" vertical="center"/>
      <protection locked="0"/>
    </xf>
    <xf numFmtId="0" fontId="53" fillId="4" borderId="17" xfId="195" applyFont="1" applyFill="1" applyBorder="1" applyAlignment="1" applyProtection="1">
      <alignment horizontal="left" vertical="center"/>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36" fillId="10" borderId="5" xfId="195" applyFont="1" applyFill="1" applyBorder="1" applyAlignment="1" applyProtection="1">
      <alignment horizontal="left" vertical="top" wrapText="1"/>
      <protection hidden="1"/>
    </xf>
    <xf numFmtId="0" fontId="17" fillId="0" borderId="0" xfId="195" applyFont="1" applyAlignment="1" applyProtection="1">
      <alignment horizontal="center" vertical="center"/>
      <protection hidden="1"/>
    </xf>
    <xf numFmtId="0" fontId="27" fillId="8" borderId="0" xfId="195" applyFont="1" applyFill="1" applyAlignment="1" applyProtection="1">
      <alignment horizontal="center" vertical="center"/>
      <protection hidden="1"/>
    </xf>
    <xf numFmtId="0" fontId="7" fillId="4" borderId="4" xfId="195" applyFont="1" applyFill="1" applyBorder="1" applyAlignment="1" applyProtection="1">
      <alignment horizontal="center" vertical="center"/>
      <protection locked="0"/>
    </xf>
    <xf numFmtId="0" fontId="18" fillId="4" borderId="14" xfId="195" applyFont="1" applyFill="1" applyBorder="1" applyAlignment="1" applyProtection="1">
      <alignment horizontal="center" vertical="center" wrapText="1"/>
      <protection locked="0"/>
    </xf>
    <xf numFmtId="0" fontId="18" fillId="4" borderId="3" xfId="195" applyFont="1" applyFill="1" applyBorder="1" applyAlignment="1" applyProtection="1">
      <alignment horizontal="center" vertical="center" wrapText="1"/>
      <protection locked="0"/>
    </xf>
    <xf numFmtId="0" fontId="18" fillId="4" borderId="15" xfId="195" applyFont="1" applyFill="1" applyBorder="1" applyAlignment="1" applyProtection="1">
      <alignment horizontal="center" vertical="center" wrapText="1"/>
      <protection locked="0"/>
    </xf>
    <xf numFmtId="0" fontId="40" fillId="0" borderId="0" xfId="207" applyNumberFormat="1" applyFont="1" applyFill="1" applyBorder="1" applyAlignment="1" applyProtection="1">
      <alignment horizontal="left" vertical="top" wrapText="1"/>
      <protection hidden="1"/>
    </xf>
    <xf numFmtId="0" fontId="35" fillId="0" borderId="0" xfId="202" applyFont="1" applyAlignment="1" applyProtection="1">
      <alignment horizontal="left" vertical="top"/>
      <protection hidden="1"/>
    </xf>
    <xf numFmtId="0" fontId="40" fillId="0" borderId="0" xfId="207" applyFont="1" applyFill="1" applyBorder="1" applyAlignment="1" applyProtection="1">
      <alignment horizontal="left" vertical="top" wrapText="1"/>
      <protection hidden="1"/>
    </xf>
    <xf numFmtId="0" fontId="35" fillId="0" borderId="0" xfId="0" applyFont="1" applyAlignment="1" applyProtection="1">
      <alignment horizontal="justify" vertical="top" wrapText="1"/>
      <protection hidden="1"/>
    </xf>
    <xf numFmtId="0" fontId="7" fillId="0" borderId="0" xfId="202" applyFont="1" applyAlignment="1" applyProtection="1">
      <alignment horizontal="left" vertical="top"/>
      <protection hidden="1"/>
    </xf>
    <xf numFmtId="0" fontId="40" fillId="0" borderId="0" xfId="0" applyFont="1" applyAlignment="1" applyProtection="1">
      <alignment horizontal="center" vertical="top"/>
      <protection hidden="1"/>
    </xf>
    <xf numFmtId="0" fontId="40" fillId="0" borderId="0" xfId="0" applyFont="1" applyAlignment="1" applyProtection="1">
      <alignment horizontal="justify" vertical="top" wrapText="1"/>
      <protection hidden="1"/>
    </xf>
    <xf numFmtId="0" fontId="40" fillId="0" borderId="0" xfId="207" applyNumberFormat="1" applyFont="1" applyFill="1" applyBorder="1" applyAlignment="1" applyProtection="1">
      <alignment horizontal="left" vertical="top"/>
      <protection hidden="1"/>
    </xf>
    <xf numFmtId="0" fontId="8" fillId="10" borderId="0" xfId="0" applyFont="1" applyFill="1" applyAlignment="1">
      <alignment horizontal="center" vertical="top" wrapText="1"/>
    </xf>
    <xf numFmtId="0" fontId="7" fillId="0" borderId="0" xfId="202" applyFont="1" applyAlignment="1" applyProtection="1">
      <alignment horizontal="left" vertical="top" wrapText="1"/>
      <protection hidden="1"/>
    </xf>
    <xf numFmtId="0" fontId="69" fillId="0" borderId="0" xfId="0" applyFont="1" applyAlignment="1">
      <alignment horizontal="left" vertical="top" wrapText="1"/>
    </xf>
    <xf numFmtId="0" fontId="69" fillId="0" borderId="14" xfId="207" applyNumberFormat="1" applyFont="1" applyFill="1" applyBorder="1" applyAlignment="1" applyProtection="1">
      <alignment horizontal="center" vertical="center"/>
    </xf>
    <xf numFmtId="0" fontId="69" fillId="0" borderId="3" xfId="207" applyNumberFormat="1" applyFont="1" applyFill="1" applyBorder="1" applyAlignment="1" applyProtection="1">
      <alignment horizontal="center" vertical="center"/>
    </xf>
    <xf numFmtId="0" fontId="69" fillId="0" borderId="15" xfId="207" applyNumberFormat="1" applyFont="1" applyFill="1" applyBorder="1" applyAlignment="1" applyProtection="1">
      <alignment horizontal="center" vertical="center"/>
    </xf>
    <xf numFmtId="0" fontId="40" fillId="0" borderId="0" xfId="0" applyFont="1" applyAlignment="1" applyProtection="1">
      <alignment horizontal="center" vertical="top" wrapText="1"/>
      <protection hidden="1"/>
    </xf>
    <xf numFmtId="0" fontId="69" fillId="7" borderId="4" xfId="207" applyNumberFormat="1" applyFont="1" applyFill="1" applyBorder="1" applyAlignment="1" applyProtection="1">
      <alignment horizontal="center" vertical="center" wrapText="1"/>
    </xf>
    <xf numFmtId="0" fontId="62" fillId="0" borderId="0" xfId="207" applyNumberFormat="1" applyFont="1" applyFill="1" applyBorder="1" applyAlignment="1" applyProtection="1">
      <alignment horizontal="center" vertical="top"/>
    </xf>
    <xf numFmtId="0" fontId="66" fillId="0" borderId="0" xfId="0" applyFont="1" applyAlignment="1">
      <alignment horizontal="justify" vertical="top" wrapText="1"/>
    </xf>
    <xf numFmtId="0" fontId="40" fillId="8" borderId="0" xfId="0" applyFont="1" applyFill="1" applyAlignment="1">
      <alignment horizontal="center" vertical="top"/>
    </xf>
    <xf numFmtId="0" fontId="8" fillId="0" borderId="0" xfId="0" applyFont="1" applyAlignment="1">
      <alignment horizontal="justify" vertical="top" wrapText="1"/>
    </xf>
    <xf numFmtId="1" fontId="7" fillId="0" borderId="0" xfId="0" applyNumberFormat="1" applyFont="1" applyAlignment="1">
      <alignment horizontal="right" vertical="top"/>
    </xf>
    <xf numFmtId="0" fontId="27" fillId="0" borderId="0" xfId="207" applyNumberFormat="1" applyFont="1" applyFill="1" applyBorder="1" applyAlignment="1" applyProtection="1">
      <alignment horizontal="left" vertical="center" wrapText="1"/>
      <protection hidden="1"/>
    </xf>
    <xf numFmtId="0" fontId="31" fillId="0" borderId="0" xfId="202" applyFont="1" applyAlignment="1" applyProtection="1">
      <alignment horizontal="left" vertical="center"/>
      <protection hidden="1"/>
    </xf>
    <xf numFmtId="0" fontId="18" fillId="0" borderId="0" xfId="0" applyFont="1" applyAlignment="1">
      <alignment horizontal="center" vertical="center"/>
    </xf>
    <xf numFmtId="0" fontId="31"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07" applyFont="1" applyFill="1" applyBorder="1" applyAlignment="1" applyProtection="1">
      <alignment horizontal="left" vertical="center" wrapText="1"/>
      <protection hidden="1"/>
    </xf>
    <xf numFmtId="0" fontId="27" fillId="0" borderId="0" xfId="207" applyNumberFormat="1" applyFont="1" applyFill="1" applyBorder="1" applyAlignment="1" applyProtection="1">
      <alignment horizontal="left" vertical="center"/>
      <protection hidden="1"/>
    </xf>
    <xf numFmtId="0" fontId="17"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7" fillId="0" borderId="4" xfId="207" applyNumberFormat="1" applyFont="1" applyFill="1" applyBorder="1" applyAlignment="1" applyProtection="1">
      <alignment horizontal="left" vertical="center"/>
    </xf>
    <xf numFmtId="0" fontId="17" fillId="7" borderId="4" xfId="207" applyNumberFormat="1" applyFont="1" applyFill="1" applyBorder="1" applyAlignment="1" applyProtection="1">
      <alignment horizontal="left" vertical="center" wrapText="1"/>
    </xf>
    <xf numFmtId="0" fontId="28" fillId="0" borderId="10" xfId="207"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8"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7" fillId="0" borderId="0" xfId="0" applyFont="1" applyAlignment="1">
      <alignment horizontal="center" vertical="center" wrapText="1"/>
    </xf>
    <xf numFmtId="0" fontId="27" fillId="8" borderId="0" xfId="0" applyFont="1" applyFill="1" applyAlignment="1">
      <alignment horizontal="center" vertical="center"/>
    </xf>
    <xf numFmtId="0" fontId="17" fillId="0" borderId="0" xfId="0" applyFont="1" applyAlignment="1">
      <alignment horizontal="justify" vertical="center" wrapText="1"/>
    </xf>
    <xf numFmtId="0" fontId="18" fillId="0" borderId="0" xfId="202" applyAlignment="1" applyProtection="1">
      <alignment horizontal="left" vertical="center"/>
      <protection hidden="1"/>
    </xf>
    <xf numFmtId="0" fontId="18" fillId="0" borderId="0" xfId="0" applyFont="1" applyAlignment="1">
      <alignment horizontal="justify" vertical="center" wrapText="1"/>
    </xf>
    <xf numFmtId="0" fontId="35" fillId="0" borderId="0" xfId="0" applyFont="1" applyAlignment="1">
      <alignment horizontal="center" vertical="center"/>
    </xf>
    <xf numFmtId="0" fontId="40" fillId="8" borderId="0" xfId="0" applyFont="1" applyFill="1" applyAlignment="1">
      <alignment horizontal="center" vertical="center"/>
    </xf>
    <xf numFmtId="0" fontId="8" fillId="0" borderId="0" xfId="198" applyNumberFormat="1" applyFont="1" applyFill="1" applyBorder="1" applyAlignment="1" applyProtection="1">
      <alignment horizontal="justify" vertical="center" wrapText="1"/>
    </xf>
    <xf numFmtId="0" fontId="78" fillId="0" borderId="0" xfId="202" applyFont="1" applyAlignment="1" applyProtection="1">
      <alignment horizontal="left"/>
      <protection hidden="1"/>
    </xf>
    <xf numFmtId="0" fontId="8" fillId="0" borderId="0" xfId="0" applyFont="1" applyAlignment="1">
      <alignment horizontal="right" vertical="center"/>
    </xf>
    <xf numFmtId="0" fontId="38" fillId="10" borderId="0" xfId="0" applyFont="1" applyFill="1" applyAlignment="1">
      <alignment horizontal="left" vertical="top" wrapText="1"/>
    </xf>
    <xf numFmtId="0" fontId="40" fillId="0" borderId="0" xfId="0" applyFont="1" applyAlignment="1">
      <alignment horizontal="center" vertical="top"/>
    </xf>
    <xf numFmtId="165" fontId="8" fillId="0" borderId="5" xfId="202" applyNumberFormat="1" applyFont="1" applyBorder="1" applyAlignment="1" applyProtection="1">
      <alignment horizontal="right" vertical="top"/>
      <protection hidden="1"/>
    </xf>
    <xf numFmtId="0" fontId="7" fillId="0" borderId="0" xfId="202" applyFont="1" applyAlignment="1">
      <alignment horizontal="left" vertical="top"/>
    </xf>
    <xf numFmtId="165" fontId="7" fillId="0" borderId="0" xfId="202" applyNumberFormat="1" applyFont="1" applyAlignment="1" applyProtection="1">
      <alignment horizontal="left" vertical="top"/>
      <protection hidden="1"/>
    </xf>
    <xf numFmtId="0" fontId="8" fillId="10" borderId="0" xfId="0" applyFont="1" applyFill="1" applyAlignment="1">
      <alignment horizontal="left" vertical="top" wrapText="1"/>
    </xf>
    <xf numFmtId="0" fontId="8" fillId="0" borderId="0" xfId="198" applyNumberFormat="1" applyFont="1" applyFill="1" applyBorder="1" applyAlignment="1" applyProtection="1">
      <alignment horizontal="justify" vertical="top" wrapText="1"/>
    </xf>
    <xf numFmtId="0" fontId="31" fillId="0" borderId="0" xfId="0" applyFont="1" applyAlignment="1">
      <alignment horizontal="center" vertical="center"/>
    </xf>
    <xf numFmtId="0" fontId="17" fillId="0" borderId="0" xfId="198" applyNumberFormat="1" applyFont="1" applyFill="1" applyBorder="1" applyAlignment="1" applyProtection="1">
      <alignment horizontal="justify" vertical="center" wrapText="1"/>
    </xf>
    <xf numFmtId="0" fontId="18" fillId="0" borderId="0" xfId="202" applyAlignment="1">
      <alignment horizontal="left" vertical="center"/>
    </xf>
    <xf numFmtId="0" fontId="7" fillId="0" borderId="0" xfId="0" applyFont="1" applyAlignment="1">
      <alignment horizontal="right" vertical="top"/>
    </xf>
    <xf numFmtId="0" fontId="17" fillId="10" borderId="0" xfId="0" applyFont="1" applyFill="1" applyAlignment="1" applyProtection="1">
      <alignment horizontal="left" vertical="top" wrapText="1"/>
      <protection hidden="1"/>
    </xf>
    <xf numFmtId="0" fontId="27" fillId="8" borderId="0" xfId="0" applyFont="1" applyFill="1" applyAlignment="1" applyProtection="1">
      <alignment horizontal="center" vertical="center"/>
      <protection hidden="1"/>
    </xf>
    <xf numFmtId="0" fontId="17"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7" fillId="0" borderId="14" xfId="201" applyNumberFormat="1" applyFont="1" applyBorder="1" applyAlignment="1" applyProtection="1">
      <alignment horizontal="center" vertical="center" wrapText="1"/>
      <protection hidden="1"/>
    </xf>
    <xf numFmtId="2" fontId="17" fillId="0" borderId="15" xfId="201" applyNumberFormat="1" applyFont="1" applyBorder="1" applyAlignment="1" applyProtection="1">
      <alignment horizontal="center" vertical="center" wrapText="1"/>
      <protection hidden="1"/>
    </xf>
    <xf numFmtId="0" fontId="40"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8" fillId="0" borderId="4" xfId="201" applyFont="1" applyBorder="1" applyAlignment="1" applyProtection="1">
      <alignment horizontal="justify" vertical="center" wrapText="1"/>
      <protection hidden="1"/>
    </xf>
    <xf numFmtId="0" fontId="17" fillId="0" borderId="14" xfId="201" applyFont="1" applyBorder="1" applyAlignment="1" applyProtection="1">
      <alignment horizontal="left" vertical="center" wrapText="1"/>
      <protection hidden="1"/>
    </xf>
    <xf numFmtId="0" fontId="17" fillId="0" borderId="15" xfId="201" applyFont="1" applyBorder="1" applyAlignment="1" applyProtection="1">
      <alignment horizontal="left" vertical="center" wrapText="1"/>
      <protection hidden="1"/>
    </xf>
    <xf numFmtId="2" fontId="17" fillId="0" borderId="14" xfId="201" applyNumberFormat="1" applyFont="1" applyBorder="1" applyAlignment="1" applyProtection="1">
      <alignment horizontal="center" wrapText="1"/>
      <protection hidden="1"/>
    </xf>
    <xf numFmtId="2" fontId="17" fillId="0" borderId="15" xfId="201" applyNumberFormat="1" applyFont="1" applyBorder="1" applyAlignment="1" applyProtection="1">
      <alignment horizontal="center" wrapText="1"/>
      <protection hidden="1"/>
    </xf>
    <xf numFmtId="0" fontId="17" fillId="10" borderId="0" xfId="201" applyFont="1" applyFill="1" applyAlignment="1" applyProtection="1">
      <alignment horizontal="left" vertical="top" wrapText="1"/>
      <protection hidden="1"/>
    </xf>
    <xf numFmtId="0" fontId="17" fillId="0" borderId="14" xfId="201" applyFont="1" applyBorder="1" applyAlignment="1" applyProtection="1">
      <alignment horizontal="center" vertical="center" wrapText="1"/>
      <protection hidden="1"/>
    </xf>
    <xf numFmtId="0" fontId="17" fillId="0" borderId="15" xfId="201" applyFont="1" applyBorder="1" applyAlignment="1" applyProtection="1">
      <alignment horizontal="center" vertical="center" wrapText="1"/>
      <protection hidden="1"/>
    </xf>
    <xf numFmtId="0" fontId="18" fillId="0" borderId="0" xfId="201" applyFont="1" applyAlignment="1" applyProtection="1">
      <alignment horizontal="left" vertical="top"/>
      <protection hidden="1"/>
    </xf>
    <xf numFmtId="0" fontId="27" fillId="8" borderId="0" xfId="201" applyFont="1" applyFill="1" applyAlignment="1" applyProtection="1">
      <alignment horizontal="center" vertical="center"/>
      <protection hidden="1"/>
    </xf>
    <xf numFmtId="0" fontId="17" fillId="0" borderId="14" xfId="201" applyFont="1" applyBorder="1" applyAlignment="1" applyProtection="1">
      <alignment horizontal="center" vertical="center"/>
      <protection hidden="1"/>
    </xf>
    <xf numFmtId="0" fontId="17" fillId="0" borderId="3" xfId="201" applyFont="1" applyBorder="1" applyAlignment="1" applyProtection="1">
      <alignment horizontal="center" vertical="center"/>
      <protection hidden="1"/>
    </xf>
    <xf numFmtId="2" fontId="17" fillId="6" borderId="14" xfId="201" applyNumberFormat="1" applyFont="1" applyFill="1" applyBorder="1" applyAlignment="1" applyProtection="1">
      <alignment horizontal="center" vertical="center" wrapText="1"/>
      <protection hidden="1"/>
    </xf>
    <xf numFmtId="2" fontId="17" fillId="6" borderId="15" xfId="201" applyNumberFormat="1" applyFont="1" applyFill="1" applyBorder="1" applyAlignment="1" applyProtection="1">
      <alignment horizontal="center" vertical="center" wrapText="1"/>
      <protection hidden="1"/>
    </xf>
    <xf numFmtId="0" fontId="18" fillId="0" borderId="4" xfId="201" applyFont="1" applyBorder="1" applyAlignment="1" applyProtection="1">
      <alignment horizontal="center" vertical="center"/>
      <protection hidden="1"/>
    </xf>
    <xf numFmtId="0" fontId="17" fillId="6" borderId="27" xfId="201" applyFont="1" applyFill="1" applyBorder="1" applyAlignment="1" applyProtection="1">
      <alignment horizontal="left" vertical="center" wrapText="1"/>
      <protection hidden="1"/>
    </xf>
    <xf numFmtId="0" fontId="17" fillId="6" borderId="28" xfId="201" applyFont="1" applyFill="1" applyBorder="1" applyAlignment="1" applyProtection="1">
      <alignment horizontal="left" vertical="center" wrapText="1"/>
      <protection hidden="1"/>
    </xf>
    <xf numFmtId="0" fontId="39" fillId="6" borderId="8" xfId="201" applyFont="1" applyFill="1" applyBorder="1" applyAlignment="1" applyProtection="1">
      <alignment horizontal="justify" vertical="center" wrapText="1"/>
      <protection hidden="1"/>
    </xf>
    <xf numFmtId="0" fontId="39" fillId="6" borderId="9" xfId="201" applyFont="1" applyFill="1" applyBorder="1" applyAlignment="1" applyProtection="1">
      <alignment horizontal="justify" vertical="center" wrapText="1"/>
      <protection hidden="1"/>
    </xf>
    <xf numFmtId="0" fontId="17" fillId="6" borderId="14" xfId="201" applyFont="1" applyFill="1" applyBorder="1" applyAlignment="1" applyProtection="1">
      <alignment horizontal="left" vertical="center" wrapText="1"/>
      <protection hidden="1"/>
    </xf>
    <xf numFmtId="0" fontId="17" fillId="6" borderId="15" xfId="201" applyFont="1" applyFill="1" applyBorder="1" applyAlignment="1" applyProtection="1">
      <alignment horizontal="left" vertical="center" wrapText="1"/>
      <protection hidden="1"/>
    </xf>
    <xf numFmtId="2" fontId="17" fillId="6" borderId="27" xfId="201" applyNumberFormat="1" applyFont="1" applyFill="1" applyBorder="1" applyAlignment="1" applyProtection="1">
      <alignment horizontal="center" vertical="center"/>
      <protection hidden="1"/>
    </xf>
    <xf numFmtId="2" fontId="17" fillId="6" borderId="28" xfId="201" applyNumberFormat="1" applyFont="1" applyFill="1" applyBorder="1" applyAlignment="1" applyProtection="1">
      <alignment horizontal="center" vertical="center"/>
      <protection hidden="1"/>
    </xf>
    <xf numFmtId="0" fontId="17" fillId="6" borderId="8" xfId="201" applyFont="1" applyFill="1" applyBorder="1" applyAlignment="1" applyProtection="1">
      <alignment horizontal="justify" vertical="center" wrapText="1"/>
      <protection hidden="1"/>
    </xf>
    <xf numFmtId="0" fontId="17" fillId="6" borderId="9" xfId="201" applyFont="1" applyFill="1" applyBorder="1" applyAlignment="1" applyProtection="1">
      <alignment horizontal="justify" vertical="center" wrapText="1"/>
      <protection hidden="1"/>
    </xf>
    <xf numFmtId="0" fontId="17" fillId="0" borderId="0" xfId="201" applyFont="1" applyAlignment="1" applyProtection="1">
      <alignment horizontal="center" vertical="center" wrapText="1"/>
      <protection hidden="1"/>
    </xf>
    <xf numFmtId="0" fontId="17" fillId="6" borderId="3" xfId="201" applyFont="1" applyFill="1" applyBorder="1" applyAlignment="1" applyProtection="1">
      <alignment horizontal="left" vertical="center" wrapText="1"/>
      <protection hidden="1"/>
    </xf>
    <xf numFmtId="4" fontId="17" fillId="0" borderId="11" xfId="201" applyNumberFormat="1" applyFont="1" applyBorder="1" applyAlignment="1" applyProtection="1">
      <alignment horizontal="center" wrapText="1"/>
      <protection hidden="1"/>
    </xf>
    <xf numFmtId="4" fontId="17" fillId="0" borderId="13" xfId="201" applyNumberFormat="1" applyFont="1" applyBorder="1" applyAlignment="1" applyProtection="1">
      <alignment horizontal="center" wrapText="1"/>
      <protection hidden="1"/>
    </xf>
    <xf numFmtId="0" fontId="17" fillId="6" borderId="24" xfId="201" applyFont="1" applyFill="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8" fillId="0" borderId="26" xfId="201" applyFont="1" applyBorder="1" applyAlignment="1" applyProtection="1">
      <alignment horizontal="justify" vertical="center" wrapText="1"/>
      <protection hidden="1"/>
    </xf>
    <xf numFmtId="4" fontId="17" fillId="0" borderId="11" xfId="201" applyNumberFormat="1" applyFont="1" applyBorder="1" applyAlignment="1" applyProtection="1">
      <alignment horizontal="center"/>
      <protection hidden="1"/>
    </xf>
    <xf numFmtId="4" fontId="17" fillId="0" borderId="13" xfId="201" applyNumberFormat="1" applyFont="1" applyBorder="1" applyAlignment="1" applyProtection="1">
      <alignment horizontal="center"/>
      <protection hidden="1"/>
    </xf>
    <xf numFmtId="0" fontId="18" fillId="0" borderId="25" xfId="201" applyFont="1" applyBorder="1" applyAlignment="1" applyProtection="1">
      <alignment horizontal="justify" vertical="center" wrapText="1"/>
      <protection hidden="1"/>
    </xf>
    <xf numFmtId="0" fontId="17" fillId="0" borderId="4" xfId="201" applyFont="1" applyBorder="1" applyAlignment="1" applyProtection="1">
      <alignment horizontal="left" vertical="center" wrapText="1"/>
      <protection hidden="1"/>
    </xf>
    <xf numFmtId="0" fontId="17" fillId="0" borderId="0" xfId="198" applyNumberFormat="1" applyFont="1" applyFill="1" applyBorder="1" applyAlignment="1" applyProtection="1">
      <alignment horizontal="justify" vertical="center" wrapText="1"/>
      <protection hidden="1"/>
    </xf>
    <xf numFmtId="2" fontId="18" fillId="0" borderId="0" xfId="202" applyNumberFormat="1" applyAlignment="1" applyProtection="1">
      <alignment horizontal="right" vertical="center"/>
      <protection hidden="1"/>
    </xf>
    <xf numFmtId="168" fontId="17" fillId="0" borderId="0" xfId="0" applyNumberFormat="1" applyFont="1" applyAlignment="1" applyProtection="1">
      <alignment horizontal="center" vertical="center" wrapText="1"/>
      <protection hidden="1"/>
    </xf>
    <xf numFmtId="0" fontId="17" fillId="0" borderId="0" xfId="202"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7" fillId="0" borderId="0" xfId="198" applyNumberFormat="1" applyFont="1" applyFill="1" applyBorder="1" applyAlignment="1" applyProtection="1">
      <alignment horizontal="justify" vertical="center"/>
      <protection hidden="1"/>
    </xf>
    <xf numFmtId="0" fontId="17" fillId="0" borderId="0" xfId="0" applyFont="1" applyAlignment="1" applyProtection="1">
      <alignment horizontal="left" vertical="center" wrapText="1"/>
      <protection hidden="1"/>
    </xf>
    <xf numFmtId="0" fontId="28" fillId="0" borderId="0" xfId="202" applyFont="1" applyAlignment="1" applyProtection="1">
      <alignment horizontal="center" vertical="center" wrapText="1"/>
      <protection hidden="1"/>
    </xf>
    <xf numFmtId="0" fontId="17" fillId="9" borderId="0" xfId="202" applyFont="1" applyFill="1" applyAlignment="1" applyProtection="1">
      <alignment horizontal="center" vertical="center" wrapText="1"/>
      <protection locked="0" hidden="1"/>
    </xf>
    <xf numFmtId="0" fontId="17" fillId="10" borderId="0" xfId="202" applyFont="1" applyFill="1" applyAlignment="1" applyProtection="1">
      <alignment horizontal="left" vertical="center" wrapText="1"/>
      <protection hidden="1"/>
    </xf>
    <xf numFmtId="0" fontId="17" fillId="0" borderId="0" xfId="202" applyFont="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8" fillId="0" borderId="0" xfId="202" applyAlignment="1" applyProtection="1">
      <alignment horizontal="justify" vertical="top" wrapText="1"/>
      <protection hidden="1"/>
    </xf>
    <xf numFmtId="0" fontId="17" fillId="0" borderId="5" xfId="202" applyFont="1" applyBorder="1" applyAlignment="1" applyProtection="1">
      <alignment horizontal="left" vertical="center"/>
      <protection hidden="1"/>
    </xf>
    <xf numFmtId="0" fontId="17" fillId="0" borderId="0" xfId="202" applyFont="1" applyAlignment="1" applyProtection="1">
      <alignment horizontal="left" vertical="center"/>
      <protection hidden="1"/>
    </xf>
    <xf numFmtId="0" fontId="18" fillId="0" borderId="0" xfId="202" applyAlignment="1" applyProtection="1">
      <alignment horizontal="justify" vertical="center" wrapText="1"/>
      <protection hidden="1"/>
    </xf>
    <xf numFmtId="0" fontId="30" fillId="8" borderId="0" xfId="0" applyFont="1" applyFill="1" applyAlignment="1" applyProtection="1">
      <alignment horizontal="center" vertical="center" wrapText="1"/>
      <protection hidden="1"/>
    </xf>
    <xf numFmtId="0" fontId="30" fillId="8" borderId="7" xfId="0" applyFont="1" applyFill="1" applyBorder="1" applyAlignment="1" applyProtection="1">
      <alignment horizontal="center" vertical="center" wrapText="1"/>
      <protection hidden="1"/>
    </xf>
    <xf numFmtId="0" fontId="18"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8" fillId="0" borderId="0" xfId="193"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18" fillId="4" borderId="22" xfId="0" applyFont="1" applyFill="1" applyBorder="1" applyAlignment="1" applyProtection="1">
      <alignment horizontal="left" vertical="center"/>
      <protection locked="0"/>
    </xf>
    <xf numFmtId="0" fontId="18" fillId="0" borderId="0" xfId="0" applyFont="1" applyAlignment="1">
      <alignment horizontal="left" vertical="center" wrapText="1" indent="2"/>
    </xf>
    <xf numFmtId="0" fontId="18" fillId="0" borderId="35" xfId="0" applyFont="1" applyBorder="1" applyAlignment="1">
      <alignment horizontal="left" vertical="center" indent="2"/>
    </xf>
    <xf numFmtId="0" fontId="18" fillId="12" borderId="0" xfId="193" applyFont="1" applyFill="1" applyAlignment="1">
      <alignment horizontal="justify" vertical="top"/>
    </xf>
    <xf numFmtId="178" fontId="17" fillId="0" borderId="0" xfId="193" applyNumberFormat="1" applyFont="1" applyAlignment="1">
      <alignment horizontal="left" vertical="center" indent="1"/>
    </xf>
    <xf numFmtId="0" fontId="38" fillId="0" borderId="0" xfId="193" quotePrefix="1" applyFont="1" applyAlignment="1">
      <alignment horizontal="center" vertical="center"/>
    </xf>
    <xf numFmtId="0" fontId="18" fillId="0" borderId="35" xfId="0" applyFont="1" applyBorder="1" applyAlignment="1">
      <alignment horizontal="justify" vertical="center" wrapText="1"/>
    </xf>
    <xf numFmtId="0" fontId="18" fillId="0" borderId="22" xfId="0" applyFont="1" applyBorder="1" applyAlignment="1">
      <alignment horizontal="left" vertical="center" indent="2"/>
    </xf>
    <xf numFmtId="0" fontId="18" fillId="0" borderId="34" xfId="0" applyFont="1" applyBorder="1" applyAlignment="1">
      <alignment horizontal="left" vertical="center" indent="2"/>
    </xf>
    <xf numFmtId="0" fontId="18" fillId="0" borderId="0" xfId="0" applyFont="1" applyAlignment="1">
      <alignment horizontal="left" vertical="center" indent="2"/>
    </xf>
    <xf numFmtId="0" fontId="17" fillId="0" borderId="0" xfId="193" applyFont="1" applyAlignment="1">
      <alignment horizontal="justify" vertical="center"/>
    </xf>
    <xf numFmtId="0" fontId="17" fillId="0" borderId="0" xfId="193" applyFont="1" applyAlignment="1">
      <alignment horizontal="center" vertical="center"/>
    </xf>
    <xf numFmtId="0" fontId="18" fillId="4" borderId="0" xfId="193" applyFont="1" applyFill="1" applyAlignment="1" applyProtection="1">
      <alignment horizontal="left" vertical="center"/>
      <protection locked="0"/>
    </xf>
    <xf numFmtId="178" fontId="18" fillId="0" borderId="0" xfId="193" applyNumberFormat="1" applyFont="1" applyAlignment="1">
      <alignment horizontal="left" vertical="center"/>
    </xf>
    <xf numFmtId="0" fontId="17" fillId="11" borderId="0" xfId="193" applyFont="1" applyFill="1" applyAlignment="1">
      <alignment horizontal="justify" vertical="top"/>
    </xf>
    <xf numFmtId="0" fontId="18" fillId="0" borderId="0" xfId="193" applyFont="1" applyAlignment="1">
      <alignment horizontal="justify" vertical="center"/>
    </xf>
    <xf numFmtId="0" fontId="18" fillId="0" borderId="0" xfId="206" applyFont="1" applyAlignment="1" applyProtection="1">
      <alignment horizontal="justify" vertical="center" wrapText="1"/>
      <protection hidden="1"/>
    </xf>
    <xf numFmtId="1" fontId="24" fillId="0" borderId="27" xfId="206" applyNumberFormat="1" applyFont="1" applyBorder="1" applyAlignment="1" applyProtection="1">
      <alignment horizontal="justify" vertical="center" wrapText="1"/>
      <protection hidden="1"/>
    </xf>
    <xf numFmtId="1" fontId="24" fillId="0" borderId="10" xfId="206" applyNumberFormat="1" applyFont="1" applyBorder="1" applyAlignment="1" applyProtection="1">
      <alignment horizontal="justify" vertical="center" wrapText="1"/>
      <protection hidden="1"/>
    </xf>
    <xf numFmtId="1" fontId="24" fillId="0" borderId="28" xfId="206" applyNumberFormat="1" applyFont="1" applyBorder="1" applyAlignment="1" applyProtection="1">
      <alignment horizontal="justify" vertical="center" wrapText="1"/>
      <protection hidden="1"/>
    </xf>
    <xf numFmtId="4" fontId="17" fillId="0" borderId="27" xfId="206" applyNumberFormat="1" applyFont="1" applyBorder="1" applyAlignment="1" applyProtection="1">
      <alignment horizontal="center" vertical="center" wrapText="1"/>
      <protection hidden="1"/>
    </xf>
    <xf numFmtId="4" fontId="17" fillId="0" borderId="28" xfId="206" applyNumberFormat="1" applyFont="1" applyBorder="1" applyAlignment="1" applyProtection="1">
      <alignment horizontal="center" vertical="center" wrapText="1"/>
      <protection hidden="1"/>
    </xf>
    <xf numFmtId="0" fontId="18"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8" fillId="0" borderId="0" xfId="206" applyNumberFormat="1" applyFont="1" applyAlignment="1" applyProtection="1">
      <alignment horizontal="justify" vertical="top" wrapText="1"/>
      <protection hidden="1"/>
    </xf>
    <xf numFmtId="0" fontId="18" fillId="0" borderId="0" xfId="206" applyFont="1" applyAlignment="1" applyProtection="1">
      <alignment horizontal="justify" vertical="top" wrapText="1"/>
      <protection hidden="1"/>
    </xf>
    <xf numFmtId="0" fontId="18" fillId="0" borderId="7" xfId="206" applyFont="1" applyBorder="1" applyAlignment="1" applyProtection="1">
      <alignment horizontal="justify" vertical="top" wrapText="1"/>
      <protection hidden="1"/>
    </xf>
    <xf numFmtId="0" fontId="19" fillId="0" borderId="0" xfId="206" applyFont="1" applyAlignment="1" applyProtection="1">
      <alignment horizontal="left"/>
      <protection hidden="1"/>
    </xf>
    <xf numFmtId="0" fontId="19" fillId="0" borderId="7" xfId="206" applyFont="1" applyBorder="1" applyAlignment="1" applyProtection="1">
      <alignment horizontal="left"/>
      <protection hidden="1"/>
    </xf>
    <xf numFmtId="1" fontId="17" fillId="0" borderId="14" xfId="206" applyNumberFormat="1" applyFont="1" applyBorder="1" applyAlignment="1" applyProtection="1">
      <alignment horizontal="center" vertical="center" wrapText="1"/>
      <protection hidden="1"/>
    </xf>
    <xf numFmtId="1" fontId="17" fillId="0" borderId="15" xfId="206" applyNumberFormat="1" applyFont="1" applyBorder="1" applyAlignment="1" applyProtection="1">
      <alignment horizontal="center" vertical="center" wrapText="1"/>
      <protection hidden="1"/>
    </xf>
    <xf numFmtId="4" fontId="17" fillId="0" borderId="14" xfId="206" applyNumberFormat="1" applyFont="1" applyBorder="1" applyAlignment="1" applyProtection="1">
      <alignment horizontal="right" vertical="center" wrapText="1"/>
      <protection hidden="1"/>
    </xf>
    <xf numFmtId="4" fontId="18" fillId="0" borderId="15" xfId="206" applyNumberFormat="1" applyFont="1" applyBorder="1" applyAlignment="1" applyProtection="1">
      <alignment horizontal="right" vertical="center" wrapText="1"/>
      <protection hidden="1"/>
    </xf>
    <xf numFmtId="1" fontId="17" fillId="0" borderId="0" xfId="206" applyNumberFormat="1" applyFont="1" applyAlignment="1" applyProtection="1">
      <alignment horizontal="center" vertical="center" wrapText="1"/>
      <protection hidden="1"/>
    </xf>
    <xf numFmtId="0" fontId="17" fillId="0" borderId="0" xfId="206" applyFont="1" applyAlignment="1" applyProtection="1">
      <alignment horizontal="center" vertical="center" wrapText="1"/>
      <protection hidden="1"/>
    </xf>
    <xf numFmtId="4" fontId="17" fillId="0" borderId="0" xfId="206" applyNumberFormat="1" applyFont="1" applyAlignment="1" applyProtection="1">
      <alignment horizontal="right" vertical="center" wrapText="1"/>
      <protection hidden="1"/>
    </xf>
    <xf numFmtId="1" fontId="17" fillId="0" borderId="4" xfId="206" applyNumberFormat="1" applyFont="1" applyBorder="1" applyAlignment="1" applyProtection="1">
      <alignment horizontal="center" vertical="center" wrapText="1"/>
      <protection hidden="1"/>
    </xf>
    <xf numFmtId="4" fontId="17" fillId="0" borderId="4" xfId="206" applyNumberFormat="1" applyFont="1" applyBorder="1" applyAlignment="1" applyProtection="1">
      <alignment horizontal="center" vertical="center" wrapText="1"/>
      <protection hidden="1"/>
    </xf>
    <xf numFmtId="0" fontId="18" fillId="0" borderId="7" xfId="206" applyFont="1" applyBorder="1" applyAlignment="1" applyProtection="1">
      <alignment horizontal="justify" vertical="center" wrapText="1"/>
      <protection hidden="1"/>
    </xf>
    <xf numFmtId="0" fontId="18" fillId="0" borderId="10" xfId="205" applyFont="1" applyBorder="1" applyAlignment="1" applyProtection="1">
      <alignment horizontal="left" vertical="center" wrapText="1"/>
      <protection hidden="1"/>
    </xf>
    <xf numFmtId="0" fontId="18" fillId="0" borderId="28" xfId="205" applyFont="1" applyBorder="1" applyAlignment="1" applyProtection="1">
      <alignment horizontal="left" vertical="center" wrapText="1"/>
      <protection hidden="1"/>
    </xf>
    <xf numFmtId="1" fontId="18" fillId="0" borderId="0" xfId="205" applyNumberFormat="1" applyFont="1" applyAlignment="1" applyProtection="1">
      <alignment horizontal="justify" vertical="top" wrapText="1"/>
      <protection hidden="1"/>
    </xf>
    <xf numFmtId="0" fontId="18" fillId="0" borderId="0" xfId="205" applyFont="1" applyAlignment="1" applyProtection="1">
      <alignment horizontal="justify" vertical="top" wrapText="1"/>
      <protection hidden="1"/>
    </xf>
    <xf numFmtId="0" fontId="18" fillId="0" borderId="7" xfId="205" applyFont="1" applyBorder="1" applyAlignment="1" applyProtection="1">
      <alignment horizontal="justify" vertical="top" wrapText="1"/>
      <protection hidden="1"/>
    </xf>
    <xf numFmtId="0" fontId="18" fillId="0" borderId="0" xfId="205" applyFont="1" applyAlignment="1" applyProtection="1">
      <alignment horizontal="left" vertical="center" wrapText="1"/>
      <protection hidden="1"/>
    </xf>
    <xf numFmtId="1" fontId="17" fillId="0" borderId="0" xfId="205" applyNumberFormat="1" applyFont="1" applyAlignment="1" applyProtection="1">
      <alignment horizontal="center" vertical="center" wrapText="1"/>
      <protection hidden="1"/>
    </xf>
    <xf numFmtId="0" fontId="17" fillId="0" borderId="0" xfId="205" applyFont="1" applyAlignment="1" applyProtection="1">
      <alignment horizontal="center" vertical="center" wrapText="1"/>
      <protection hidden="1"/>
    </xf>
    <xf numFmtId="4" fontId="17" fillId="0" borderId="0" xfId="205" applyNumberFormat="1" applyFont="1" applyAlignment="1" applyProtection="1">
      <alignment horizontal="right" vertical="center" wrapText="1"/>
      <protection hidden="1"/>
    </xf>
    <xf numFmtId="4" fontId="17" fillId="0" borderId="4" xfId="205" applyNumberFormat="1" applyFont="1" applyBorder="1" applyAlignment="1" applyProtection="1">
      <alignment horizontal="center" vertical="center" wrapText="1"/>
      <protection hidden="1"/>
    </xf>
    <xf numFmtId="4" fontId="17" fillId="0" borderId="14" xfId="205" applyNumberFormat="1" applyFont="1" applyBorder="1" applyAlignment="1" applyProtection="1">
      <alignment horizontal="right" vertical="center" wrapText="1"/>
      <protection hidden="1"/>
    </xf>
    <xf numFmtId="4" fontId="18" fillId="0" borderId="15" xfId="205" applyNumberFormat="1" applyFont="1" applyBorder="1" applyAlignment="1" applyProtection="1">
      <alignment horizontal="right" vertical="center" wrapText="1"/>
      <protection hidden="1"/>
    </xf>
    <xf numFmtId="1" fontId="17" fillId="0" borderId="14" xfId="205" applyNumberFormat="1" applyFont="1" applyBorder="1" applyAlignment="1" applyProtection="1">
      <alignment horizontal="center" vertical="center" wrapText="1"/>
      <protection hidden="1"/>
    </xf>
    <xf numFmtId="1" fontId="17" fillId="0" borderId="15" xfId="205" applyNumberFormat="1" applyFont="1" applyBorder="1" applyAlignment="1" applyProtection="1">
      <alignment horizontal="center" vertical="center" wrapText="1"/>
      <protection hidden="1"/>
    </xf>
    <xf numFmtId="1" fontId="17" fillId="0" borderId="4" xfId="205" applyNumberFormat="1" applyFont="1" applyBorder="1" applyAlignment="1" applyProtection="1">
      <alignment horizontal="center" vertical="center" wrapText="1"/>
      <protection hidden="1"/>
    </xf>
    <xf numFmtId="1" fontId="24" fillId="0" borderId="4" xfId="205" applyNumberFormat="1" applyFont="1" applyBorder="1" applyAlignment="1" applyProtection="1">
      <alignment horizontal="justify" vertical="center" wrapText="1"/>
      <protection hidden="1"/>
    </xf>
    <xf numFmtId="4" fontId="17" fillId="0" borderId="14" xfId="205" applyNumberFormat="1" applyFont="1" applyBorder="1" applyAlignment="1" applyProtection="1">
      <alignment horizontal="center" vertical="center" wrapText="1"/>
      <protection hidden="1"/>
    </xf>
    <xf numFmtId="4" fontId="17" fillId="0" borderId="3" xfId="205" applyNumberFormat="1" applyFont="1" applyBorder="1" applyAlignment="1" applyProtection="1">
      <alignment horizontal="center" vertical="center" wrapText="1"/>
      <protection hidden="1"/>
    </xf>
    <xf numFmtId="2" fontId="20" fillId="0" borderId="0" xfId="196" applyNumberFormat="1" applyFont="1" applyAlignment="1" applyProtection="1">
      <alignment horizontal="left" vertical="center"/>
      <protection hidden="1"/>
    </xf>
  </cellXfs>
  <cellStyles count="24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3 2" xfId="242" xr:uid="{4B503E61-8CE4-3248-8D7D-DB12A56E8F3D}"/>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29">
    <dxf>
      <fill>
        <patternFill>
          <bgColor rgb="FFCCFFCC"/>
        </patternFill>
      </fill>
    </dxf>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4'!A1"/></Relationships>
</file>

<file path=xl/drawings/_rels/drawing8.xml.rels><?xml version="1.0" encoding="UTF-8" standalone="yes"?>
<Relationships xmlns="http://schemas.openxmlformats.org/package/2006/relationships"><Relationship Id="rId1" Type="http://schemas.openxmlformats.org/officeDocument/2006/relationships/hyperlink" Target="#'Sch-3 '!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476250"/>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28050" y="47625"/>
          <a:ext cx="1104900" cy="60642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51825" y="76200"/>
          <a:ext cx="1349375"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45500" y="76200"/>
          <a:ext cx="1377950" cy="644525"/>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05275" y="9921875"/>
          <a:ext cx="244475"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692650" y="9921875"/>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05275" y="9921875"/>
          <a:ext cx="244475"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692650" y="9921875"/>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05275" y="9921875"/>
          <a:ext cx="244475"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692650" y="9921875"/>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05275" y="9921875"/>
          <a:ext cx="244475"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05275" y="9921875"/>
          <a:ext cx="244475"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05275" y="9921875"/>
          <a:ext cx="244475"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05275" y="9921875"/>
          <a:ext cx="244475"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27625" y="9921875"/>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27625" y="9921875"/>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27625" y="9921875"/>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27625" y="9921875"/>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38600" y="9921875"/>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19550" y="9921875"/>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48125" y="9921875"/>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25975" y="9921875"/>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54550" y="9921875"/>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45025" y="9921875"/>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29075" y="9921875"/>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76700" y="9921875"/>
          <a:ext cx="273050"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57650" y="9921875"/>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48125" y="9921875"/>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05275" y="9921875"/>
          <a:ext cx="244475"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05275" y="9921875"/>
          <a:ext cx="244475"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05275" y="9921875"/>
          <a:ext cx="244475"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05275" y="9921875"/>
          <a:ext cx="244475"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05275" y="9921875"/>
          <a:ext cx="244475"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05275" y="9921875"/>
          <a:ext cx="244475"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81450" y="9921875"/>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05275" y="9921875"/>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05275" y="9921875"/>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05275" y="9921875"/>
          <a:ext cx="244475"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05275" y="9921875"/>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05275" y="9921875"/>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05275" y="9921875"/>
          <a:ext cx="244475"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692650" y="9921875"/>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692650" y="9921875"/>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692650" y="9921875"/>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70525" y="9921875"/>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70525" y="9921875"/>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70525" y="9921875"/>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70525" y="9921875"/>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70525" y="9921875"/>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05275" y="9921875"/>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692650" y="9921875"/>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05275" y="9921875"/>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692650" y="9921875"/>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05275" y="9921875"/>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692650" y="9921875"/>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05275" y="9921875"/>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692650" y="9921875"/>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05275" y="9921875"/>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05275" y="9921875"/>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05275" y="9921875"/>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05275" y="9921875"/>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05275" y="9921875"/>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692650" y="9921875"/>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692650" y="9921875"/>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692650" y="9921875"/>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692650" y="9921875"/>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692650" y="9921875"/>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05275" y="9921875"/>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05275" y="9921875"/>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692650" y="9921875"/>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692650" y="9921875"/>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05275" y="9921875"/>
          <a:ext cx="244475"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70525" y="9921875"/>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692650" y="9921875"/>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692650" y="9921875"/>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692650" y="9921875"/>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692650" y="9921875"/>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692650" y="9921875"/>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68825" y="9921875"/>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05275" y="9921875"/>
          <a:ext cx="244475"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05275" y="9921875"/>
          <a:ext cx="244475"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05275" y="9921875"/>
          <a:ext cx="244475"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05275" y="9921875"/>
          <a:ext cx="244475"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05275" y="9921875"/>
          <a:ext cx="244475"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05275" y="9921875"/>
          <a:ext cx="244475"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81450" y="9921875"/>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05275" y="9921875"/>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05275" y="9921875"/>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05275" y="9921875"/>
          <a:ext cx="244475"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05275" y="9921875"/>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05275" y="9921875"/>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05275" y="9921875"/>
          <a:ext cx="244475"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692650" y="9921875"/>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692650" y="9921875"/>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692650" y="9921875"/>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70525" y="9921875"/>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70525" y="9921875"/>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70525" y="9921875"/>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70525" y="9921875"/>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70525" y="9921875"/>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05275" y="9921875"/>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692650" y="9921875"/>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05275" y="9921875"/>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692650" y="9921875"/>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05275" y="9921875"/>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692650" y="9921875"/>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05275" y="9921875"/>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692650" y="9921875"/>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05275" y="9921875"/>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05275" y="9921875"/>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05275" y="9921875"/>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05275" y="9921875"/>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05275" y="9921875"/>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692650" y="9921875"/>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692650" y="9921875"/>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692650" y="9921875"/>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692650" y="9921875"/>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692650" y="9921875"/>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05275" y="9921875"/>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05275" y="9921875"/>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692650" y="9921875"/>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692650" y="9921875"/>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05275" y="9921875"/>
          <a:ext cx="244475"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70525" y="9921875"/>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692650" y="9921875"/>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692650" y="9921875"/>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692650" y="9921875"/>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692650" y="9921875"/>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68825" y="9921875"/>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05275" y="9921875"/>
          <a:ext cx="244475"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692650" y="9921875"/>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05275" y="9921875"/>
          <a:ext cx="244475"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692650" y="9921875"/>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05275" y="9921875"/>
          <a:ext cx="244475"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692650" y="9921875"/>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05275" y="9921875"/>
          <a:ext cx="244475"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05275" y="9921875"/>
          <a:ext cx="244475"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05275" y="9921875"/>
          <a:ext cx="244475"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05275" y="9921875"/>
          <a:ext cx="244475"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27625" y="9921875"/>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27625" y="9921875"/>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27625" y="9921875"/>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27625" y="9921875"/>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38600" y="9921875"/>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19550" y="9921875"/>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48125" y="9921875"/>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25975" y="9921875"/>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54550" y="9921875"/>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45025" y="9921875"/>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29075" y="9921875"/>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76700" y="9921875"/>
          <a:ext cx="273050"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57650" y="9921875"/>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48125" y="9921875"/>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05275" y="9921875"/>
          <a:ext cx="244475"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05275" y="9921875"/>
          <a:ext cx="244475"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05275" y="9921875"/>
          <a:ext cx="244475"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05275" y="9921875"/>
          <a:ext cx="244475"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05275" y="9921875"/>
          <a:ext cx="244475"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05275" y="9921875"/>
          <a:ext cx="244475"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81450" y="9921875"/>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05275" y="9921875"/>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05275" y="9921875"/>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05275" y="9921875"/>
          <a:ext cx="244475"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05275" y="9921875"/>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05275" y="9921875"/>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05275" y="9921875"/>
          <a:ext cx="244475"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692650" y="9921875"/>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692650" y="9921875"/>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692650" y="9921875"/>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70525" y="9921875"/>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70525" y="9921875"/>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70525" y="9921875"/>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70525" y="9921875"/>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70525" y="9921875"/>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05275" y="9921875"/>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692650" y="9921875"/>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05275" y="9921875"/>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692650" y="9921875"/>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05275" y="9921875"/>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692650" y="9921875"/>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05275" y="9921875"/>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692650" y="9921875"/>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05275" y="9921875"/>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05275" y="9921875"/>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05275" y="9921875"/>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05275" y="9921875"/>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05275" y="9921875"/>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692650" y="9921875"/>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692650" y="9921875"/>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692650" y="9921875"/>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692650" y="9921875"/>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692650" y="9921875"/>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05275" y="9921875"/>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05275" y="9921875"/>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692650" y="9921875"/>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692650" y="9921875"/>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05275" y="9921875"/>
          <a:ext cx="244475"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70525" y="9921875"/>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692650" y="9921875"/>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692650" y="9921875"/>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692650" y="9921875"/>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692650" y="9921875"/>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692650" y="9921875"/>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68825" y="9921875"/>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05275" y="9921875"/>
          <a:ext cx="244475"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05275" y="9921875"/>
          <a:ext cx="244475"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05275" y="9921875"/>
          <a:ext cx="244475"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05275" y="9921875"/>
          <a:ext cx="244475"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05275" y="9921875"/>
          <a:ext cx="244475"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05275" y="9921875"/>
          <a:ext cx="244475"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81450" y="9921875"/>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05275" y="9921875"/>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05275" y="9921875"/>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05275" y="9921875"/>
          <a:ext cx="244475"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05275" y="9921875"/>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05275" y="9921875"/>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05275" y="9921875"/>
          <a:ext cx="244475"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692650" y="9921875"/>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692650" y="9921875"/>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692650" y="9921875"/>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70525" y="9921875"/>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70525" y="9921875"/>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70525" y="9921875"/>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70525" y="9921875"/>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70525" y="9921875"/>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05275" y="9921875"/>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692650" y="9921875"/>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05275" y="9921875"/>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692650" y="9921875"/>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05275" y="9921875"/>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692650" y="9921875"/>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05275" y="9921875"/>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692650" y="9921875"/>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05275" y="9921875"/>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05275" y="9921875"/>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05275" y="9921875"/>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05275" y="9921875"/>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05275" y="9921875"/>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692650" y="9921875"/>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692650" y="9921875"/>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692650" y="9921875"/>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692650" y="9921875"/>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692650" y="9921875"/>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05275" y="9921875"/>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05275" y="9921875"/>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692650" y="9921875"/>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692650" y="9921875"/>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70525" y="9921875"/>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692650" y="9921875"/>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692650" y="9921875"/>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692650" y="9921875"/>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692650" y="9921875"/>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68825" y="9921875"/>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05275" y="9921875"/>
          <a:ext cx="244475"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692650" y="9921875"/>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05275" y="9921875"/>
          <a:ext cx="244475"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692650" y="9921875"/>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05275" y="9921875"/>
          <a:ext cx="244475"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692650" y="9921875"/>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05275" y="9921875"/>
          <a:ext cx="244475"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05275" y="9921875"/>
          <a:ext cx="244475"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05275" y="9921875"/>
          <a:ext cx="244475"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05275" y="9921875"/>
          <a:ext cx="244475"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27625" y="9921875"/>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27625" y="9921875"/>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27625" y="9921875"/>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27625" y="9921875"/>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38600" y="9921875"/>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19550" y="9921875"/>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48125" y="9921875"/>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25975" y="9921875"/>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54550" y="9921875"/>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45025" y="9921875"/>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29075" y="9921875"/>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76700" y="9921875"/>
          <a:ext cx="273050"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57650" y="9921875"/>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48125" y="9921875"/>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05275" y="9921875"/>
          <a:ext cx="244475"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05275" y="9921875"/>
          <a:ext cx="244475"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05275" y="9921875"/>
          <a:ext cx="244475"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05275" y="9921875"/>
          <a:ext cx="244475"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05275" y="9921875"/>
          <a:ext cx="244475"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05275" y="9921875"/>
          <a:ext cx="244475"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81450" y="9921875"/>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05275" y="9921875"/>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05275" y="9921875"/>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05275" y="9921875"/>
          <a:ext cx="244475"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05275" y="9921875"/>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05275" y="9921875"/>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05275" y="9921875"/>
          <a:ext cx="244475"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692650" y="9921875"/>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692650" y="9921875"/>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692650" y="9921875"/>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70525" y="9921875"/>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70525" y="9921875"/>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70525" y="9921875"/>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70525" y="9921875"/>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70525" y="9921875"/>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05275" y="9921875"/>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692650" y="9921875"/>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05275" y="9921875"/>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692650" y="9921875"/>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05275" y="9921875"/>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692650" y="9921875"/>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05275" y="9921875"/>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692650" y="9921875"/>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05275" y="9921875"/>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05275" y="9921875"/>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05275" y="9921875"/>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05275" y="9921875"/>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05275" y="9921875"/>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692650" y="9921875"/>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692650" y="9921875"/>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692650" y="9921875"/>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692650" y="9921875"/>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692650" y="9921875"/>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05275" y="9921875"/>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05275" y="9921875"/>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692650" y="9921875"/>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692650" y="9921875"/>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05275" y="9921875"/>
          <a:ext cx="244475"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70525" y="9921875"/>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692650" y="9921875"/>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692650" y="9921875"/>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692650" y="9921875"/>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692650" y="9921875"/>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692650" y="9921875"/>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68825" y="9921875"/>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05275" y="9921875"/>
          <a:ext cx="244475"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05275" y="9921875"/>
          <a:ext cx="244475"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05275" y="9921875"/>
          <a:ext cx="244475"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05275" y="9921875"/>
          <a:ext cx="244475"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05275" y="9921875"/>
          <a:ext cx="244475"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05275" y="9921875"/>
          <a:ext cx="244475"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81450" y="9921875"/>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05275" y="9921875"/>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05275" y="9921875"/>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05275" y="9921875"/>
          <a:ext cx="244475"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05275" y="9921875"/>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05275" y="9921875"/>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05275" y="9921875"/>
          <a:ext cx="244475"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692650" y="9921875"/>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692650" y="9921875"/>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692650" y="9921875"/>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70525" y="9921875"/>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70525" y="9921875"/>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70525" y="9921875"/>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70525" y="9921875"/>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70525" y="9921875"/>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05275" y="9921875"/>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692650" y="9921875"/>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05275" y="9921875"/>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692650" y="9921875"/>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05275" y="9921875"/>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692650" y="9921875"/>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05275" y="9921875"/>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692650" y="9921875"/>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05275" y="9921875"/>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05275" y="9921875"/>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05275" y="9921875"/>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05275" y="9921875"/>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05275" y="9921875"/>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692650" y="9921875"/>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692650" y="9921875"/>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692650" y="9921875"/>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692650" y="9921875"/>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692650" y="9921875"/>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05275" y="9921875"/>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05275" y="9921875"/>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692650" y="9921875"/>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692650" y="9921875"/>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05275" y="9921875"/>
          <a:ext cx="244475"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70525" y="9921875"/>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692650" y="9921875"/>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692650" y="9921875"/>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692650" y="9921875"/>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692650" y="9921875"/>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68825" y="9921875"/>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05275" y="9921875"/>
          <a:ext cx="244475"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692650" y="9921875"/>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05275" y="9921875"/>
          <a:ext cx="244475"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692650" y="9921875"/>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05275" y="9921875"/>
          <a:ext cx="244475"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692650" y="9921875"/>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05275" y="9921875"/>
          <a:ext cx="244475"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05275" y="9921875"/>
          <a:ext cx="244475"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05275" y="9921875"/>
          <a:ext cx="244475"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05275" y="9921875"/>
          <a:ext cx="244475"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27625" y="9921875"/>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27625" y="9921875"/>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27625" y="9921875"/>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27625" y="9921875"/>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38600" y="9921875"/>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19550" y="9921875"/>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48125" y="9921875"/>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25975" y="9921875"/>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54550" y="9921875"/>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45025" y="9921875"/>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29075" y="9921875"/>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76700" y="9921875"/>
          <a:ext cx="273050"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57650" y="9921875"/>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48125" y="9921875"/>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05275" y="9921875"/>
          <a:ext cx="244475"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05275" y="9921875"/>
          <a:ext cx="244475"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05275" y="9921875"/>
          <a:ext cx="244475"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05275" y="9921875"/>
          <a:ext cx="244475"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05275" y="9921875"/>
          <a:ext cx="244475"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05275" y="9921875"/>
          <a:ext cx="244475"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81450" y="9921875"/>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05275" y="9921875"/>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05275" y="9921875"/>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05275" y="9921875"/>
          <a:ext cx="244475"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05275" y="9921875"/>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05275" y="9921875"/>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05275" y="9921875"/>
          <a:ext cx="244475"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692650" y="9921875"/>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692650" y="9921875"/>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692650" y="9921875"/>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70525" y="9921875"/>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70525" y="9921875"/>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70525" y="9921875"/>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70525" y="9921875"/>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70525" y="9921875"/>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05275" y="9921875"/>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692650" y="9921875"/>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05275" y="9921875"/>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692650" y="9921875"/>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05275" y="9921875"/>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692650" y="9921875"/>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05275" y="9921875"/>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692650" y="9921875"/>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05275" y="9921875"/>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05275" y="9921875"/>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05275" y="9921875"/>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05275" y="9921875"/>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05275" y="9921875"/>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692650" y="9921875"/>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692650" y="9921875"/>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692650" y="9921875"/>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692650" y="9921875"/>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692650" y="9921875"/>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05275" y="9921875"/>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05275" y="9921875"/>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692650" y="9921875"/>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692650" y="9921875"/>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05275" y="9921875"/>
          <a:ext cx="244475"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70525" y="9921875"/>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692650" y="9921875"/>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692650" y="9921875"/>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692650" y="9921875"/>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692650" y="9921875"/>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692650" y="9921875"/>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68825" y="9921875"/>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05275" y="9921875"/>
          <a:ext cx="244475"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05275" y="9921875"/>
          <a:ext cx="244475"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05275" y="9921875"/>
          <a:ext cx="244475"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05275" y="9921875"/>
          <a:ext cx="244475"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05275" y="9921875"/>
          <a:ext cx="244475"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05275" y="9921875"/>
          <a:ext cx="244475"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81450" y="9921875"/>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05275" y="9921875"/>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05275" y="9921875"/>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05275" y="9921875"/>
          <a:ext cx="244475"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05275" y="9921875"/>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05275" y="9921875"/>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05275" y="9921875"/>
          <a:ext cx="244475"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692650" y="9921875"/>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692650" y="9921875"/>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692650" y="9921875"/>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70525" y="9921875"/>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70525" y="9921875"/>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70525" y="9921875"/>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70525" y="9921875"/>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70525" y="9921875"/>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05275" y="9921875"/>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692650" y="9921875"/>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05275" y="9921875"/>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692650" y="9921875"/>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05275" y="9921875"/>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692650" y="9921875"/>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05275" y="9921875"/>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692650" y="9921875"/>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05275" y="9921875"/>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05275" y="9921875"/>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05275" y="9921875"/>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05275" y="9921875"/>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05275" y="9921875"/>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692650" y="9921875"/>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692650" y="9921875"/>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692650" y="9921875"/>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692650" y="9921875"/>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692650" y="9921875"/>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05275" y="9921875"/>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692650" y="9921875"/>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692650" y="9921875"/>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70525" y="9921875"/>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692650" y="9921875"/>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692650" y="9921875"/>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692650" y="9921875"/>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692650" y="9921875"/>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68825" y="9921875"/>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62850" y="47625"/>
          <a:ext cx="1266825" cy="8286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66079" y="28575"/>
          <a:ext cx="1114425" cy="655411"/>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3250" y="28575"/>
          <a:ext cx="1114425" cy="64452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88033" y="19050"/>
          <a:ext cx="1116189" cy="830792"/>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257175</xdr:colOff>
      <xdr:row>0</xdr:row>
      <xdr:rowOff>19050</xdr:rowOff>
    </xdr:from>
    <xdr:to>
      <xdr:col>15</xdr:col>
      <xdr:colOff>676275</xdr:colOff>
      <xdr:row>2</xdr:row>
      <xdr:rowOff>257175</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00000000-0008-0000-0800-0000FF4C3D00}"/>
            </a:ext>
          </a:extLst>
        </xdr:cNvPr>
        <xdr:cNvGrpSpPr>
          <a:grpSpLocks/>
        </xdr:cNvGrpSpPr>
      </xdr:nvGrpSpPr>
      <xdr:grpSpPr bwMode="auto">
        <a:xfrm>
          <a:off x="15274513" y="19050"/>
          <a:ext cx="2954976" cy="598714"/>
          <a:chOff x="804" y="5"/>
          <a:chExt cx="116" cy="73"/>
        </a:xfrm>
      </xdr:grpSpPr>
      <xdr:sp macro="" textlink="">
        <xdr:nvSpPr>
          <xdr:cNvPr id="3" name="AutoShape 2">
            <a:extLst>
              <a:ext uri="{FF2B5EF4-FFF2-40B4-BE49-F238E27FC236}">
                <a16:creationId xmlns:a16="http://schemas.microsoft.com/office/drawing/2014/main" id="{00000000-0008-0000-0800-0000004D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32700" y="19050"/>
          <a:ext cx="1098550" cy="650875"/>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39050" y="19050"/>
          <a:ext cx="1101725" cy="619125"/>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
      <sheetName val="Sch-1"/>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2.bin"/><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13.bin"/><Relationship Id="rId13" Type="http://schemas.openxmlformats.org/officeDocument/2006/relationships/printerSettings" Target="../printerSettings/printerSettings218.bin"/><Relationship Id="rId18" Type="http://schemas.openxmlformats.org/officeDocument/2006/relationships/printerSettings" Target="../printerSettings/printerSettings223.bin"/><Relationship Id="rId3" Type="http://schemas.openxmlformats.org/officeDocument/2006/relationships/printerSettings" Target="../printerSettings/printerSettings208.bin"/><Relationship Id="rId21" Type="http://schemas.openxmlformats.org/officeDocument/2006/relationships/printerSettings" Target="../printerSettings/printerSettings226.bin"/><Relationship Id="rId7" Type="http://schemas.openxmlformats.org/officeDocument/2006/relationships/printerSettings" Target="../printerSettings/printerSettings212.bin"/><Relationship Id="rId12" Type="http://schemas.openxmlformats.org/officeDocument/2006/relationships/printerSettings" Target="../printerSettings/printerSettings217.bin"/><Relationship Id="rId17" Type="http://schemas.openxmlformats.org/officeDocument/2006/relationships/printerSettings" Target="../printerSettings/printerSettings222.bin"/><Relationship Id="rId25" Type="http://schemas.openxmlformats.org/officeDocument/2006/relationships/drawing" Target="../drawings/drawing10.xml"/><Relationship Id="rId2" Type="http://schemas.openxmlformats.org/officeDocument/2006/relationships/printerSettings" Target="../printerSettings/printerSettings207.bin"/><Relationship Id="rId16" Type="http://schemas.openxmlformats.org/officeDocument/2006/relationships/printerSettings" Target="../printerSettings/printerSettings221.bin"/><Relationship Id="rId20" Type="http://schemas.openxmlformats.org/officeDocument/2006/relationships/printerSettings" Target="../printerSettings/printerSettings225.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printerSettings" Target="../printerSettings/printerSettings216.bin"/><Relationship Id="rId24" Type="http://schemas.openxmlformats.org/officeDocument/2006/relationships/printerSettings" Target="../printerSettings/printerSettings229.bin"/><Relationship Id="rId5" Type="http://schemas.openxmlformats.org/officeDocument/2006/relationships/printerSettings" Target="../printerSettings/printerSettings210.bin"/><Relationship Id="rId15" Type="http://schemas.openxmlformats.org/officeDocument/2006/relationships/printerSettings" Target="../printerSettings/printerSettings220.bin"/><Relationship Id="rId23" Type="http://schemas.openxmlformats.org/officeDocument/2006/relationships/printerSettings" Target="../printerSettings/printerSettings228.bin"/><Relationship Id="rId10" Type="http://schemas.openxmlformats.org/officeDocument/2006/relationships/printerSettings" Target="../printerSettings/printerSettings215.bin"/><Relationship Id="rId19" Type="http://schemas.openxmlformats.org/officeDocument/2006/relationships/printerSettings" Target="../printerSettings/printerSettings224.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 Id="rId14" Type="http://schemas.openxmlformats.org/officeDocument/2006/relationships/printerSettings" Target="../printerSettings/printerSettings219.bin"/><Relationship Id="rId22"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drawing" Target="../drawings/drawing11.xml"/><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21" Type="http://schemas.openxmlformats.org/officeDocument/2006/relationships/printerSettings" Target="../printerSettings/printerSettings295.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5" Type="http://schemas.openxmlformats.org/officeDocument/2006/relationships/drawing" Target="../drawings/drawing13.xml"/><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20" Type="http://schemas.openxmlformats.org/officeDocument/2006/relationships/printerSettings" Target="../printerSettings/printerSettings294.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24" Type="http://schemas.openxmlformats.org/officeDocument/2006/relationships/printerSettings" Target="../printerSettings/printerSettings298.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23" Type="http://schemas.openxmlformats.org/officeDocument/2006/relationships/printerSettings" Target="../printerSettings/printerSettings297.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 Id="rId22" Type="http://schemas.openxmlformats.org/officeDocument/2006/relationships/printerSettings" Target="../printerSettings/printerSettings29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drawing" Target="../drawings/drawing14.xml"/><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18" Type="http://schemas.openxmlformats.org/officeDocument/2006/relationships/printerSettings" Target="../printerSettings/printerSettings361.bin"/><Relationship Id="rId3" Type="http://schemas.openxmlformats.org/officeDocument/2006/relationships/printerSettings" Target="../printerSettings/printerSettings346.bin"/><Relationship Id="rId21" Type="http://schemas.openxmlformats.org/officeDocument/2006/relationships/printerSettings" Target="../printerSettings/printerSettings364.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17" Type="http://schemas.openxmlformats.org/officeDocument/2006/relationships/printerSettings" Target="../printerSettings/printerSettings360.bin"/><Relationship Id="rId2" Type="http://schemas.openxmlformats.org/officeDocument/2006/relationships/printerSettings" Target="../printerSettings/printerSettings345.bin"/><Relationship Id="rId16" Type="http://schemas.openxmlformats.org/officeDocument/2006/relationships/printerSettings" Target="../printerSettings/printerSettings359.bin"/><Relationship Id="rId20" Type="http://schemas.openxmlformats.org/officeDocument/2006/relationships/printerSettings" Target="../printerSettings/printerSettings363.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19" Type="http://schemas.openxmlformats.org/officeDocument/2006/relationships/printerSettings" Target="../printerSettings/printerSettings362.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 Id="rId2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drawing" Target="../drawings/drawing19.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printerSettings" Target="../printerSettings/printerSettings430.bin"/><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printerSettings" Target="../printerSettings/printerSettings429.bin"/><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1.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 Type="http://schemas.openxmlformats.org/officeDocument/2006/relationships/printerSettings" Target="../printerSettings/printerSettings166.bin"/><Relationship Id="rId21" Type="http://schemas.openxmlformats.org/officeDocument/2006/relationships/printerSettings" Target="../printerSettings/printerSettings184.bin"/><Relationship Id="rId7" Type="http://schemas.openxmlformats.org/officeDocument/2006/relationships/printerSettings" Target="../printerSettings/printerSettings170.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 Type="http://schemas.openxmlformats.org/officeDocument/2006/relationships/printerSettings" Target="../printerSettings/printerSettings165.bin"/><Relationship Id="rId16" Type="http://schemas.openxmlformats.org/officeDocument/2006/relationships/printerSettings" Target="../printerSettings/printerSettings179.bin"/><Relationship Id="rId20" Type="http://schemas.openxmlformats.org/officeDocument/2006/relationships/printerSettings" Target="../printerSettings/printerSettings183.bin"/><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1" Type="http://schemas.openxmlformats.org/officeDocument/2006/relationships/printerSettings" Target="../printerSettings/printerSettings174.bin"/><Relationship Id="rId5" Type="http://schemas.openxmlformats.org/officeDocument/2006/relationships/printerSettings" Target="../printerSettings/printerSettings168.bin"/><Relationship Id="rId15" Type="http://schemas.openxmlformats.org/officeDocument/2006/relationships/printerSettings" Target="../printerSettings/printerSettings178.bin"/><Relationship Id="rId10" Type="http://schemas.openxmlformats.org/officeDocument/2006/relationships/printerSettings" Target="../printerSettings/printerSettings173.bin"/><Relationship Id="rId19" Type="http://schemas.openxmlformats.org/officeDocument/2006/relationships/printerSettings" Target="../printerSettings/printerSettings182.bin"/><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4" Type="http://schemas.openxmlformats.org/officeDocument/2006/relationships/printerSettings" Target="../printerSettings/printerSettings177.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5" sqref="B5:H5"/>
    </sheetView>
  </sheetViews>
  <sheetFormatPr defaultColWidth="8.875" defaultRowHeight="16.5"/>
  <cols>
    <col min="1" max="1" width="18" customWidth="1"/>
    <col min="2" max="2" width="71.875" customWidth="1"/>
  </cols>
  <sheetData>
    <row r="1" spans="1:8" ht="53.25" customHeight="1">
      <c r="A1" s="263" t="s">
        <v>0</v>
      </c>
      <c r="B1" s="910" t="s">
        <v>541</v>
      </c>
      <c r="C1" s="910"/>
      <c r="D1" s="910"/>
      <c r="E1" s="910"/>
      <c r="F1" s="910"/>
      <c r="G1" s="910"/>
      <c r="H1" s="910"/>
    </row>
    <row r="2" spans="1:8" ht="19.5">
      <c r="B2" s="686"/>
      <c r="C2" s="687"/>
      <c r="D2" s="687"/>
      <c r="E2" s="687"/>
      <c r="F2" s="687"/>
      <c r="G2" s="687"/>
      <c r="H2" s="687"/>
    </row>
    <row r="3" spans="1:8" ht="19.5">
      <c r="A3" t="s">
        <v>1</v>
      </c>
      <c r="B3" s="688" t="s">
        <v>2</v>
      </c>
      <c r="C3" s="687"/>
      <c r="D3" s="687"/>
      <c r="E3" s="687"/>
      <c r="F3" s="687"/>
      <c r="G3" s="687"/>
      <c r="H3" s="687"/>
    </row>
    <row r="4" spans="1:8" ht="19.5">
      <c r="B4" s="687"/>
      <c r="C4" s="687"/>
      <c r="D4" s="687"/>
      <c r="E4" s="687"/>
      <c r="F4" s="687"/>
      <c r="G4" s="687"/>
      <c r="H4" s="687"/>
    </row>
    <row r="5" spans="1:8" ht="19.5">
      <c r="A5" t="s">
        <v>3</v>
      </c>
      <c r="B5" s="911" t="s">
        <v>542</v>
      </c>
      <c r="C5" s="912"/>
      <c r="D5" s="912"/>
      <c r="E5" s="912"/>
      <c r="F5" s="912"/>
      <c r="G5" s="912"/>
      <c r="H5" s="912"/>
    </row>
    <row r="6" spans="1:8" ht="19.5">
      <c r="B6" s="687"/>
      <c r="C6" s="687"/>
      <c r="D6" s="687"/>
      <c r="E6" s="687"/>
      <c r="F6" s="687"/>
      <c r="G6" s="687"/>
      <c r="H6" s="687"/>
    </row>
  </sheetData>
  <sheetProtection algorithmName="SHA-512" hashValue="K7+V7e4sIdqT1kCpkcQuWM+0bsCNfKVAgYdJK60cWC8arCYZ+DI0hEh+0jpYu2t6Zlyh7Di2S/MnoAU9W6cb8Q==" saltValue="3V/+AtUt8S19b2ubfiVLCg==" spinCount="100000" sheet="1" scenarios="1" formatColumns="0" formatRows="0" selectLockedCells="1" selectUnlockedCells="1"/>
  <customSheetViews>
    <customSheetView guid="{B48B8B4C-A880-453D-8729-90D004BEF0DB}" state="hidden">
      <selection activeCell="B9" sqref="B9"/>
      <pageMargins left="0" right="0" top="0" bottom="0" header="0" footer="0"/>
      <pageSetup orientation="portrait" r:id="rId1"/>
      <headerFooter alignWithMargins="0"/>
    </customSheetView>
    <customSheetView guid="{7043F04C-1FA3-449D-BEB8-4AC08DF68A5A}" state="hidden">
      <selection activeCell="B10" sqref="B10"/>
      <pageMargins left="0" right="0" top="0" bottom="0" header="0" footer="0"/>
      <pageSetup orientation="portrait" r:id="rId2"/>
      <headerFooter alignWithMargins="0"/>
    </customSheetView>
    <customSheetView guid="{D0757F9E-DF41-4B40-A5E5-F4F8FDD8D61D}" state="hidden">
      <selection activeCell="B5" sqref="B5:H5"/>
      <pageMargins left="0" right="0" top="0" bottom="0" header="0" footer="0"/>
      <pageSetup orientation="portrait" r:id="rId3"/>
      <headerFooter alignWithMargins="0"/>
    </customSheetView>
    <customSheetView guid="{E81F0721-C35D-4189-B675-E46A21339863}" state="hidden">
      <selection activeCell="B11" sqref="B11"/>
      <pageMargins left="0" right="0" top="0" bottom="0" header="0" footer="0"/>
      <pageSetup orientation="portrait" r:id="rId4"/>
      <headerFooter alignWithMargins="0"/>
    </customSheetView>
    <customSheetView guid="{223BC0FC-814D-40F0-9795-CE82A16FF3A5}" state="hidden">
      <selection activeCell="B10" sqref="B10"/>
      <pageMargins left="0" right="0" top="0" bottom="0" header="0" footer="0"/>
      <pageSetup orientation="portrait" r:id="rId5"/>
      <headerFooter alignWithMargins="0"/>
    </customSheetView>
    <customSheetView guid="{D53177B2-31EC-4222-B97A-A37DCFD9E45B}" state="hidden">
      <selection activeCell="B1" sqref="B1:H1"/>
      <pageMargins left="0" right="0" top="0" bottom="0" header="0" footer="0"/>
      <pageSetup orientation="portrait" r:id="rId6"/>
      <headerFooter alignWithMargins="0"/>
    </customSheetView>
    <customSheetView guid="{B3CE7B10-A914-4559-A6DA-AED8C22AFD6D}" state="hidden">
      <selection activeCell="B7" sqref="B7"/>
      <pageMargins left="0" right="0" top="0" bottom="0" header="0" footer="0"/>
      <pageSetup orientation="portrait" r:id="rId7"/>
      <headerFooter alignWithMargins="0"/>
    </customSheetView>
    <customSheetView guid="{7487ED9F-BBED-4B2A-9631-22F1A430946B}" state="hidden">
      <selection activeCell="B2" sqref="B2"/>
      <pageMargins left="0" right="0" top="0" bottom="0" header="0" footer="0"/>
      <pageSetup orientation="portrait" r:id="rId8"/>
      <headerFooter alignWithMargins="0"/>
    </customSheetView>
    <customSheetView guid="{A7DBDDEF-9245-44C6-9EBF-032DB6E1C0A2}" state="hidden">
      <selection activeCell="B8" sqref="B8"/>
      <pageMargins left="0" right="0" top="0" bottom="0" header="0" footer="0"/>
      <pageSetup orientation="portrait" r:id="rId9"/>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4AA1107B-A795-4744-B566-827168772C7A}" state="hidden">
      <selection activeCell="B2" sqref="B2"/>
      <pageMargins left="0" right="0" top="0" bottom="0" header="0" footer="0"/>
      <pageSetup orientation="portrait" r:id="rId13"/>
      <headerFooter alignWithMargins="0"/>
    </customSheetView>
    <customSheetView guid="{EE46BCD1-F715-4FA9-A5FC-1B125AD601E0}" state="hidden">
      <selection activeCell="B5" sqref="B5:H5"/>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17F5C48B-526E-48D2-9F97-823D578F9893}" state="hidden">
      <selection activeCell="B15" sqref="B15:B16"/>
      <pageMargins left="0" right="0" top="0" bottom="0" header="0" footer="0"/>
      <pageSetup orientation="portrait" r:id="rId17"/>
      <headerFooter alignWithMargins="0"/>
    </customSheetView>
    <customSheetView guid="{7F1A5DE7-1043-4C11-AB2C-CC6BC6A0F482}" state="hidden">
      <selection activeCell="B4" sqref="B4"/>
      <pageMargins left="0" right="0" top="0" bottom="0" header="0" footer="0"/>
      <pageSetup orientation="portrait" r:id="rId18"/>
      <headerFooter alignWithMargins="0"/>
    </customSheetView>
    <customSheetView guid="{75D87FDD-0292-4E5A-8E8F-63018B009393}"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9" type="noConversion"/>
  <pageMargins left="0.75" right="0.75" top="1" bottom="1" header="0.5" footer="0.5"/>
  <pageSetup orientation="portrait" r:id="rId2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43" customWidth="1"/>
    <col min="2" max="2" width="42.125" style="344" customWidth="1"/>
    <col min="3" max="3" width="7.625" style="343" customWidth="1"/>
    <col min="4" max="4" width="9.125" style="343" customWidth="1"/>
    <col min="5" max="5" width="12.62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SR-II/C&amp;M/WC-4278/2025</v>
      </c>
      <c r="B1" s="57"/>
      <c r="C1" s="58"/>
      <c r="D1" s="58"/>
      <c r="E1" s="7"/>
      <c r="F1" s="8" t="s">
        <v>156</v>
      </c>
    </row>
    <row r="2" spans="1:32">
      <c r="A2" s="4"/>
      <c r="B2" s="13"/>
      <c r="C2" s="6"/>
      <c r="D2" s="6"/>
      <c r="E2" s="1"/>
      <c r="F2" s="1"/>
    </row>
    <row r="3" spans="1:32" ht="51.75" customHeight="1">
      <c r="A3" s="1007" t="str">
        <f>Cover!$B$2</f>
        <v>Construction of Substation store at 765/400 kV, Bidar under TBCB Project</v>
      </c>
      <c r="B3" s="1007"/>
      <c r="C3" s="1007"/>
      <c r="D3" s="1007"/>
      <c r="E3" s="1007"/>
      <c r="F3" s="1007"/>
      <c r="AA3" s="176" t="s">
        <v>157</v>
      </c>
      <c r="AC3" s="177">
        <f>IF(ISERROR(#REF!/('Sch-6'!D14+'Sch-6'!D16+'Sch-6'!#REF!)),0,#REF!/( 'Sch-6'!D14+'Sch-6'!D16+'Sch-6'!#REF!))</f>
        <v>0</v>
      </c>
    </row>
    <row r="4" spans="1:32">
      <c r="A4" s="1008" t="s">
        <v>204</v>
      </c>
      <c r="B4" s="1008"/>
      <c r="C4" s="1008"/>
      <c r="D4" s="1008"/>
      <c r="E4" s="1008"/>
      <c r="F4" s="1008"/>
      <c r="AA4" s="176" t="s">
        <v>159</v>
      </c>
      <c r="AC4" s="177" t="e">
        <f>#REF!</f>
        <v>#REF!</v>
      </c>
    </row>
    <row r="5" spans="1:32">
      <c r="A5" s="3"/>
      <c r="B5" s="430"/>
      <c r="C5" s="3"/>
      <c r="D5" s="3"/>
      <c r="E5" s="3"/>
      <c r="F5" s="3"/>
      <c r="AA5" s="176" t="s">
        <v>160</v>
      </c>
      <c r="AC5" s="177">
        <f>IF(ISERROR(#REF!/#REF!),0,#REF! /#REF!)</f>
        <v>0</v>
      </c>
    </row>
    <row r="6" spans="1:32">
      <c r="A6" s="29" t="str">
        <f>'Sch-1'!A7</f>
        <v>Bidder’s Name and Address (Bidder) :</v>
      </c>
      <c r="B6" s="30"/>
      <c r="C6" s="30"/>
      <c r="D6" s="30"/>
      <c r="E6" s="64" t="s">
        <v>81</v>
      </c>
      <c r="F6" s="1"/>
      <c r="AA6" s="176" t="s">
        <v>161</v>
      </c>
      <c r="AC6" s="177" t="e">
        <f>#REF!</f>
        <v>#REF!</v>
      </c>
    </row>
    <row r="7" spans="1:32">
      <c r="A7" s="1025" t="str">
        <f>'Sch-1'!A8</f>
        <v/>
      </c>
      <c r="B7" s="1025"/>
      <c r="C7" s="1025"/>
      <c r="D7" s="1025"/>
      <c r="E7" s="286" t="str">
        <f>'Sch-1'!M8</f>
        <v>Sr.GM , Contracts &amp; Materials Department,</v>
      </c>
      <c r="F7" s="1"/>
      <c r="AA7" s="176" t="s">
        <v>162</v>
      </c>
      <c r="AC7" s="177" t="e">
        <f>SUM(AC3:AC6)</f>
        <v>#REF!</v>
      </c>
    </row>
    <row r="8" spans="1:32">
      <c r="A8" s="29" t="s">
        <v>83</v>
      </c>
      <c r="B8" s="1026" t="str">
        <f>IF('Sch-1'!G9=0, "", 'Sch-1'!G9)</f>
        <v/>
      </c>
      <c r="C8" s="1026"/>
      <c r="D8" s="1026"/>
      <c r="E8" s="286" t="str">
        <f>'Sch-1'!M9</f>
        <v>Power Grid Corporation of India Ltd.,</v>
      </c>
      <c r="F8" s="1"/>
    </row>
    <row r="9" spans="1:32">
      <c r="A9" s="29" t="s">
        <v>85</v>
      </c>
      <c r="B9" s="1026" t="str">
        <f>IF('Sch-1'!G10=0, "", 'Sch-1'!G10)</f>
        <v/>
      </c>
      <c r="C9" s="1026"/>
      <c r="D9" s="1026"/>
      <c r="E9" s="286" t="str">
        <f>'Sch-1'!M10</f>
        <v>SRTS-II, RHQ</v>
      </c>
      <c r="F9" s="1"/>
    </row>
    <row r="10" spans="1:32">
      <c r="A10" s="30"/>
      <c r="B10" s="1026" t="str">
        <f>IF('Sch-1'!G11=0, "", 'Sch-1'!G11)</f>
        <v/>
      </c>
      <c r="C10" s="1026"/>
      <c r="D10" s="1026"/>
      <c r="E10" s="286" t="str">
        <f>'Sch-1'!M11</f>
        <v>Singanayakanahalli</v>
      </c>
      <c r="F10" s="1"/>
      <c r="AA10" s="176" t="s">
        <v>163</v>
      </c>
      <c r="AC10" s="177" t="e">
        <f>'Sch-1'!#REF!</f>
        <v>#REF!</v>
      </c>
    </row>
    <row r="11" spans="1:32">
      <c r="A11" s="30"/>
      <c r="B11" s="1026" t="str">
        <f>IF('Sch-1'!G12=0, "", 'Sch-1'!G12)</f>
        <v/>
      </c>
      <c r="C11" s="1026"/>
      <c r="D11" s="1026"/>
      <c r="E11" s="286" t="str">
        <f>'Sch-1'!M12</f>
        <v>Bengaluru-560064</v>
      </c>
      <c r="F11" s="1"/>
      <c r="AA11" s="176"/>
      <c r="AC11" s="177"/>
    </row>
    <row r="12" spans="1:32">
      <c r="A12" s="30"/>
      <c r="B12" s="792"/>
      <c r="C12" s="792"/>
      <c r="D12" s="792"/>
      <c r="E12" s="286"/>
      <c r="F12" s="1"/>
      <c r="AA12" s="176"/>
      <c r="AC12" s="177"/>
    </row>
    <row r="13" spans="1:32">
      <c r="A13" s="30"/>
      <c r="B13" s="29"/>
      <c r="C13" s="29"/>
      <c r="D13" s="29"/>
      <c r="E13" s="29"/>
      <c r="F13" s="8" t="s">
        <v>90</v>
      </c>
      <c r="AB13" s="995" t="s">
        <v>164</v>
      </c>
      <c r="AC13" s="995"/>
      <c r="AD13" s="238" t="s">
        <v>144</v>
      </c>
      <c r="AE13" s="995" t="s">
        <v>165</v>
      </c>
      <c r="AF13" s="995"/>
    </row>
    <row r="14" spans="1:32" ht="30">
      <c r="A14" s="14" t="s">
        <v>91</v>
      </c>
      <c r="B14" s="14" t="s">
        <v>149</v>
      </c>
      <c r="C14" s="66" t="s">
        <v>101</v>
      </c>
      <c r="D14" s="66" t="s">
        <v>150</v>
      </c>
      <c r="E14" s="67" t="s">
        <v>173</v>
      </c>
      <c r="F14" s="67" t="s">
        <v>174</v>
      </c>
      <c r="AB14" s="181" t="s">
        <v>173</v>
      </c>
      <c r="AC14" s="181" t="s">
        <v>174</v>
      </c>
      <c r="AD14" s="238"/>
      <c r="AE14" s="181" t="s">
        <v>173</v>
      </c>
      <c r="AF14" s="181" t="s">
        <v>174</v>
      </c>
    </row>
    <row r="15" spans="1:32">
      <c r="A15" s="9">
        <v>1</v>
      </c>
      <c r="B15" s="9">
        <v>2</v>
      </c>
      <c r="C15" s="9">
        <v>3</v>
      </c>
      <c r="D15" s="9">
        <v>4</v>
      </c>
      <c r="E15" s="9">
        <v>5</v>
      </c>
      <c r="F15" s="9" t="s">
        <v>138</v>
      </c>
      <c r="AB15" s="183">
        <v>5</v>
      </c>
      <c r="AC15" s="183" t="s">
        <v>138</v>
      </c>
      <c r="AD15" s="238"/>
      <c r="AE15" s="183">
        <v>5</v>
      </c>
      <c r="AF15" s="183" t="s">
        <v>138</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205</v>
      </c>
      <c r="T21" s="424" t="s">
        <v>206</v>
      </c>
    </row>
    <row r="22" spans="1:20" s="419" customFormat="1" ht="18.75" customHeight="1">
      <c r="A22" s="431"/>
      <c r="B22" s="431" t="e">
        <f>#REF!</f>
        <v>#REF!</v>
      </c>
      <c r="C22" s="431" t="e">
        <f>#REF!</f>
        <v>#REF!</v>
      </c>
      <c r="D22" s="431" t="e">
        <f>#REF!</f>
        <v>#REF!</v>
      </c>
      <c r="E22" s="359" t="e">
        <f>#REF!</f>
        <v>#REF!</v>
      </c>
      <c r="F22" s="359" t="e">
        <f t="shared" si="0"/>
        <v>#REF!</v>
      </c>
      <c r="S22" s="419" t="s">
        <v>207</v>
      </c>
      <c r="T22" s="424" t="s">
        <v>208</v>
      </c>
    </row>
    <row r="23" spans="1:20" s="419" customFormat="1" ht="16.5" customHeight="1">
      <c r="A23" s="431"/>
      <c r="B23" s="431" t="e">
        <f>#REF!</f>
        <v>#REF!</v>
      </c>
      <c r="C23" s="431" t="e">
        <f>#REF!</f>
        <v>#REF!</v>
      </c>
      <c r="D23" s="431" t="e">
        <f>#REF!</f>
        <v>#REF!</v>
      </c>
      <c r="E23" s="359" t="e">
        <f>#REF!</f>
        <v>#REF!</v>
      </c>
      <c r="F23" s="359" t="e">
        <f t="shared" si="0"/>
        <v>#REF!</v>
      </c>
      <c r="S23" s="419" t="s">
        <v>209</v>
      </c>
      <c r="T23" s="424" t="s">
        <v>210</v>
      </c>
    </row>
    <row r="24" spans="1:20" s="419" customFormat="1">
      <c r="A24" s="431"/>
      <c r="B24" s="431" t="e">
        <f>#REF!</f>
        <v>#REF!</v>
      </c>
      <c r="C24" s="431" t="e">
        <f>#REF!</f>
        <v>#REF!</v>
      </c>
      <c r="D24" s="431" t="e">
        <f>#REF!</f>
        <v>#REF!</v>
      </c>
      <c r="E24" s="359" t="e">
        <f>#REF!</f>
        <v>#REF!</v>
      </c>
      <c r="F24" s="359" t="e">
        <f t="shared" si="0"/>
        <v>#REF!</v>
      </c>
      <c r="S24" s="419" t="s">
        <v>211</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212</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120</v>
      </c>
      <c r="B84" s="373" t="str">
        <f>'Sch-1'!F28</f>
        <v>--2025</v>
      </c>
      <c r="C84" s="374"/>
      <c r="D84" s="375"/>
      <c r="E84" s="376"/>
      <c r="F84" s="376"/>
    </row>
    <row r="85" spans="1:6">
      <c r="A85" s="372" t="s">
        <v>121</v>
      </c>
      <c r="B85" s="373" t="str">
        <f>'Sch-1'!F29</f>
        <v/>
      </c>
      <c r="C85" s="376"/>
      <c r="D85" s="375" t="s">
        <v>122</v>
      </c>
      <c r="E85" s="377" t="str">
        <f>'Sch-1'!M29</f>
        <v/>
      </c>
      <c r="F85" s="376"/>
    </row>
    <row r="86" spans="1:6">
      <c r="A86" s="378"/>
      <c r="B86" s="379"/>
      <c r="C86" s="380"/>
      <c r="D86" s="375" t="s">
        <v>123</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sheetProtection sheet="1" objects="1" scenarios="1" formatColumns="0" formatRows="0" selectLockedCells="1"/>
  <customSheetViews>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9" type="noConversion"/>
  <conditionalFormatting sqref="E16:E80">
    <cfRule type="expression" dxfId="9"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Footer>&amp;R&amp;"Book Antiqua,Bold"&amp;10Schedule-3/ Page &amp;P of &amp;N</oddFooter>
  </headerFooter>
  <colBreaks count="1" manualBreakCount="1">
    <brk id="6" max="1048575" man="1"/>
  </colBreaks>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ColWidth="9"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SR-II/C&amp;M/WC-4278/2025</v>
      </c>
      <c r="B1" s="76"/>
      <c r="C1" s="77"/>
      <c r="D1" s="77"/>
      <c r="E1" s="78"/>
      <c r="F1" s="79" t="s">
        <v>213</v>
      </c>
    </row>
    <row r="2" spans="1:6" ht="18" customHeight="1">
      <c r="A2" s="64"/>
      <c r="B2" s="82"/>
      <c r="C2" s="83"/>
      <c r="D2" s="83"/>
      <c r="E2" s="32"/>
      <c r="F2" s="32"/>
    </row>
    <row r="3" spans="1:6" ht="93.75" customHeight="1">
      <c r="A3" s="1028" t="str">
        <f>Cover!$B$2</f>
        <v>Construction of Substation store at 765/400 kV, Bidar under TBCB Project</v>
      </c>
      <c r="B3" s="1028"/>
      <c r="C3" s="1028"/>
      <c r="D3" s="1028"/>
      <c r="E3" s="1028"/>
      <c r="F3" s="1028"/>
    </row>
    <row r="4" spans="1:6" ht="21.95" customHeight="1">
      <c r="A4" s="1029" t="s">
        <v>158</v>
      </c>
      <c r="B4" s="1029"/>
      <c r="C4" s="1029"/>
      <c r="D4" s="1029"/>
      <c r="E4" s="1029"/>
      <c r="F4" s="1029"/>
    </row>
    <row r="5" spans="1:6" ht="18" customHeight="1">
      <c r="A5" s="84"/>
      <c r="B5" s="85"/>
      <c r="C5" s="84"/>
      <c r="D5" s="84"/>
      <c r="E5" s="84"/>
      <c r="F5" s="84"/>
    </row>
    <row r="6" spans="1:6" ht="18" customHeight="1">
      <c r="A6" s="29" t="str">
        <f>'Sch-1'!A7</f>
        <v>Bidder’s Name and Address (Bidder) :</v>
      </c>
      <c r="B6" s="30"/>
      <c r="C6" s="30"/>
      <c r="D6" s="30"/>
      <c r="E6" s="60" t="s">
        <v>81</v>
      </c>
      <c r="F6" s="32"/>
    </row>
    <row r="7" spans="1:6" ht="36" customHeight="1">
      <c r="A7" s="1025" t="str">
        <f>'Sch-1'!A8</f>
        <v/>
      </c>
      <c r="B7" s="1025"/>
      <c r="C7" s="1025"/>
      <c r="D7" s="1025"/>
      <c r="E7" s="59" t="str">
        <f>'Sch-1'!M8</f>
        <v>Sr.GM , Contracts &amp; Materials Department,</v>
      </c>
      <c r="F7" s="32"/>
    </row>
    <row r="8" spans="1:6" ht="18" customHeight="1">
      <c r="A8" s="29" t="s">
        <v>83</v>
      </c>
      <c r="B8" s="1026" t="str">
        <f>IF('Sch-1'!G9=0, "", 'Sch-1'!G9)</f>
        <v/>
      </c>
      <c r="C8" s="1026"/>
      <c r="D8" s="1026"/>
      <c r="E8" s="59" t="str">
        <f>'Sch-1'!M9</f>
        <v>Power Grid Corporation of India Ltd.,</v>
      </c>
      <c r="F8" s="32"/>
    </row>
    <row r="9" spans="1:6" ht="18" customHeight="1">
      <c r="A9" s="29" t="s">
        <v>85</v>
      </c>
      <c r="B9" s="1026" t="str">
        <f>IF('Sch-1'!G10=0, "", 'Sch-1'!G10)</f>
        <v/>
      </c>
      <c r="C9" s="1026"/>
      <c r="D9" s="1026"/>
      <c r="E9" s="59" t="str">
        <f>'Sch-1'!M10</f>
        <v>SRTS-II, RHQ</v>
      </c>
      <c r="F9" s="32"/>
    </row>
    <row r="10" spans="1:6" ht="18" customHeight="1">
      <c r="A10" s="30"/>
      <c r="B10" s="1026" t="str">
        <f>IF('Sch-1'!G11=0, "", 'Sch-1'!G11)</f>
        <v/>
      </c>
      <c r="C10" s="1026"/>
      <c r="D10" s="1026"/>
      <c r="E10" s="59" t="str">
        <f>'Sch-1'!M11</f>
        <v>Singanayakanahalli</v>
      </c>
      <c r="F10" s="32"/>
    </row>
    <row r="11" spans="1:6" ht="18" customHeight="1">
      <c r="A11" s="30"/>
      <c r="B11" s="1026" t="str">
        <f>IF('Sch-1'!G12=0, "", 'Sch-1'!G12)</f>
        <v/>
      </c>
      <c r="C11" s="1026"/>
      <c r="D11" s="1026"/>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214</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215</v>
      </c>
      <c r="C18" s="462"/>
      <c r="D18" s="462"/>
      <c r="E18" s="462"/>
      <c r="F18" s="464">
        <f>SUM(F16:F17)</f>
        <v>0</v>
      </c>
    </row>
    <row r="19" spans="1:6" ht="33.6" customHeight="1">
      <c r="A19" s="89" t="s">
        <v>120</v>
      </c>
      <c r="B19" s="102" t="s">
        <v>216</v>
      </c>
      <c r="C19" s="1027" t="s">
        <v>122</v>
      </c>
      <c r="D19" s="1027"/>
      <c r="E19" s="679" t="s">
        <v>7</v>
      </c>
      <c r="F19" s="679"/>
    </row>
    <row r="20" spans="1:6" ht="33.6" customHeight="1">
      <c r="A20" s="83" t="s">
        <v>121</v>
      </c>
      <c r="B20" s="82" t="s">
        <v>7</v>
      </c>
      <c r="C20" s="1027" t="s">
        <v>123</v>
      </c>
      <c r="D20" s="1027"/>
      <c r="E20" s="292" t="s">
        <v>7</v>
      </c>
      <c r="F20" s="292"/>
    </row>
    <row r="21" spans="1:6" ht="33.6" customHeight="1">
      <c r="A21" s="83"/>
      <c r="B21" s="82"/>
      <c r="C21" s="32"/>
      <c r="D21" s="83"/>
      <c r="E21" s="173"/>
      <c r="F21" s="91"/>
    </row>
  </sheetData>
  <sheetProtection formatColumns="0" formatRows="0" selectLockedCells="1" selectUnlockedCells="1"/>
  <customSheetViews>
    <customSheetView guid="{B48B8B4C-A880-453D-8729-90D004BEF0DB}"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3"/>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75D87FDD-0292-4E5A-8E8F-63018B009393}"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5" type="noConversion"/>
  <conditionalFormatting sqref="E15:E17">
    <cfRule type="expression" dxfId="8"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Footer>&amp;R&amp;"Book Antiqua,Bold"&amp;10Schedule-4/ Page &amp;P of &amp;N</oddFooter>
  </headerFooter>
  <drawing r:id="rId2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view="pageBreakPreview" topLeftCell="A10" zoomScaleNormal="100" zoomScaleSheetLayoutView="100" workbookViewId="0">
      <selection activeCell="D24" sqref="D24:D2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1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SR-II/C&amp;M/WC-4278/2025</v>
      </c>
      <c r="B1" s="57"/>
      <c r="C1" s="58"/>
      <c r="D1" s="58"/>
      <c r="E1" s="8" t="s">
        <v>217</v>
      </c>
    </row>
    <row r="2" spans="1:15" ht="8.1" customHeight="1">
      <c r="A2" s="4"/>
      <c r="B2" s="13"/>
      <c r="C2" s="6"/>
      <c r="D2" s="6"/>
      <c r="E2" s="1"/>
      <c r="F2" s="180"/>
    </row>
    <row r="3" spans="1:15" ht="15.75">
      <c r="A3" s="1041" t="str">
        <f>Cover!$B$2</f>
        <v>Construction of Substation store at 765/400 kV, Bidar under TBCB Project</v>
      </c>
      <c r="B3" s="1041"/>
      <c r="C3" s="1041"/>
      <c r="D3" s="1041"/>
      <c r="E3" s="1041"/>
    </row>
    <row r="4" spans="1:15" ht="21.95" customHeight="1">
      <c r="A4" s="1045" t="s">
        <v>218</v>
      </c>
      <c r="B4" s="1045"/>
      <c r="C4" s="1045"/>
      <c r="D4" s="1045"/>
      <c r="E4" s="1045"/>
    </row>
    <row r="5" spans="1:15" ht="12" customHeight="1">
      <c r="A5" s="42"/>
      <c r="B5" s="37"/>
      <c r="C5" s="37"/>
      <c r="D5" s="37"/>
      <c r="E5" s="37"/>
    </row>
    <row r="6" spans="1:15" ht="18" customHeight="1">
      <c r="A6" s="29" t="str">
        <f>'Sch-1'!A7</f>
        <v>Bidder’s Name and Address (Bidder) :</v>
      </c>
      <c r="D6" s="61" t="s">
        <v>81</v>
      </c>
    </row>
    <row r="7" spans="1:15" ht="18" customHeight="1">
      <c r="A7" s="167" t="str">
        <f>'Sch-1'!A8</f>
        <v/>
      </c>
      <c r="D7" s="62" t="str">
        <f>'Sch-1'!M8</f>
        <v>Sr.GM , Contracts &amp; Materials Department,</v>
      </c>
    </row>
    <row r="8" spans="1:15" ht="18" customHeight="1">
      <c r="A8" s="40" t="s">
        <v>219</v>
      </c>
      <c r="B8" s="1044" t="str">
        <f>IF('Sch-1'!G9=0, "", 'Sch-1'!G9)</f>
        <v/>
      </c>
      <c r="C8" s="1044"/>
      <c r="D8" s="62" t="str">
        <f>'Sch-1'!M9</f>
        <v>Power Grid Corporation of India Ltd.,</v>
      </c>
    </row>
    <row r="9" spans="1:15" ht="18" customHeight="1">
      <c r="A9" s="40" t="s">
        <v>220</v>
      </c>
      <c r="B9" s="1044" t="str">
        <f>IF('Sch-1'!G10=0, "", 'Sch-1'!G10)</f>
        <v/>
      </c>
      <c r="C9" s="1044"/>
      <c r="D9" s="62" t="str">
        <f>'Sch-1'!M10</f>
        <v>SRTS-II, RHQ</v>
      </c>
    </row>
    <row r="10" spans="1:15" ht="18" customHeight="1">
      <c r="A10" s="41"/>
      <c r="B10" s="1044" t="str">
        <f>IF('Sch-1'!G11=0, "", 'Sch-1'!G11)</f>
        <v/>
      </c>
      <c r="C10" s="1044"/>
      <c r="D10" s="62" t="str">
        <f>'Sch-1'!M11</f>
        <v>Singanayakanahalli</v>
      </c>
    </row>
    <row r="11" spans="1:15" ht="18" customHeight="1">
      <c r="A11" s="41"/>
      <c r="B11" s="1044" t="str">
        <f>IF('Sch-1'!G12=0, "", 'Sch-1'!G12)</f>
        <v/>
      </c>
      <c r="C11" s="1044"/>
      <c r="D11" s="62" t="str">
        <f>'Sch-1'!M12</f>
        <v>Bengaluru-560064</v>
      </c>
    </row>
    <row r="12" spans="1:15" ht="8.1" customHeight="1"/>
    <row r="13" spans="1:15" ht="21.95" customHeight="1">
      <c r="A13" s="70" t="s">
        <v>221</v>
      </c>
      <c r="B13" s="1037" t="s">
        <v>222</v>
      </c>
      <c r="C13" s="1038"/>
      <c r="D13" s="1042" t="s">
        <v>223</v>
      </c>
      <c r="E13" s="1043"/>
      <c r="I13" s="1034" t="s">
        <v>224</v>
      </c>
      <c r="J13" s="1034"/>
      <c r="K13" s="1034"/>
      <c r="M13" s="1034" t="s">
        <v>225</v>
      </c>
      <c r="N13" s="1034"/>
      <c r="O13" s="1034"/>
    </row>
    <row r="14" spans="1:15" ht="18" customHeight="1">
      <c r="A14" s="755" t="s">
        <v>226</v>
      </c>
      <c r="B14" s="1030" t="s">
        <v>227</v>
      </c>
      <c r="C14" s="1030"/>
      <c r="D14" s="756"/>
      <c r="E14" s="757"/>
      <c r="I14" s="256" t="s">
        <v>228</v>
      </c>
      <c r="K14" s="256" t="e">
        <f>ROUND('Sch-1'!#REF!*#REF!,0)</f>
        <v>#REF!</v>
      </c>
      <c r="M14" s="256" t="s">
        <v>228</v>
      </c>
      <c r="O14" s="256" t="e">
        <f>ROUND('Sch-1'!#REF!*#REF!,0)</f>
        <v>#REF!</v>
      </c>
    </row>
    <row r="15" spans="1:15" ht="75.75" customHeight="1">
      <c r="A15" s="747"/>
      <c r="B15" s="1035" t="s">
        <v>229</v>
      </c>
      <c r="C15" s="1036"/>
      <c r="D15" s="1039">
        <f>'Sch-3 '!L148</f>
        <v>0</v>
      </c>
      <c r="E15" s="1040"/>
      <c r="G15" s="470"/>
    </row>
    <row r="16" spans="1:15" hidden="1">
      <c r="A16" s="747">
        <v>2</v>
      </c>
      <c r="B16" s="1030" t="s">
        <v>230</v>
      </c>
      <c r="C16" s="1030"/>
      <c r="D16" s="758"/>
      <c r="E16" s="758"/>
      <c r="G16" s="470"/>
    </row>
    <row r="17" spans="1:7" hidden="1">
      <c r="A17" s="747"/>
      <c r="B17" s="1031" t="s">
        <v>231</v>
      </c>
      <c r="C17" s="1031"/>
      <c r="D17" s="1032"/>
      <c r="E17" s="1033"/>
      <c r="G17" s="470"/>
    </row>
    <row r="18" spans="1:7" ht="18" customHeight="1">
      <c r="B18" s="46"/>
      <c r="C18" s="46"/>
      <c r="D18" s="47"/>
      <c r="E18" s="47"/>
    </row>
    <row r="19" spans="1:7" ht="30" customHeight="1">
      <c r="A19" s="33" t="s">
        <v>232</v>
      </c>
      <c r="B19" s="101" t="str">
        <f>IF('Sch-1'!F28=0,"", 'Sch-1'!F28)</f>
        <v>--2025</v>
      </c>
      <c r="C19" s="34" t="s">
        <v>122</v>
      </c>
      <c r="D19" s="95" t="str">
        <f>IF('Sch-1'!M29=0,"",'Sch-1'!M29)</f>
        <v/>
      </c>
      <c r="F19" s="257"/>
    </row>
    <row r="20" spans="1:7" ht="30" customHeight="1">
      <c r="A20" s="33" t="s">
        <v>233</v>
      </c>
      <c r="B20" s="94" t="str">
        <f>IF('Sch-1'!F29=0,"", 'Sch-1'!F29)</f>
        <v/>
      </c>
      <c r="C20" s="34" t="s">
        <v>123</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ruzhzM5UprUQH8SNQ1S+tt62ZSFl+Ecr3sa8jFcTob5I7N1xhqNjRi8r+X5bbSM4W0bT/6LgG5ScSCEH81YIuA==" saltValue="L68fqSuUnChmfqqjen96Gw==" spinCount="100000" sheet="1" formatColumns="0" formatRows="0" selectLockedCells="1"/>
  <dataConsolidate/>
  <customSheetViews>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A3:E3"/>
    <mergeCell ref="D13:E13"/>
    <mergeCell ref="B8:C8"/>
    <mergeCell ref="B10:C10"/>
    <mergeCell ref="A4:E4"/>
    <mergeCell ref="B11:C11"/>
    <mergeCell ref="B9:C9"/>
    <mergeCell ref="B16:C16"/>
    <mergeCell ref="B17:C17"/>
    <mergeCell ref="D17:E17"/>
    <mergeCell ref="M13:O13"/>
    <mergeCell ref="I13:K13"/>
    <mergeCell ref="B15:C15"/>
    <mergeCell ref="B14:C14"/>
    <mergeCell ref="B13:C13"/>
    <mergeCell ref="D15:E15"/>
  </mergeCells>
  <phoneticPr fontId="4"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Footer>&amp;R&amp;"Book Antiqua,Bold"&amp;10Schedule-5/ Page &amp;P of &amp;N</oddFooter>
  </headerFooter>
  <drawing r:id="rId2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SR-II/C&amp;M/WC-4278/2025</v>
      </c>
      <c r="B1" s="57"/>
      <c r="C1" s="58"/>
      <c r="D1" s="58"/>
      <c r="E1" s="8" t="s">
        <v>217</v>
      </c>
    </row>
    <row r="2" spans="1:6" ht="8.1" customHeight="1">
      <c r="A2" s="4"/>
      <c r="B2" s="13"/>
      <c r="C2" s="6"/>
      <c r="D2" s="6"/>
      <c r="E2" s="1"/>
      <c r="F2" s="180"/>
    </row>
    <row r="3" spans="1:6" ht="39.950000000000003" customHeight="1">
      <c r="A3" s="1061" t="str">
        <f>Cover!$B$2</f>
        <v>Construction of Substation store at 765/400 kV, Bidar under TBCB Project</v>
      </c>
      <c r="B3" s="1061"/>
      <c r="C3" s="1061"/>
      <c r="D3" s="1061"/>
      <c r="E3" s="1061"/>
    </row>
    <row r="4" spans="1:6" ht="21.95" customHeight="1">
      <c r="A4" s="1045" t="s">
        <v>234</v>
      </c>
      <c r="B4" s="1045"/>
      <c r="C4" s="1045"/>
      <c r="D4" s="1045"/>
      <c r="E4" s="1045"/>
    </row>
    <row r="5" spans="1:6" ht="12" customHeight="1">
      <c r="A5" s="42"/>
      <c r="B5" s="37"/>
      <c r="C5" s="37"/>
      <c r="D5" s="37"/>
      <c r="E5" s="37"/>
    </row>
    <row r="6" spans="1:6" ht="18" customHeight="1">
      <c r="A6" s="29" t="str">
        <f>'Sch-1'!A7</f>
        <v>Bidder’s Name and Address (Bidder) :</v>
      </c>
      <c r="D6" s="61" t="s">
        <v>81</v>
      </c>
    </row>
    <row r="7" spans="1:6" ht="18" customHeight="1">
      <c r="A7" s="167" t="str">
        <f>'Sch-1'!A8</f>
        <v/>
      </c>
      <c r="D7" s="62" t="str">
        <f>'Sch-1'!M8</f>
        <v>Sr.GM , Contracts &amp; Materials Department,</v>
      </c>
    </row>
    <row r="8" spans="1:6" ht="18" customHeight="1">
      <c r="A8" s="40" t="s">
        <v>219</v>
      </c>
      <c r="B8" s="1044" t="str">
        <f>IF('Sch-1'!G9=0, "", 'Sch-1'!G9)</f>
        <v/>
      </c>
      <c r="C8" s="1044"/>
      <c r="D8" s="62" t="str">
        <f>'Sch-1'!M9</f>
        <v>Power Grid Corporation of India Ltd.,</v>
      </c>
    </row>
    <row r="9" spans="1:6" ht="18" customHeight="1">
      <c r="A9" s="40" t="s">
        <v>220</v>
      </c>
      <c r="B9" s="1044" t="str">
        <f>IF('Sch-1'!G10=0, "", 'Sch-1'!G10)</f>
        <v/>
      </c>
      <c r="C9" s="1044"/>
      <c r="D9" s="62" t="str">
        <f>'Sch-1'!M10</f>
        <v>SRTS-II, RHQ</v>
      </c>
    </row>
    <row r="10" spans="1:6" ht="18" customHeight="1">
      <c r="A10" s="41"/>
      <c r="B10" s="1044" t="str">
        <f>IF('Sch-1'!G11=0, "", 'Sch-1'!G11)</f>
        <v/>
      </c>
      <c r="C10" s="1044"/>
      <c r="D10" s="62" t="str">
        <f>'Sch-1'!M11</f>
        <v>Singanayakanahalli</v>
      </c>
    </row>
    <row r="11" spans="1:6" ht="18" customHeight="1">
      <c r="A11" s="41"/>
      <c r="B11" s="1044" t="str">
        <f>IF('Sch-1'!G12=0, "", 'Sch-1'!G12)</f>
        <v/>
      </c>
      <c r="C11" s="1044"/>
      <c r="D11" s="62" t="str">
        <f>'Sch-1'!M12</f>
        <v>Bengaluru-560064</v>
      </c>
    </row>
    <row r="12" spans="1:6" ht="8.1" customHeight="1"/>
    <row r="13" spans="1:6" ht="21.95" customHeight="1">
      <c r="A13" s="70" t="s">
        <v>221</v>
      </c>
      <c r="B13" s="1037" t="s">
        <v>222</v>
      </c>
      <c r="C13" s="1038"/>
      <c r="D13" s="1042" t="s">
        <v>223</v>
      </c>
      <c r="E13" s="1043"/>
    </row>
    <row r="14" spans="1:6" ht="18" customHeight="1">
      <c r="A14" s="43" t="s">
        <v>226</v>
      </c>
      <c r="B14" s="1055" t="s">
        <v>230</v>
      </c>
      <c r="C14" s="1062"/>
      <c r="D14" s="1048" t="e">
        <f>'Sch-1'!#REF!*(1-#REF!)</f>
        <v>#REF!</v>
      </c>
      <c r="E14" s="1049"/>
    </row>
    <row r="15" spans="1:6" ht="75.75" customHeight="1">
      <c r="A15" s="44"/>
      <c r="B15" s="1035" t="s">
        <v>235</v>
      </c>
      <c r="C15" s="1036"/>
      <c r="D15" s="1046"/>
      <c r="E15" s="1047"/>
    </row>
    <row r="16" spans="1:6" ht="18" customHeight="1">
      <c r="A16" s="43" t="s">
        <v>236</v>
      </c>
      <c r="B16" s="1055" t="s">
        <v>237</v>
      </c>
      <c r="C16" s="1056"/>
      <c r="D16" s="1048" t="e">
        <f>#REF!*(1-#REF!)</f>
        <v>#REF!</v>
      </c>
      <c r="E16" s="1049"/>
    </row>
    <row r="17" spans="1:6" ht="38.25" customHeight="1">
      <c r="A17" s="44"/>
      <c r="B17" s="1035" t="s">
        <v>238</v>
      </c>
      <c r="C17" s="1036"/>
      <c r="D17" s="1046"/>
      <c r="E17" s="1047"/>
    </row>
    <row r="18" spans="1:6" ht="18" customHeight="1">
      <c r="A18" s="1050"/>
      <c r="B18" s="1051" t="s">
        <v>239</v>
      </c>
      <c r="C18" s="1052"/>
      <c r="D18" s="1057" t="e">
        <f>D14+D16</f>
        <v>#REF!</v>
      </c>
      <c r="E18" s="1058"/>
    </row>
    <row r="19" spans="1:6" ht="23.25" customHeight="1">
      <c r="A19" s="1050"/>
      <c r="B19" s="1053"/>
      <c r="C19" s="1054"/>
      <c r="D19" s="1059"/>
      <c r="E19" s="1060"/>
    </row>
    <row r="20" spans="1:6" ht="18" customHeight="1">
      <c r="B20" s="46"/>
      <c r="C20" s="46"/>
      <c r="D20" s="47"/>
      <c r="E20" s="47"/>
    </row>
    <row r="21" spans="1:6" ht="30" customHeight="1">
      <c r="A21" s="33" t="s">
        <v>232</v>
      </c>
      <c r="B21" s="101" t="str">
        <f>IF('Sch-1'!F28=0,"", 'Sch-1'!F28)</f>
        <v>--2025</v>
      </c>
      <c r="C21" s="34" t="s">
        <v>122</v>
      </c>
      <c r="D21" s="95" t="str">
        <f>IF('Sch-1'!M29=0,"",'Sch-1'!M29)</f>
        <v/>
      </c>
      <c r="F21" s="257"/>
    </row>
    <row r="22" spans="1:6" ht="30" customHeight="1">
      <c r="A22" s="33" t="s">
        <v>233</v>
      </c>
      <c r="B22" s="94" t="str">
        <f>IF('Sch-1'!F29=0,"", 'Sch-1'!F29)</f>
        <v/>
      </c>
      <c r="C22" s="34" t="s">
        <v>123</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sheetProtection sheet="1" formatColumns="0" formatRows="0" selectLockedCells="1"/>
  <dataConsolidate/>
  <customSheetViews>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A3:E3"/>
    <mergeCell ref="A4:E4"/>
    <mergeCell ref="B8:C8"/>
    <mergeCell ref="B9:C9"/>
    <mergeCell ref="B14:C14"/>
    <mergeCell ref="B10:C10"/>
    <mergeCell ref="B13:C13"/>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s>
  <phoneticPr fontId="29"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Footer>&amp;R&amp;"Book Antiqua,Bold"&amp;10Schedule-5/ Page &amp;P of &amp;N</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topLeftCell="A11" zoomScaleNormal="100" zoomScaleSheetLayoutView="100" workbookViewId="0">
      <selection activeCell="D24" sqref="D24:D25"/>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SR-II/C&amp;M/WC-4278/2025</v>
      </c>
      <c r="B1" s="76"/>
      <c r="C1" s="78"/>
      <c r="D1" s="79" t="s">
        <v>240</v>
      </c>
    </row>
    <row r="2" spans="1:6" ht="18" customHeight="1">
      <c r="A2" s="64"/>
      <c r="B2" s="82"/>
      <c r="C2" s="32"/>
      <c r="D2" s="32"/>
    </row>
    <row r="3" spans="1:6" ht="36" customHeight="1">
      <c r="A3" s="1041" t="str">
        <f>Cover!$B$2</f>
        <v>Construction of Substation store at 765/400 kV, Bidar under TBCB Project</v>
      </c>
      <c r="B3" s="1041"/>
      <c r="C3" s="1041"/>
      <c r="D3" s="1041"/>
      <c r="E3" s="49"/>
      <c r="F3" s="49"/>
    </row>
    <row r="4" spans="1:6" ht="21.95" customHeight="1">
      <c r="A4" s="1045" t="s">
        <v>241</v>
      </c>
      <c r="B4" s="1045"/>
      <c r="C4" s="1045"/>
      <c r="D4" s="1045"/>
    </row>
    <row r="5" spans="1:6" ht="18" customHeight="1">
      <c r="A5" s="38"/>
    </row>
    <row r="6" spans="1:6" ht="18" customHeight="1">
      <c r="A6" s="29" t="str">
        <f>'Sch-1'!A7</f>
        <v>Bidder’s Name and Address (Bidder) :</v>
      </c>
      <c r="D6" s="61" t="s">
        <v>81</v>
      </c>
    </row>
    <row r="7" spans="1:6" ht="25.5" customHeight="1">
      <c r="A7" s="1072" t="str">
        <f>'Sch-1'!A8</f>
        <v/>
      </c>
      <c r="B7" s="1072"/>
      <c r="C7" s="1072"/>
      <c r="D7" s="62" t="str">
        <f>'Sch-1'!M8</f>
        <v>Sr.GM , Contracts &amp; Materials Department,</v>
      </c>
    </row>
    <row r="8" spans="1:6" ht="18" customHeight="1">
      <c r="A8" s="40" t="s">
        <v>219</v>
      </c>
      <c r="B8" s="1044" t="str">
        <f>IF('Sch-1'!G9=0, "", 'Sch-1'!G9)</f>
        <v/>
      </c>
      <c r="C8" s="1044"/>
      <c r="D8" s="62" t="str">
        <f>'Sch-1'!M9</f>
        <v>Power Grid Corporation of India Ltd.,</v>
      </c>
    </row>
    <row r="9" spans="1:6" ht="18" customHeight="1">
      <c r="A9" s="40" t="s">
        <v>220</v>
      </c>
      <c r="B9" s="1044" t="str">
        <f>IF('Sch-1'!G10=0, "", 'Sch-1'!G10)</f>
        <v/>
      </c>
      <c r="C9" s="1044"/>
      <c r="D9" s="62" t="str">
        <f>'Sch-1'!M10</f>
        <v>SRTS-II, RHQ</v>
      </c>
    </row>
    <row r="10" spans="1:6" ht="18" customHeight="1">
      <c r="A10" s="41"/>
      <c r="B10" s="1044" t="str">
        <f>IF('Sch-1'!G11=0, "", 'Sch-1'!G11)</f>
        <v/>
      </c>
      <c r="C10" s="1044"/>
      <c r="D10" s="62" t="str">
        <f>'Sch-1'!M11</f>
        <v>Singanayakanahalli</v>
      </c>
    </row>
    <row r="11" spans="1:6" ht="18" customHeight="1">
      <c r="A11" s="41"/>
      <c r="B11" s="1044" t="str">
        <f>IF('Sch-1'!G12=0, "", 'Sch-1'!G12)</f>
        <v/>
      </c>
      <c r="C11" s="1044"/>
      <c r="D11" s="62" t="str">
        <f>'Sch-1'!M12</f>
        <v>Bengaluru-560064</v>
      </c>
    </row>
    <row r="12" spans="1:6" ht="18" customHeight="1">
      <c r="A12" s="50"/>
      <c r="B12" s="50"/>
      <c r="C12" s="50"/>
      <c r="D12" s="61"/>
    </row>
    <row r="13" spans="1:6" ht="21.95" customHeight="1">
      <c r="A13" s="51" t="s">
        <v>221</v>
      </c>
      <c r="B13" s="1042" t="s">
        <v>149</v>
      </c>
      <c r="C13" s="1043"/>
      <c r="D13" s="52" t="s">
        <v>223</v>
      </c>
    </row>
    <row r="14" spans="1:6" ht="21.95" hidden="1" customHeight="1">
      <c r="A14" s="43" t="s">
        <v>226</v>
      </c>
      <c r="B14" s="1065" t="s">
        <v>242</v>
      </c>
      <c r="C14" s="1065"/>
      <c r="D14" s="1068">
        <f>'Sch-1'!N23</f>
        <v>0</v>
      </c>
    </row>
    <row r="15" spans="1:6" ht="35.1" hidden="1" customHeight="1">
      <c r="A15" s="53"/>
      <c r="B15" s="1066" t="s">
        <v>243</v>
      </c>
      <c r="C15" s="1067"/>
      <c r="D15" s="1069"/>
    </row>
    <row r="16" spans="1:6" ht="21.95" hidden="1" customHeight="1">
      <c r="A16" s="43" t="s">
        <v>236</v>
      </c>
      <c r="B16" s="1065" t="s">
        <v>244</v>
      </c>
      <c r="C16" s="1065"/>
      <c r="D16" s="1068">
        <f>'Sch-2'!J20</f>
        <v>0</v>
      </c>
    </row>
    <row r="17" spans="1:6" ht="35.1" hidden="1" customHeight="1">
      <c r="A17" s="53"/>
      <c r="B17" s="1066" t="s">
        <v>245</v>
      </c>
      <c r="C17" s="1067"/>
      <c r="D17" s="1069"/>
    </row>
    <row r="18" spans="1:6" ht="15.75">
      <c r="A18" s="43" t="s">
        <v>226</v>
      </c>
      <c r="B18" s="1065" t="s">
        <v>246</v>
      </c>
      <c r="C18" s="1065"/>
      <c r="D18" s="1068">
        <f>'Sch-3 '!K147</f>
        <v>0</v>
      </c>
    </row>
    <row r="19" spans="1:6">
      <c r="A19" s="53"/>
      <c r="B19" s="1066" t="s">
        <v>247</v>
      </c>
      <c r="C19" s="1067"/>
      <c r="D19" s="1069"/>
    </row>
    <row r="20" spans="1:6" ht="23.25" customHeight="1">
      <c r="A20" s="43" t="s">
        <v>236</v>
      </c>
      <c r="B20" s="1065" t="s">
        <v>248</v>
      </c>
      <c r="C20" s="1065"/>
      <c r="D20" s="1068">
        <f>'Sch-5'!D15:E15+'Sch-5'!D17:E17</f>
        <v>0</v>
      </c>
    </row>
    <row r="21" spans="1:6" ht="15.75" customHeight="1">
      <c r="A21" s="53"/>
      <c r="B21" s="1066" t="s">
        <v>105</v>
      </c>
      <c r="C21" s="1067"/>
      <c r="D21" s="1069"/>
    </row>
    <row r="22" spans="1:6" ht="15.75" hidden="1">
      <c r="A22" s="43" t="s">
        <v>249</v>
      </c>
      <c r="B22" s="1065" t="s">
        <v>250</v>
      </c>
      <c r="C22" s="1065"/>
      <c r="D22" s="241">
        <f>'Sch-7'!F20</f>
        <v>0</v>
      </c>
    </row>
    <row r="23" spans="1:6" hidden="1">
      <c r="A23" s="53"/>
      <c r="B23" s="1070" t="s">
        <v>251</v>
      </c>
      <c r="C23" s="1067"/>
      <c r="D23" s="45"/>
    </row>
    <row r="24" spans="1:6" ht="28.5" customHeight="1">
      <c r="A24" s="1050"/>
      <c r="B24" s="1071" t="s">
        <v>252</v>
      </c>
      <c r="C24" s="1071"/>
      <c r="D24" s="1063">
        <f>D18+D20</f>
        <v>0</v>
      </c>
    </row>
    <row r="25" spans="1:6" ht="15.75">
      <c r="A25" s="1050"/>
      <c r="B25" s="1071"/>
      <c r="C25" s="1071"/>
      <c r="D25" s="1064"/>
    </row>
    <row r="26" spans="1:6" ht="18.75" customHeight="1">
      <c r="A26" s="71"/>
      <c r="B26" s="72"/>
      <c r="C26" s="72"/>
      <c r="D26" s="73"/>
    </row>
    <row r="27" spans="1:6" ht="27.95" customHeight="1">
      <c r="A27" s="89" t="s">
        <v>120</v>
      </c>
      <c r="B27" s="103" t="str">
        <f>IF('Sch-1'!F28=0,"", 'Sch-1'!F28)</f>
        <v>--2025</v>
      </c>
      <c r="C27" s="90" t="s">
        <v>122</v>
      </c>
      <c r="D27" s="99" t="str">
        <f>IF('Sch-1'!M29=0,"",'Sch-1'!M29)</f>
        <v/>
      </c>
      <c r="F27" s="91"/>
    </row>
    <row r="28" spans="1:6" ht="27.95" customHeight="1">
      <c r="A28" s="89" t="s">
        <v>121</v>
      </c>
      <c r="B28" s="103" t="str">
        <f>IF('Sch-1'!F29=0,"", 'Sch-1'!F29)</f>
        <v/>
      </c>
      <c r="C28" s="90" t="s">
        <v>123</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h0T8bjsgv9WV1Rn6OgQ0Gqj4I4lrao45PQtM489NNXn6Tx1cHw4CJXk+efZnQbLsoQ3OA6a2bSD5JFq2k2vsIA==" saltValue="NZmQ55ghS0HyOA2TUNbLjQ==" spinCount="100000" sheet="1" formatColumns="0" formatRows="0" selectLockedCells="1"/>
  <customSheetViews>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A3:D3"/>
    <mergeCell ref="A4:D4"/>
    <mergeCell ref="B13:C13"/>
    <mergeCell ref="B8:C8"/>
    <mergeCell ref="B9:C9"/>
    <mergeCell ref="A7:C7"/>
    <mergeCell ref="B10:C10"/>
    <mergeCell ref="A24:A25"/>
    <mergeCell ref="B23:C23"/>
    <mergeCell ref="B24:C25"/>
    <mergeCell ref="B21:C21"/>
    <mergeCell ref="B18:C18"/>
    <mergeCell ref="D24:D25"/>
    <mergeCell ref="B14:C14"/>
    <mergeCell ref="B15:C15"/>
    <mergeCell ref="B11:C11"/>
    <mergeCell ref="B17:C17"/>
    <mergeCell ref="B22:C22"/>
    <mergeCell ref="B19:C19"/>
    <mergeCell ref="B20:C20"/>
    <mergeCell ref="B16:C16"/>
    <mergeCell ref="D14:D15"/>
    <mergeCell ref="D16:D17"/>
    <mergeCell ref="D20:D21"/>
    <mergeCell ref="D18:D19"/>
  </mergeCells>
  <phoneticPr fontId="4" type="noConversion"/>
  <printOptions horizontalCentered="1"/>
  <pageMargins left="0.5" right="0.38" top="0.56999999999999995" bottom="0.48" header="0.38" footer="0.24"/>
  <pageSetup paperSize="9" scale="98" fitToHeight="0" orientation="portrait" r:id="rId24"/>
  <headerFooter alignWithMargins="0">
    <oddFooter>&amp;R&amp;"Book Antiqua,Bold"&amp;10Schedule-6/ Page &amp;P of &amp;N</oddFooter>
  </headerFooter>
  <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ColWidth="9" defaultRowHeight="16.5"/>
  <cols>
    <col min="1" max="1" width="11.375" style="349" customWidth="1"/>
    <col min="2" max="2" width="31.375" style="308" customWidth="1"/>
    <col min="3" max="3" width="7.625" style="308" customWidth="1"/>
    <col min="4" max="4" width="10.125" style="308" customWidth="1"/>
    <col min="5" max="5" width="15.375" style="308" customWidth="1"/>
    <col min="6" max="6" width="15.62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SR-II/C&amp;M/WC-4278/2025</v>
      </c>
      <c r="B1" s="76"/>
      <c r="C1" s="77"/>
      <c r="D1" s="77"/>
      <c r="E1" s="77"/>
      <c r="F1" s="79" t="s">
        <v>253</v>
      </c>
      <c r="G1" s="30"/>
      <c r="I1" s="254"/>
      <c r="J1" s="254"/>
      <c r="K1" s="254"/>
      <c r="L1" s="254"/>
    </row>
    <row r="2" spans="1:35" ht="3" customHeight="1">
      <c r="A2" s="64"/>
      <c r="B2" s="82"/>
      <c r="C2" s="83"/>
      <c r="D2" s="83"/>
      <c r="E2" s="83"/>
      <c r="F2" s="83"/>
      <c r="G2" s="83"/>
      <c r="I2" s="254"/>
      <c r="J2" s="254"/>
      <c r="K2" s="254"/>
      <c r="L2" s="254"/>
    </row>
    <row r="3" spans="1:35" ht="132.75" customHeight="1">
      <c r="A3" s="1081" t="str">
        <f>Cover!$B$2</f>
        <v>Construction of Substation store at 765/400 kV, Bidar under TBCB Project</v>
      </c>
      <c r="B3" s="1081"/>
      <c r="C3" s="1081"/>
      <c r="D3" s="1081"/>
      <c r="E3" s="1081"/>
      <c r="F3" s="1081"/>
      <c r="G3" s="469"/>
      <c r="I3" s="254"/>
      <c r="J3" s="254"/>
      <c r="K3" s="254"/>
      <c r="L3" s="254"/>
      <c r="AD3" s="185" t="s">
        <v>157</v>
      </c>
      <c r="AF3" s="206">
        <f>IF(ISERROR(#REF!/('Sch-6'!D14+'Sch-6'!D16+'Sch-6'!#REF!)),0,#REF!/( 'Sch-6'!D14+'Sch-6'!D16+'Sch-6'!#REF!))</f>
        <v>0</v>
      </c>
    </row>
    <row r="4" spans="1:35" ht="21.95" customHeight="1">
      <c r="A4" s="1029" t="s">
        <v>158</v>
      </c>
      <c r="B4" s="1029"/>
      <c r="C4" s="1029"/>
      <c r="D4" s="1029"/>
      <c r="E4" s="1029"/>
      <c r="F4" s="1029"/>
      <c r="G4" s="194"/>
      <c r="I4" s="254"/>
      <c r="J4" s="254"/>
      <c r="K4" s="254"/>
      <c r="L4" s="254"/>
      <c r="AD4" s="185" t="s">
        <v>159</v>
      </c>
      <c r="AF4" s="206" t="e">
        <f>#REF!</f>
        <v>#REF!</v>
      </c>
    </row>
    <row r="5" spans="1:35" ht="18.600000000000001" customHeight="1">
      <c r="A5" s="65"/>
      <c r="B5" s="96"/>
      <c r="C5" s="96"/>
      <c r="D5" s="96"/>
      <c r="E5" s="96"/>
      <c r="F5" s="96"/>
      <c r="G5" s="96"/>
      <c r="I5" s="254"/>
      <c r="J5" s="254"/>
      <c r="K5" s="254"/>
      <c r="L5" s="254"/>
      <c r="AD5" s="185" t="s">
        <v>254</v>
      </c>
      <c r="AF5" s="206">
        <f>IF(ISERROR(#REF!/#REF!),0,#REF! /#REF!)</f>
        <v>0</v>
      </c>
    </row>
    <row r="6" spans="1:35" ht="27.95" customHeight="1">
      <c r="A6" s="29" t="str">
        <f>'Sch-1'!A7</f>
        <v>Bidder’s Name and Address (Bidder) :</v>
      </c>
      <c r="B6" s="39"/>
      <c r="C6" s="39"/>
      <c r="D6" s="448" t="s">
        <v>81</v>
      </c>
      <c r="E6" s="30"/>
      <c r="F6" s="39"/>
      <c r="G6" s="60"/>
      <c r="I6" s="254"/>
      <c r="J6" s="254"/>
      <c r="K6" s="254"/>
      <c r="L6" s="254"/>
      <c r="AD6" s="185" t="s">
        <v>255</v>
      </c>
      <c r="AF6" s="206" t="e">
        <f>#REF!</f>
        <v>#REF!</v>
      </c>
    </row>
    <row r="7" spans="1:35" ht="36" customHeight="1">
      <c r="A7" s="1077" t="str">
        <f>'Sch-1'!A8</f>
        <v/>
      </c>
      <c r="B7" s="1077"/>
      <c r="C7" s="1077"/>
      <c r="D7" s="84" t="str">
        <f>'Sch-1'!M8</f>
        <v>Sr.GM , Contracts &amp; Materials Department,</v>
      </c>
      <c r="E7" s="30"/>
      <c r="F7" s="406"/>
      <c r="G7" s="59"/>
      <c r="I7" s="254"/>
      <c r="J7" s="254"/>
      <c r="K7" s="254"/>
      <c r="L7" s="254"/>
      <c r="AD7" s="185" t="s">
        <v>162</v>
      </c>
      <c r="AF7" s="206" t="e">
        <f>SUM(AF3:AF6)</f>
        <v>#REF!</v>
      </c>
    </row>
    <row r="8" spans="1:35" ht="27.95" customHeight="1">
      <c r="A8" s="40" t="s">
        <v>219</v>
      </c>
      <c r="B8" s="1044" t="str">
        <f>IF('Sch-1'!G9=0, "", 'Sch-1'!G9)</f>
        <v/>
      </c>
      <c r="C8" s="1044"/>
      <c r="D8" s="84" t="str">
        <f>'Sch-1'!M9</f>
        <v>Power Grid Corporation of India Ltd.,</v>
      </c>
      <c r="E8" s="30"/>
      <c r="F8" s="405"/>
      <c r="G8" s="59"/>
      <c r="I8" s="254"/>
      <c r="J8" s="254"/>
      <c r="K8" s="254"/>
      <c r="L8" s="254"/>
    </row>
    <row r="9" spans="1:35" ht="27.95" customHeight="1">
      <c r="A9" s="40" t="s">
        <v>220</v>
      </c>
      <c r="B9" s="1044" t="str">
        <f>IF('Sch-1'!G10=0, "", 'Sch-1'!G10)</f>
        <v/>
      </c>
      <c r="C9" s="1044"/>
      <c r="D9" s="84" t="str">
        <f>'Sch-1'!M10</f>
        <v>SRTS-II, RHQ</v>
      </c>
      <c r="E9" s="30"/>
      <c r="F9" s="405"/>
      <c r="G9" s="59"/>
      <c r="I9" s="254"/>
      <c r="J9" s="254"/>
      <c r="K9" s="254"/>
      <c r="L9" s="254"/>
    </row>
    <row r="10" spans="1:35" ht="27.95" customHeight="1">
      <c r="A10" s="41"/>
      <c r="B10" s="1044" t="str">
        <f>IF('Sch-1'!G11=0, "", 'Sch-1'!G11)</f>
        <v/>
      </c>
      <c r="C10" s="1044"/>
      <c r="D10" s="84" t="str">
        <f>'Sch-1'!M11</f>
        <v>Singanayakanahalli</v>
      </c>
      <c r="E10" s="30"/>
      <c r="F10" s="405"/>
      <c r="G10" s="59"/>
      <c r="I10" s="254"/>
      <c r="J10" s="254"/>
      <c r="K10" s="254"/>
      <c r="L10" s="254"/>
      <c r="AD10" s="185" t="s">
        <v>201</v>
      </c>
      <c r="AF10" s="213" t="e">
        <f>'Sch-1'!#REF!</f>
        <v>#REF!</v>
      </c>
    </row>
    <row r="11" spans="1:35" ht="27.95" customHeight="1">
      <c r="A11" s="41"/>
      <c r="B11" s="1044" t="str">
        <f>IF('Sch-1'!G12=0, "", 'Sch-1'!G12)</f>
        <v/>
      </c>
      <c r="C11" s="1044"/>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256</v>
      </c>
      <c r="B13" s="29"/>
      <c r="C13" s="29"/>
      <c r="D13" s="29"/>
      <c r="E13" s="29"/>
      <c r="F13" s="29"/>
      <c r="G13" s="29"/>
      <c r="H13" s="194"/>
      <c r="I13" s="171"/>
      <c r="J13" s="171"/>
      <c r="K13" s="171"/>
      <c r="L13" s="171"/>
    </row>
    <row r="14" spans="1:35" ht="33.75" customHeight="1">
      <c r="A14" s="97" t="s">
        <v>257</v>
      </c>
      <c r="B14" s="434" t="s">
        <v>258</v>
      </c>
      <c r="C14" s="434" t="s">
        <v>101</v>
      </c>
      <c r="D14" s="434" t="s">
        <v>150</v>
      </c>
      <c r="E14" s="434" t="s">
        <v>259</v>
      </c>
      <c r="F14" s="98" t="s">
        <v>260</v>
      </c>
      <c r="G14" s="290"/>
      <c r="H14" s="194"/>
      <c r="I14" s="171" t="e">
        <f>#REF!</f>
        <v>#REF!</v>
      </c>
      <c r="J14" s="171"/>
      <c r="K14" s="171"/>
      <c r="L14" s="171"/>
      <c r="AE14" s="1076" t="s">
        <v>261</v>
      </c>
      <c r="AF14" s="1076"/>
      <c r="AG14" s="187" t="s">
        <v>144</v>
      </c>
      <c r="AH14" s="1076" t="s">
        <v>262</v>
      </c>
      <c r="AI14" s="1076"/>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080" t="s">
        <v>263</v>
      </c>
      <c r="B16" s="1080"/>
      <c r="C16" s="1080"/>
      <c r="D16" s="1080"/>
      <c r="E16" s="1080"/>
      <c r="F16" s="1080"/>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264</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079"/>
      <c r="B22" s="1079"/>
      <c r="C22" s="1079"/>
      <c r="D22" s="1079"/>
      <c r="E22" s="1079"/>
      <c r="F22" s="1079"/>
      <c r="G22" s="1079"/>
      <c r="H22" s="194"/>
      <c r="I22" s="171"/>
      <c r="J22" s="171"/>
      <c r="K22" s="171"/>
      <c r="L22" s="171"/>
      <c r="AD22" s="171" t="s">
        <v>144</v>
      </c>
      <c r="AE22" s="242" t="e">
        <f>IF(#REF!&gt;0,#REF!&amp; " Item(s) in Sch-3", "")</f>
        <v>#REF!</v>
      </c>
      <c r="AF22" s="215"/>
    </row>
    <row r="23" spans="1:35" ht="27.75" customHeight="1">
      <c r="A23" s="355"/>
      <c r="B23" s="355"/>
      <c r="C23" s="1078"/>
      <c r="D23" s="1078"/>
      <c r="E23" s="1078"/>
      <c r="F23" s="1078"/>
      <c r="G23" s="1078"/>
      <c r="I23" s="254"/>
      <c r="J23" s="254"/>
      <c r="K23" s="254"/>
      <c r="L23" s="254"/>
      <c r="AE23" s="242"/>
      <c r="AF23" s="215"/>
    </row>
    <row r="24" spans="1:35" ht="27.95" customHeight="1">
      <c r="A24" s="89" t="s">
        <v>120</v>
      </c>
      <c r="B24" s="103" t="str">
        <f>'Sch-1'!F28</f>
        <v>--2025</v>
      </c>
      <c r="C24" s="1078" t="str">
        <f>"Printed Name   : " &amp; 'Sch-1'!M29</f>
        <v xml:space="preserve">Printed Name   : </v>
      </c>
      <c r="D24" s="1078"/>
      <c r="E24" s="1078"/>
      <c r="F24" s="1078"/>
      <c r="G24" s="1078"/>
      <c r="I24" s="254"/>
      <c r="J24" s="254"/>
      <c r="K24" s="254"/>
      <c r="L24" s="254"/>
    </row>
    <row r="25" spans="1:35" ht="27.95" customHeight="1">
      <c r="A25" s="89" t="s">
        <v>121</v>
      </c>
      <c r="B25" s="99" t="str">
        <f>'Sch-1'!F29</f>
        <v/>
      </c>
      <c r="C25" s="1078" t="str">
        <f>"Designation      : " &amp; 'Sch-1'!M30</f>
        <v xml:space="preserve">Designation      : </v>
      </c>
      <c r="D25" s="1078"/>
      <c r="E25" s="1078"/>
      <c r="F25" s="1078"/>
      <c r="G25" s="1078"/>
      <c r="I25" s="254"/>
      <c r="J25" s="254"/>
      <c r="K25" s="254"/>
      <c r="L25" s="254"/>
    </row>
    <row r="26" spans="1:35" ht="36.75" customHeight="1">
      <c r="A26" s="100" t="s">
        <v>265</v>
      </c>
      <c r="B26" s="1084" t="s">
        <v>266</v>
      </c>
      <c r="C26" s="1084"/>
      <c r="D26" s="1084"/>
      <c r="E26" s="1084"/>
      <c r="F26" s="1084"/>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SR-II/C&amp;M/WC-4278/2025</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082" t="str">
        <f t="shared" ref="A100:C101" si="0">A3</f>
        <v>Construction of Substation store at 765/400 kV, Bidar under TBCB Project</v>
      </c>
      <c r="B100" s="1082">
        <f t="shared" si="0"/>
        <v>0</v>
      </c>
      <c r="C100" s="1082">
        <f t="shared" si="0"/>
        <v>0</v>
      </c>
      <c r="D100" s="1082"/>
      <c r="E100" s="1082"/>
      <c r="F100" s="1082"/>
      <c r="G100" s="1082">
        <f>G3</f>
        <v>0</v>
      </c>
      <c r="H100" s="174"/>
    </row>
    <row r="101" spans="1:35" s="254" customFormat="1" hidden="1">
      <c r="A101" s="1083" t="str">
        <f t="shared" si="0"/>
        <v>(SCHEDULE OF RATES AND PRICES )</v>
      </c>
      <c r="B101" s="1083">
        <f t="shared" si="0"/>
        <v>0</v>
      </c>
      <c r="C101" s="1083">
        <f t="shared" si="0"/>
        <v>0</v>
      </c>
      <c r="D101" s="1083"/>
      <c r="E101" s="1083"/>
      <c r="F101" s="1083"/>
      <c r="G101" s="1083">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077" t="str">
        <f>A7</f>
        <v/>
      </c>
      <c r="B104" s="1077">
        <f t="shared" ref="B104:C108" si="2">B7</f>
        <v>0</v>
      </c>
      <c r="C104" s="1077">
        <f t="shared" si="2"/>
        <v>0</v>
      </c>
      <c r="D104" s="406"/>
      <c r="E104" s="406"/>
      <c r="F104" s="406"/>
      <c r="G104" s="59">
        <f t="shared" si="1"/>
        <v>0</v>
      </c>
      <c r="H104" s="174"/>
    </row>
    <row r="105" spans="1:35" s="254" customFormat="1" hidden="1">
      <c r="A105" s="40" t="str">
        <f>A8</f>
        <v>Name     :</v>
      </c>
      <c r="B105" s="1044" t="str">
        <f t="shared" si="2"/>
        <v/>
      </c>
      <c r="C105" s="1044">
        <f t="shared" si="2"/>
        <v>0</v>
      </c>
      <c r="D105" s="405"/>
      <c r="E105" s="405"/>
      <c r="F105" s="405"/>
      <c r="G105" s="59">
        <f t="shared" si="1"/>
        <v>0</v>
      </c>
      <c r="H105" s="174"/>
    </row>
    <row r="106" spans="1:35" s="254" customFormat="1" hidden="1">
      <c r="A106" s="40" t="str">
        <f>A9</f>
        <v>Address :</v>
      </c>
      <c r="B106" s="1044" t="str">
        <f t="shared" si="2"/>
        <v/>
      </c>
      <c r="C106" s="1044">
        <f t="shared" si="2"/>
        <v>0</v>
      </c>
      <c r="D106" s="405"/>
      <c r="E106" s="405"/>
      <c r="F106" s="405"/>
      <c r="G106" s="59">
        <f t="shared" si="1"/>
        <v>0</v>
      </c>
      <c r="H106" s="174"/>
    </row>
    <row r="107" spans="1:35" s="254" customFormat="1" hidden="1">
      <c r="A107" s="41"/>
      <c r="B107" s="1044" t="str">
        <f t="shared" si="2"/>
        <v/>
      </c>
      <c r="C107" s="1044">
        <f t="shared" si="2"/>
        <v>0</v>
      </c>
      <c r="D107" s="405"/>
      <c r="E107" s="405"/>
      <c r="F107" s="405"/>
      <c r="G107" s="59">
        <f t="shared" si="1"/>
        <v>0</v>
      </c>
      <c r="H107" s="174"/>
    </row>
    <row r="108" spans="1:35" s="254" customFormat="1" hidden="1">
      <c r="A108" s="41"/>
      <c r="B108" s="1044" t="str">
        <f t="shared" si="2"/>
        <v/>
      </c>
      <c r="C108" s="1044">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074">
        <f>G14</f>
        <v>0</v>
      </c>
      <c r="D110" s="1074"/>
      <c r="E110" s="1074"/>
      <c r="F110" s="1074"/>
      <c r="G110" s="1074"/>
      <c r="H110" s="174"/>
      <c r="AE110" s="1074"/>
      <c r="AF110" s="1074"/>
      <c r="AH110" s="1074"/>
      <c r="AI110" s="1074"/>
    </row>
    <row r="111" spans="1:35" s="254" customFormat="1" hidden="1">
      <c r="A111" s="96" t="e">
        <f>#REF!</f>
        <v>#REF!</v>
      </c>
      <c r="B111" s="96" t="e">
        <f>#REF!</f>
        <v>#REF!</v>
      </c>
      <c r="C111" s="1075" t="e">
        <f>#REF!</f>
        <v>#REF!</v>
      </c>
      <c r="D111" s="1075"/>
      <c r="E111" s="1075"/>
      <c r="F111" s="1075"/>
      <c r="G111" s="1075"/>
      <c r="H111" s="174"/>
      <c r="AE111" s="1075"/>
      <c r="AF111" s="1075"/>
      <c r="AH111" s="1075"/>
      <c r="AI111" s="1075"/>
    </row>
    <row r="112" spans="1:35" s="254" customFormat="1" hidden="1">
      <c r="A112" s="291" t="e">
        <f>#REF!</f>
        <v>#REF!</v>
      </c>
      <c r="B112" s="292" t="e">
        <f>#REF!</f>
        <v>#REF!</v>
      </c>
      <c r="C112" s="1075"/>
      <c r="D112" s="1075"/>
      <c r="E112" s="1075"/>
      <c r="F112" s="1075"/>
      <c r="G112" s="1075"/>
      <c r="H112" s="174"/>
      <c r="AE112" s="1075"/>
      <c r="AF112" s="1075"/>
      <c r="AH112" s="1075"/>
      <c r="AI112" s="1075"/>
    </row>
    <row r="113" spans="1:35" s="254" customFormat="1" hidden="1">
      <c r="A113" s="293" t="e">
        <f>#REF!</f>
        <v>#REF!</v>
      </c>
      <c r="B113" s="294" t="e">
        <f>#REF!</f>
        <v>#REF!</v>
      </c>
      <c r="C113" s="1073" t="e">
        <f>#REF!</f>
        <v>#REF!</v>
      </c>
      <c r="D113" s="1073"/>
      <c r="E113" s="1073"/>
      <c r="F113" s="1073"/>
      <c r="G113" s="1073"/>
      <c r="H113" s="173"/>
      <c r="AE113" s="295"/>
      <c r="AF113" s="295"/>
      <c r="AH113" s="295"/>
      <c r="AI113" s="295"/>
    </row>
    <row r="114" spans="1:35" s="254" customFormat="1" hidden="1">
      <c r="A114" s="293" t="e">
        <f>#REF!</f>
        <v>#REF!</v>
      </c>
      <c r="B114" s="294" t="e">
        <f>#REF!</f>
        <v>#REF!</v>
      </c>
      <c r="C114" s="1073" t="e">
        <f>#REF!</f>
        <v>#REF!</v>
      </c>
      <c r="D114" s="1073"/>
      <c r="E114" s="1073"/>
      <c r="F114" s="1073"/>
      <c r="G114" s="1073"/>
      <c r="H114" s="173"/>
      <c r="AE114" s="296"/>
      <c r="AF114" s="296"/>
      <c r="AH114" s="295"/>
      <c r="AI114" s="296"/>
    </row>
    <row r="115" spans="1:35" s="254" customFormat="1" ht="20.100000000000001" hidden="1" customHeight="1">
      <c r="A115" s="297"/>
      <c r="B115" s="292" t="e">
        <f>#REF!</f>
        <v>#REF!</v>
      </c>
      <c r="C115" s="1073" t="e">
        <f>#REF!</f>
        <v>#REF!</v>
      </c>
      <c r="D115" s="1073"/>
      <c r="E115" s="1073"/>
      <c r="F115" s="1073"/>
      <c r="G115" s="1073"/>
      <c r="H115" s="174"/>
      <c r="AE115" s="296"/>
      <c r="AF115" s="296"/>
      <c r="AH115" s="296"/>
      <c r="AI115" s="296"/>
    </row>
    <row r="116" spans="1:35" s="254" customFormat="1" hidden="1">
      <c r="A116" s="291" t="e">
        <f>#REF!</f>
        <v>#REF!</v>
      </c>
      <c r="B116" s="292" t="e">
        <f>#REF!</f>
        <v>#REF!</v>
      </c>
      <c r="C116" s="1073"/>
      <c r="D116" s="1073"/>
      <c r="E116" s="1073"/>
      <c r="F116" s="1073"/>
      <c r="G116" s="1073"/>
      <c r="H116" s="174"/>
      <c r="AE116" s="1073"/>
      <c r="AF116" s="1073"/>
      <c r="AH116" s="1073"/>
      <c r="AI116" s="1073"/>
    </row>
    <row r="117" spans="1:35" s="254" customFormat="1" hidden="1">
      <c r="A117" s="298" t="e">
        <f>#REF!</f>
        <v>#REF!</v>
      </c>
      <c r="B117" s="292" t="e">
        <f>#REF!</f>
        <v>#REF!</v>
      </c>
      <c r="C117" s="1073"/>
      <c r="D117" s="1073"/>
      <c r="E117" s="1073"/>
      <c r="F117" s="1073"/>
      <c r="G117" s="1073"/>
      <c r="H117" s="174"/>
      <c r="AE117" s="1073"/>
      <c r="AF117" s="1073"/>
      <c r="AH117" s="1073"/>
      <c r="AI117" s="1073"/>
    </row>
    <row r="118" spans="1:35" s="254" customFormat="1" hidden="1">
      <c r="A118" s="299" t="e">
        <f>#REF!</f>
        <v>#REF!</v>
      </c>
      <c r="B118" s="292" t="e">
        <f>#REF!</f>
        <v>#REF!</v>
      </c>
      <c r="C118" s="1073"/>
      <c r="D118" s="1073"/>
      <c r="E118" s="1073"/>
      <c r="F118" s="1073"/>
      <c r="G118" s="1073"/>
      <c r="H118" s="174"/>
      <c r="AE118" s="1073"/>
      <c r="AF118" s="1073"/>
      <c r="AH118" s="1073"/>
      <c r="AI118" s="1073"/>
    </row>
    <row r="119" spans="1:35" s="254" customFormat="1" hidden="1">
      <c r="A119" s="293" t="e">
        <f>#REF!</f>
        <v>#REF!</v>
      </c>
      <c r="B119" s="294" t="e">
        <f>#REF!</f>
        <v>#REF!</v>
      </c>
      <c r="C119" s="1073" t="e">
        <f>#REF!</f>
        <v>#REF!</v>
      </c>
      <c r="D119" s="1073"/>
      <c r="E119" s="1073"/>
      <c r="F119" s="1073"/>
      <c r="G119" s="1073"/>
      <c r="H119" s="173"/>
      <c r="AE119" s="296"/>
      <c r="AF119" s="296"/>
      <c r="AH119" s="295"/>
      <c r="AI119" s="296"/>
    </row>
    <row r="120" spans="1:35" s="254" customFormat="1" hidden="1">
      <c r="A120" s="293" t="e">
        <f>#REF!</f>
        <v>#REF!</v>
      </c>
      <c r="B120" s="294" t="e">
        <f>#REF!</f>
        <v>#REF!</v>
      </c>
      <c r="C120" s="1073" t="e">
        <f>#REF!</f>
        <v>#REF!</v>
      </c>
      <c r="D120" s="1073"/>
      <c r="E120" s="1073"/>
      <c r="F120" s="1073"/>
      <c r="G120" s="1073"/>
      <c r="H120" s="173"/>
      <c r="AE120" s="296"/>
      <c r="AF120" s="296"/>
      <c r="AH120" s="295"/>
      <c r="AI120" s="296"/>
    </row>
    <row r="121" spans="1:35" s="254" customFormat="1" hidden="1">
      <c r="A121" s="293" t="e">
        <f>#REF!</f>
        <v>#REF!</v>
      </c>
      <c r="B121" s="294" t="e">
        <f>#REF!</f>
        <v>#REF!</v>
      </c>
      <c r="C121" s="1073" t="e">
        <f>#REF!</f>
        <v>#REF!</v>
      </c>
      <c r="D121" s="1073"/>
      <c r="E121" s="1073"/>
      <c r="F121" s="1073"/>
      <c r="G121" s="1073"/>
      <c r="H121" s="173"/>
      <c r="AE121" s="296"/>
      <c r="AF121" s="296"/>
      <c r="AH121" s="295"/>
      <c r="AI121" s="296"/>
    </row>
    <row r="122" spans="1:35" s="254" customFormat="1" hidden="1">
      <c r="A122" s="293" t="e">
        <f>#REF!</f>
        <v>#REF!</v>
      </c>
      <c r="B122" s="294" t="e">
        <f>#REF!</f>
        <v>#REF!</v>
      </c>
      <c r="C122" s="1073" t="e">
        <f>#REF!</f>
        <v>#REF!</v>
      </c>
      <c r="D122" s="1073"/>
      <c r="E122" s="1073"/>
      <c r="F122" s="1073"/>
      <c r="G122" s="1073"/>
      <c r="H122" s="173"/>
      <c r="AE122" s="296"/>
      <c r="AF122" s="296"/>
      <c r="AH122" s="295"/>
      <c r="AI122" s="296"/>
    </row>
    <row r="123" spans="1:35" s="254" customFormat="1" hidden="1">
      <c r="A123" s="293"/>
      <c r="B123" s="292" t="e">
        <f>#REF!</f>
        <v>#REF!</v>
      </c>
      <c r="C123" s="1073" t="e">
        <f>#REF!</f>
        <v>#REF!</v>
      </c>
      <c r="D123" s="1073"/>
      <c r="E123" s="1073"/>
      <c r="F123" s="1073"/>
      <c r="G123" s="1073"/>
      <c r="H123" s="173"/>
      <c r="AE123" s="296"/>
      <c r="AF123" s="296"/>
      <c r="AH123" s="296"/>
      <c r="AI123" s="296"/>
    </row>
    <row r="124" spans="1:35" s="254" customFormat="1" ht="20.100000000000001" hidden="1" customHeight="1">
      <c r="A124" s="299" t="e">
        <f>#REF!</f>
        <v>#REF!</v>
      </c>
      <c r="B124" s="292" t="e">
        <f>#REF!</f>
        <v>#REF!</v>
      </c>
      <c r="C124" s="1073"/>
      <c r="D124" s="1073"/>
      <c r="E124" s="1073"/>
      <c r="F124" s="1073"/>
      <c r="G124" s="1073"/>
      <c r="H124" s="173"/>
      <c r="AE124" s="296"/>
      <c r="AF124" s="296"/>
      <c r="AH124" s="296"/>
      <c r="AI124" s="296"/>
    </row>
    <row r="125" spans="1:35" s="254" customFormat="1" hidden="1">
      <c r="A125" s="293" t="e">
        <f>#REF!</f>
        <v>#REF!</v>
      </c>
      <c r="B125" s="294" t="e">
        <f>#REF!</f>
        <v>#REF!</v>
      </c>
      <c r="C125" s="1073" t="e">
        <f>#REF!</f>
        <v>#REF!</v>
      </c>
      <c r="D125" s="1073"/>
      <c r="E125" s="1073"/>
      <c r="F125" s="1073"/>
      <c r="G125" s="1073"/>
      <c r="H125" s="173"/>
      <c r="AE125" s="296"/>
      <c r="AF125" s="296"/>
      <c r="AH125" s="295"/>
      <c r="AI125" s="296"/>
    </row>
    <row r="126" spans="1:35" s="254" customFormat="1" hidden="1">
      <c r="A126" s="293" t="e">
        <f>#REF!</f>
        <v>#REF!</v>
      </c>
      <c r="B126" s="294" t="e">
        <f>#REF!</f>
        <v>#REF!</v>
      </c>
      <c r="C126" s="1073" t="e">
        <f>#REF!</f>
        <v>#REF!</v>
      </c>
      <c r="D126" s="1073"/>
      <c r="E126" s="1073"/>
      <c r="F126" s="1073"/>
      <c r="G126" s="1073"/>
      <c r="H126" s="173"/>
      <c r="AE126" s="296"/>
      <c r="AF126" s="296"/>
      <c r="AH126" s="295"/>
      <c r="AI126" s="296"/>
    </row>
    <row r="127" spans="1:35" s="254" customFormat="1" ht="20.100000000000001" hidden="1" customHeight="1">
      <c r="A127" s="293" t="e">
        <f>#REF!</f>
        <v>#REF!</v>
      </c>
      <c r="B127" s="294" t="e">
        <f>#REF!</f>
        <v>#REF!</v>
      </c>
      <c r="C127" s="1073" t="e">
        <f>#REF!</f>
        <v>#REF!</v>
      </c>
      <c r="D127" s="1073"/>
      <c r="E127" s="1073"/>
      <c r="F127" s="1073"/>
      <c r="G127" s="1073"/>
      <c r="H127" s="173"/>
      <c r="AE127" s="296"/>
      <c r="AF127" s="296"/>
      <c r="AH127" s="295"/>
      <c r="AI127" s="296"/>
    </row>
    <row r="128" spans="1:35" s="254" customFormat="1" hidden="1">
      <c r="A128" s="293" t="e">
        <f>#REF!</f>
        <v>#REF!</v>
      </c>
      <c r="B128" s="294" t="e">
        <f>#REF!</f>
        <v>#REF!</v>
      </c>
      <c r="C128" s="1073" t="e">
        <f>#REF!</f>
        <v>#REF!</v>
      </c>
      <c r="D128" s="1073"/>
      <c r="E128" s="1073"/>
      <c r="F128" s="1073"/>
      <c r="G128" s="1073"/>
      <c r="H128" s="173"/>
      <c r="AE128" s="296"/>
      <c r="AF128" s="296"/>
      <c r="AH128" s="295"/>
      <c r="AI128" s="296"/>
    </row>
    <row r="129" spans="1:35" s="255" customFormat="1" ht="20.100000000000001" hidden="1" customHeight="1">
      <c r="A129" s="300"/>
      <c r="B129" s="292" t="e">
        <f>#REF!</f>
        <v>#REF!</v>
      </c>
      <c r="C129" s="1073" t="e">
        <f>#REF!</f>
        <v>#REF!</v>
      </c>
      <c r="D129" s="1073"/>
      <c r="E129" s="1073"/>
      <c r="F129" s="1073"/>
      <c r="G129" s="1073"/>
      <c r="H129" s="173"/>
      <c r="AE129" s="296"/>
      <c r="AF129" s="296"/>
      <c r="AH129" s="296"/>
      <c r="AI129" s="296"/>
    </row>
    <row r="130" spans="1:35" s="254" customFormat="1" ht="24" hidden="1" customHeight="1">
      <c r="A130" s="299" t="e">
        <f>#REF!</f>
        <v>#REF!</v>
      </c>
      <c r="B130" s="292" t="e">
        <f>#REF!</f>
        <v>#REF!</v>
      </c>
      <c r="C130" s="1073"/>
      <c r="D130" s="1073"/>
      <c r="E130" s="1073"/>
      <c r="F130" s="1073"/>
      <c r="G130" s="1073"/>
      <c r="H130" s="173"/>
      <c r="AE130" s="296"/>
      <c r="AF130" s="296"/>
      <c r="AH130" s="296"/>
      <c r="AI130" s="296"/>
    </row>
    <row r="131" spans="1:35" s="254" customFormat="1" hidden="1">
      <c r="A131" s="293" t="e">
        <f>#REF!</f>
        <v>#REF!</v>
      </c>
      <c r="B131" s="294" t="e">
        <f>#REF!</f>
        <v>#REF!</v>
      </c>
      <c r="C131" s="1073" t="e">
        <f>#REF!</f>
        <v>#REF!</v>
      </c>
      <c r="D131" s="1073"/>
      <c r="E131" s="1073"/>
      <c r="F131" s="1073"/>
      <c r="G131" s="1073"/>
      <c r="H131" s="173"/>
      <c r="AE131" s="296"/>
      <c r="AF131" s="296"/>
      <c r="AH131" s="295"/>
      <c r="AI131" s="296"/>
    </row>
    <row r="132" spans="1:35" s="254" customFormat="1" hidden="1">
      <c r="A132" s="293" t="e">
        <f>#REF!</f>
        <v>#REF!</v>
      </c>
      <c r="B132" s="294" t="e">
        <f>#REF!</f>
        <v>#REF!</v>
      </c>
      <c r="C132" s="1073" t="e">
        <f>#REF!</f>
        <v>#REF!</v>
      </c>
      <c r="D132" s="1073"/>
      <c r="E132" s="1073"/>
      <c r="F132" s="1073"/>
      <c r="G132" s="1073"/>
      <c r="H132" s="173"/>
      <c r="AE132" s="296"/>
      <c r="AF132" s="296"/>
      <c r="AH132" s="295"/>
      <c r="AI132" s="296"/>
    </row>
    <row r="133" spans="1:35" s="254" customFormat="1" ht="33" hidden="1" customHeight="1">
      <c r="A133" s="293" t="e">
        <f>#REF!</f>
        <v>#REF!</v>
      </c>
      <c r="B133" s="294" t="e">
        <f>#REF!</f>
        <v>#REF!</v>
      </c>
      <c r="C133" s="1073" t="e">
        <f>#REF!</f>
        <v>#REF!</v>
      </c>
      <c r="D133" s="1073"/>
      <c r="E133" s="1073"/>
      <c r="F133" s="1073"/>
      <c r="G133" s="1073"/>
      <c r="H133" s="173"/>
      <c r="AE133" s="296"/>
      <c r="AF133" s="296"/>
      <c r="AH133" s="295"/>
      <c r="AI133" s="296"/>
    </row>
    <row r="134" spans="1:35" s="255" customFormat="1" ht="20.100000000000001" hidden="1" customHeight="1">
      <c r="A134" s="293"/>
      <c r="B134" s="292" t="e">
        <f>#REF!</f>
        <v>#REF!</v>
      </c>
      <c r="C134" s="1073" t="e">
        <f>#REF!</f>
        <v>#REF!</v>
      </c>
      <c r="D134" s="1073"/>
      <c r="E134" s="1073"/>
      <c r="F134" s="1073"/>
      <c r="G134" s="1073"/>
      <c r="H134" s="173"/>
      <c r="AE134" s="296"/>
      <c r="AF134" s="296"/>
      <c r="AH134" s="296"/>
      <c r="AI134" s="296"/>
    </row>
    <row r="135" spans="1:35" s="254" customFormat="1" ht="20.100000000000001" hidden="1" customHeight="1">
      <c r="A135" s="299" t="e">
        <f>#REF!</f>
        <v>#REF!</v>
      </c>
      <c r="B135" s="292" t="e">
        <f>#REF!</f>
        <v>#REF!</v>
      </c>
      <c r="C135" s="1073"/>
      <c r="D135" s="1073"/>
      <c r="E135" s="1073"/>
      <c r="F135" s="1073"/>
      <c r="G135" s="1073"/>
      <c r="H135" s="173"/>
      <c r="AE135" s="296"/>
      <c r="AF135" s="296"/>
      <c r="AH135" s="296"/>
      <c r="AI135" s="296"/>
    </row>
    <row r="136" spans="1:35" s="254" customFormat="1" hidden="1">
      <c r="A136" s="293" t="e">
        <f>#REF!</f>
        <v>#REF!</v>
      </c>
      <c r="B136" s="294" t="e">
        <f>#REF!</f>
        <v>#REF!</v>
      </c>
      <c r="C136" s="1073" t="e">
        <f>#REF!</f>
        <v>#REF!</v>
      </c>
      <c r="D136" s="1073"/>
      <c r="E136" s="1073"/>
      <c r="F136" s="1073"/>
      <c r="G136" s="1073"/>
      <c r="H136" s="173"/>
      <c r="AE136" s="296"/>
      <c r="AF136" s="296"/>
      <c r="AH136" s="295"/>
      <c r="AI136" s="296"/>
    </row>
    <row r="137" spans="1:35" s="254" customFormat="1" hidden="1">
      <c r="A137" s="293" t="e">
        <f>#REF!</f>
        <v>#REF!</v>
      </c>
      <c r="B137" s="294" t="e">
        <f>#REF!</f>
        <v>#REF!</v>
      </c>
      <c r="C137" s="1073" t="e">
        <f>#REF!</f>
        <v>#REF!</v>
      </c>
      <c r="D137" s="1073"/>
      <c r="E137" s="1073"/>
      <c r="F137" s="1073"/>
      <c r="G137" s="1073"/>
      <c r="H137" s="173"/>
      <c r="AE137" s="296"/>
      <c r="AF137" s="296"/>
      <c r="AH137" s="295"/>
      <c r="AI137" s="296"/>
    </row>
    <row r="138" spans="1:35" s="254" customFormat="1" hidden="1">
      <c r="A138" s="293" t="e">
        <f>#REF!</f>
        <v>#REF!</v>
      </c>
      <c r="B138" s="294" t="e">
        <f>#REF!</f>
        <v>#REF!</v>
      </c>
      <c r="C138" s="1073" t="e">
        <f>#REF!</f>
        <v>#REF!</v>
      </c>
      <c r="D138" s="1073"/>
      <c r="E138" s="1073"/>
      <c r="F138" s="1073"/>
      <c r="G138" s="1073"/>
      <c r="H138" s="173"/>
      <c r="AE138" s="296"/>
      <c r="AF138" s="296"/>
      <c r="AH138" s="295"/>
      <c r="AI138" s="296"/>
    </row>
    <row r="139" spans="1:35" s="254" customFormat="1" hidden="1">
      <c r="A139" s="293"/>
      <c r="B139" s="292" t="e">
        <f>#REF!</f>
        <v>#REF!</v>
      </c>
      <c r="C139" s="1073" t="e">
        <f>#REF!</f>
        <v>#REF!</v>
      </c>
      <c r="D139" s="1073"/>
      <c r="E139" s="1073"/>
      <c r="F139" s="1073"/>
      <c r="G139" s="1073"/>
      <c r="H139" s="173"/>
      <c r="AE139" s="296"/>
      <c r="AF139" s="296"/>
      <c r="AH139" s="296"/>
      <c r="AI139" s="296"/>
    </row>
    <row r="140" spans="1:35" s="254" customFormat="1" ht="20.100000000000001" hidden="1" customHeight="1">
      <c r="A140" s="299" t="e">
        <f>#REF!</f>
        <v>#REF!</v>
      </c>
      <c r="B140" s="292" t="e">
        <f>#REF!</f>
        <v>#REF!</v>
      </c>
      <c r="C140" s="1073"/>
      <c r="D140" s="1073"/>
      <c r="E140" s="1073"/>
      <c r="F140" s="1073"/>
      <c r="G140" s="1073"/>
      <c r="H140" s="173"/>
      <c r="AE140" s="296"/>
      <c r="AF140" s="296"/>
      <c r="AH140" s="296"/>
      <c r="AI140" s="296"/>
    </row>
    <row r="141" spans="1:35" s="254" customFormat="1" hidden="1">
      <c r="A141" s="293" t="e">
        <f>#REF!</f>
        <v>#REF!</v>
      </c>
      <c r="B141" s="294" t="e">
        <f>#REF!</f>
        <v>#REF!</v>
      </c>
      <c r="C141" s="1073" t="e">
        <f>#REF!</f>
        <v>#REF!</v>
      </c>
      <c r="D141" s="1073"/>
      <c r="E141" s="1073"/>
      <c r="F141" s="1073"/>
      <c r="G141" s="1073"/>
      <c r="H141" s="173"/>
      <c r="AE141" s="296"/>
      <c r="AF141" s="296"/>
      <c r="AH141" s="295"/>
      <c r="AI141" s="296"/>
    </row>
    <row r="142" spans="1:35" s="254" customFormat="1" hidden="1">
      <c r="A142" s="293" t="e">
        <f>#REF!</f>
        <v>#REF!</v>
      </c>
      <c r="B142" s="294" t="e">
        <f>#REF!</f>
        <v>#REF!</v>
      </c>
      <c r="C142" s="1073" t="e">
        <f>#REF!</f>
        <v>#REF!</v>
      </c>
      <c r="D142" s="1073"/>
      <c r="E142" s="1073"/>
      <c r="F142" s="1073"/>
      <c r="G142" s="1073"/>
      <c r="H142" s="173"/>
      <c r="AE142" s="296"/>
      <c r="AF142" s="296"/>
      <c r="AH142" s="295"/>
      <c r="AI142" s="296"/>
    </row>
    <row r="143" spans="1:35" s="254" customFormat="1" hidden="1">
      <c r="A143" s="293" t="e">
        <f>#REF!</f>
        <v>#REF!</v>
      </c>
      <c r="B143" s="294" t="e">
        <f>#REF!</f>
        <v>#REF!</v>
      </c>
      <c r="C143" s="1073" t="e">
        <f>#REF!</f>
        <v>#REF!</v>
      </c>
      <c r="D143" s="1073"/>
      <c r="E143" s="1073"/>
      <c r="F143" s="1073"/>
      <c r="G143" s="1073"/>
      <c r="H143" s="173"/>
      <c r="AE143" s="296"/>
      <c r="AF143" s="296"/>
      <c r="AH143" s="295"/>
      <c r="AI143" s="296"/>
    </row>
    <row r="144" spans="1:35" s="254" customFormat="1" hidden="1">
      <c r="A144" s="293" t="e">
        <f>#REF!</f>
        <v>#REF!</v>
      </c>
      <c r="B144" s="294" t="e">
        <f>#REF!</f>
        <v>#REF!</v>
      </c>
      <c r="C144" s="1073" t="e">
        <f>#REF!</f>
        <v>#REF!</v>
      </c>
      <c r="D144" s="1073"/>
      <c r="E144" s="1073"/>
      <c r="F144" s="1073"/>
      <c r="G144" s="1073"/>
      <c r="H144" s="173"/>
      <c r="AE144" s="296"/>
      <c r="AF144" s="296"/>
      <c r="AH144" s="295"/>
      <c r="AI144" s="296"/>
    </row>
    <row r="145" spans="1:35" s="255" customFormat="1" ht="20.100000000000001" hidden="1" customHeight="1">
      <c r="A145" s="293"/>
      <c r="B145" s="292" t="e">
        <f>#REF!</f>
        <v>#REF!</v>
      </c>
      <c r="C145" s="1073" t="e">
        <f>#REF!</f>
        <v>#REF!</v>
      </c>
      <c r="D145" s="1073"/>
      <c r="E145" s="1073"/>
      <c r="F145" s="1073"/>
      <c r="G145" s="1073"/>
      <c r="H145" s="173"/>
      <c r="AE145" s="296"/>
      <c r="AF145" s="296"/>
      <c r="AH145" s="296"/>
      <c r="AI145" s="296"/>
    </row>
    <row r="146" spans="1:35" s="254" customFormat="1" ht="20.100000000000001" hidden="1" customHeight="1">
      <c r="A146" s="301"/>
      <c r="B146" s="292" t="e">
        <f>#REF!</f>
        <v>#REF!</v>
      </c>
      <c r="C146" s="1073" t="e">
        <f>#REF!</f>
        <v>#REF!</v>
      </c>
      <c r="D146" s="1073"/>
      <c r="E146" s="1073"/>
      <c r="F146" s="1073"/>
      <c r="G146" s="1073"/>
      <c r="H146" s="173"/>
      <c r="AE146" s="296"/>
      <c r="AF146" s="296"/>
      <c r="AH146" s="296"/>
      <c r="AI146" s="296"/>
    </row>
    <row r="147" spans="1:35" s="254" customFormat="1" hidden="1">
      <c r="A147" s="301"/>
      <c r="B147" s="292"/>
      <c r="C147" s="1073"/>
      <c r="D147" s="1073"/>
      <c r="E147" s="1073"/>
      <c r="F147" s="1073"/>
      <c r="G147" s="1073"/>
      <c r="H147" s="173"/>
      <c r="AE147" s="296"/>
      <c r="AF147" s="296"/>
      <c r="AH147" s="296"/>
      <c r="AI147" s="296"/>
    </row>
    <row r="148" spans="1:35" s="254" customFormat="1" ht="20.100000000000001" hidden="1" customHeight="1">
      <c r="A148" s="298" t="e">
        <f>#REF!</f>
        <v>#REF!</v>
      </c>
      <c r="B148" s="292" t="e">
        <f>#REF!</f>
        <v>#REF!</v>
      </c>
      <c r="C148" s="1073"/>
      <c r="D148" s="1073"/>
      <c r="E148" s="1073"/>
      <c r="F148" s="1073"/>
      <c r="G148" s="1073"/>
      <c r="H148" s="173"/>
      <c r="AE148" s="296"/>
      <c r="AF148" s="296"/>
      <c r="AH148" s="296"/>
      <c r="AI148" s="296"/>
    </row>
    <row r="149" spans="1:35" s="254" customFormat="1" ht="30" hidden="1" customHeight="1">
      <c r="A149" s="299" t="e">
        <f>#REF!</f>
        <v>#REF!</v>
      </c>
      <c r="B149" s="292" t="e">
        <f>#REF!</f>
        <v>#REF!</v>
      </c>
      <c r="C149" s="1073"/>
      <c r="D149" s="1073"/>
      <c r="E149" s="1073"/>
      <c r="F149" s="1073"/>
      <c r="G149" s="1073"/>
      <c r="H149" s="173"/>
      <c r="AE149" s="296"/>
      <c r="AF149" s="296"/>
      <c r="AH149" s="296"/>
      <c r="AI149" s="296"/>
    </row>
    <row r="150" spans="1:35" s="254" customFormat="1" hidden="1">
      <c r="A150" s="293" t="e">
        <f>#REF!</f>
        <v>#REF!</v>
      </c>
      <c r="B150" s="294" t="e">
        <f>#REF!</f>
        <v>#REF!</v>
      </c>
      <c r="C150" s="1073" t="e">
        <f>#REF!</f>
        <v>#REF!</v>
      </c>
      <c r="D150" s="1073"/>
      <c r="E150" s="1073"/>
      <c r="F150" s="1073"/>
      <c r="G150" s="1073"/>
      <c r="H150" s="173"/>
      <c r="AE150" s="296"/>
      <c r="AF150" s="296"/>
      <c r="AH150" s="295"/>
      <c r="AI150" s="296"/>
    </row>
    <row r="151" spans="1:35" s="254" customFormat="1" hidden="1">
      <c r="A151" s="293" t="e">
        <f>#REF!</f>
        <v>#REF!</v>
      </c>
      <c r="B151" s="294" t="e">
        <f>#REF!</f>
        <v>#REF!</v>
      </c>
      <c r="C151" s="1073" t="e">
        <f>#REF!</f>
        <v>#REF!</v>
      </c>
      <c r="D151" s="1073"/>
      <c r="E151" s="1073"/>
      <c r="F151" s="1073"/>
      <c r="G151" s="1073"/>
      <c r="H151" s="173"/>
      <c r="AE151" s="296"/>
      <c r="AF151" s="296"/>
      <c r="AH151" s="295"/>
      <c r="AI151" s="296"/>
    </row>
    <row r="152" spans="1:35" s="254" customFormat="1" hidden="1">
      <c r="A152" s="293" t="e">
        <f>#REF!</f>
        <v>#REF!</v>
      </c>
      <c r="B152" s="294" t="e">
        <f>#REF!</f>
        <v>#REF!</v>
      </c>
      <c r="C152" s="1073" t="e">
        <f>#REF!</f>
        <v>#REF!</v>
      </c>
      <c r="D152" s="1073"/>
      <c r="E152" s="1073"/>
      <c r="F152" s="1073"/>
      <c r="G152" s="1073"/>
      <c r="H152" s="173"/>
      <c r="AE152" s="296"/>
      <c r="AF152" s="296"/>
      <c r="AH152" s="295"/>
      <c r="AI152" s="296"/>
    </row>
    <row r="153" spans="1:35" s="254" customFormat="1" ht="20.100000000000001" hidden="1" customHeight="1">
      <c r="A153" s="302"/>
      <c r="B153" s="292" t="e">
        <f>#REF!</f>
        <v>#REF!</v>
      </c>
      <c r="C153" s="1073" t="e">
        <f>#REF!</f>
        <v>#REF!</v>
      </c>
      <c r="D153" s="1073"/>
      <c r="E153" s="1073"/>
      <c r="F153" s="1073"/>
      <c r="G153" s="1073"/>
      <c r="H153" s="173"/>
      <c r="AE153" s="296"/>
      <c r="AF153" s="296"/>
      <c r="AH153" s="296"/>
      <c r="AI153" s="296"/>
    </row>
    <row r="154" spans="1:35" s="254" customFormat="1" ht="20.100000000000001" hidden="1" customHeight="1">
      <c r="A154" s="301"/>
      <c r="B154" s="292" t="e">
        <f>#REF!</f>
        <v>#REF!</v>
      </c>
      <c r="C154" s="1073" t="e">
        <f>#REF!</f>
        <v>#REF!</v>
      </c>
      <c r="D154" s="1073"/>
      <c r="E154" s="1073"/>
      <c r="F154" s="1073"/>
      <c r="G154" s="1073"/>
      <c r="H154" s="173"/>
      <c r="AE154" s="296"/>
      <c r="AF154" s="296"/>
      <c r="AH154" s="296"/>
      <c r="AI154" s="296"/>
    </row>
    <row r="155" spans="1:35" s="254" customFormat="1" ht="20.100000000000001" hidden="1" customHeight="1">
      <c r="A155" s="291" t="e">
        <f>#REF!</f>
        <v>#REF!</v>
      </c>
      <c r="B155" s="292" t="e">
        <f>#REF!</f>
        <v>#REF!</v>
      </c>
      <c r="C155" s="1073"/>
      <c r="D155" s="1073"/>
      <c r="E155" s="1073"/>
      <c r="F155" s="1073"/>
      <c r="G155" s="1073"/>
      <c r="H155" s="173"/>
      <c r="AE155" s="296"/>
      <c r="AF155" s="296"/>
      <c r="AH155" s="296"/>
      <c r="AI155" s="296"/>
    </row>
    <row r="156" spans="1:35" s="254" customFormat="1" ht="30" hidden="1" customHeight="1">
      <c r="A156" s="298" t="e">
        <f>#REF!</f>
        <v>#REF!</v>
      </c>
      <c r="B156" s="292" t="e">
        <f>#REF!</f>
        <v>#REF!</v>
      </c>
      <c r="C156" s="1073"/>
      <c r="D156" s="1073"/>
      <c r="E156" s="1073"/>
      <c r="F156" s="1073"/>
      <c r="G156" s="1073"/>
      <c r="H156" s="173"/>
      <c r="AE156" s="296"/>
      <c r="AF156" s="296"/>
      <c r="AH156" s="296"/>
      <c r="AI156" s="296"/>
    </row>
    <row r="157" spans="1:35" s="254" customFormat="1" ht="20.100000000000001" hidden="1" customHeight="1">
      <c r="A157" s="293" t="e">
        <f>#REF!</f>
        <v>#REF!</v>
      </c>
      <c r="B157" s="294" t="e">
        <f>#REF!</f>
        <v>#REF!</v>
      </c>
      <c r="C157" s="1073" t="e">
        <f>#REF!</f>
        <v>#REF!</v>
      </c>
      <c r="D157" s="1073"/>
      <c r="E157" s="1073"/>
      <c r="F157" s="1073"/>
      <c r="G157" s="1073"/>
      <c r="H157" s="173"/>
      <c r="AE157" s="296"/>
      <c r="AF157" s="296"/>
      <c r="AH157" s="295"/>
      <c r="AI157" s="296"/>
    </row>
    <row r="158" spans="1:35" s="254" customFormat="1" ht="20.100000000000001" hidden="1" customHeight="1">
      <c r="A158" s="293" t="e">
        <f>#REF!</f>
        <v>#REF!</v>
      </c>
      <c r="B158" s="294" t="e">
        <f>#REF!</f>
        <v>#REF!</v>
      </c>
      <c r="C158" s="1073" t="e">
        <f>#REF!</f>
        <v>#REF!</v>
      </c>
      <c r="D158" s="1073"/>
      <c r="E158" s="1073"/>
      <c r="F158" s="1073"/>
      <c r="G158" s="1073"/>
      <c r="H158" s="173"/>
      <c r="AE158" s="296"/>
      <c r="AF158" s="296"/>
      <c r="AH158" s="295"/>
      <c r="AI158" s="296"/>
    </row>
    <row r="159" spans="1:35" s="254" customFormat="1" ht="20.100000000000001" hidden="1" customHeight="1">
      <c r="A159" s="293" t="e">
        <f>#REF!</f>
        <v>#REF!</v>
      </c>
      <c r="B159" s="294" t="e">
        <f>#REF!</f>
        <v>#REF!</v>
      </c>
      <c r="C159" s="1073" t="e">
        <f>#REF!</f>
        <v>#REF!</v>
      </c>
      <c r="D159" s="1073"/>
      <c r="E159" s="1073"/>
      <c r="F159" s="1073"/>
      <c r="G159" s="1073"/>
      <c r="H159" s="173"/>
      <c r="AE159" s="296"/>
      <c r="AF159" s="296"/>
      <c r="AH159" s="295"/>
      <c r="AI159" s="296"/>
    </row>
    <row r="160" spans="1:35" s="254" customFormat="1" ht="20.100000000000001" hidden="1" customHeight="1">
      <c r="A160" s="293" t="e">
        <f>#REF!</f>
        <v>#REF!</v>
      </c>
      <c r="B160" s="294" t="e">
        <f>#REF!</f>
        <v>#REF!</v>
      </c>
      <c r="C160" s="1073" t="e">
        <f>#REF!</f>
        <v>#REF!</v>
      </c>
      <c r="D160" s="1073"/>
      <c r="E160" s="1073"/>
      <c r="F160" s="1073"/>
      <c r="G160" s="1073"/>
      <c r="H160" s="173"/>
      <c r="AE160" s="296"/>
      <c r="AF160" s="296"/>
      <c r="AH160" s="295"/>
      <c r="AI160" s="296"/>
    </row>
    <row r="161" spans="1:35" s="254" customFormat="1" ht="20.100000000000001" hidden="1" customHeight="1">
      <c r="A161" s="293" t="e">
        <f>#REF!</f>
        <v>#REF!</v>
      </c>
      <c r="B161" s="294" t="e">
        <f>#REF!</f>
        <v>#REF!</v>
      </c>
      <c r="C161" s="1073" t="e">
        <f>#REF!</f>
        <v>#REF!</v>
      </c>
      <c r="D161" s="1073"/>
      <c r="E161" s="1073"/>
      <c r="F161" s="1073"/>
      <c r="G161" s="1073"/>
      <c r="H161" s="173"/>
      <c r="AE161" s="296"/>
      <c r="AF161" s="296"/>
      <c r="AH161" s="295"/>
      <c r="AI161" s="296"/>
    </row>
    <row r="162" spans="1:35" s="254" customFormat="1" ht="20.100000000000001" hidden="1" customHeight="1">
      <c r="A162" s="297"/>
      <c r="B162" s="292" t="e">
        <f>#REF!</f>
        <v>#REF!</v>
      </c>
      <c r="C162" s="1073" t="e">
        <f>#REF!</f>
        <v>#REF!</v>
      </c>
      <c r="D162" s="1073"/>
      <c r="E162" s="1073"/>
      <c r="F162" s="1073"/>
      <c r="G162" s="1073"/>
      <c r="H162" s="173"/>
      <c r="AE162" s="296"/>
      <c r="AF162" s="296"/>
      <c r="AH162" s="296"/>
      <c r="AI162" s="296"/>
    </row>
    <row r="163" spans="1:35" s="254" customFormat="1" ht="20.100000000000001" hidden="1" customHeight="1">
      <c r="A163" s="298" t="e">
        <f>#REF!</f>
        <v>#REF!</v>
      </c>
      <c r="B163" s="292" t="e">
        <f>#REF!</f>
        <v>#REF!</v>
      </c>
      <c r="C163" s="1073"/>
      <c r="D163" s="1073"/>
      <c r="E163" s="1073"/>
      <c r="F163" s="1073"/>
      <c r="G163" s="1073"/>
      <c r="H163" s="173"/>
      <c r="AE163" s="296"/>
      <c r="AF163" s="296"/>
      <c r="AH163" s="296"/>
      <c r="AI163" s="296"/>
    </row>
    <row r="164" spans="1:35" s="254" customFormat="1" ht="20.100000000000001" hidden="1" customHeight="1">
      <c r="A164" s="293" t="e">
        <f>#REF!</f>
        <v>#REF!</v>
      </c>
      <c r="B164" s="303" t="e">
        <f>#REF!</f>
        <v>#REF!</v>
      </c>
      <c r="C164" s="1073" t="e">
        <f>#REF!</f>
        <v>#REF!</v>
      </c>
      <c r="D164" s="1073"/>
      <c r="E164" s="1073"/>
      <c r="F164" s="1073"/>
      <c r="G164" s="1073"/>
      <c r="H164" s="173"/>
      <c r="AE164" s="296"/>
      <c r="AF164" s="296"/>
      <c r="AH164" s="295"/>
      <c r="AI164" s="296"/>
    </row>
    <row r="165" spans="1:35" s="254" customFormat="1" ht="20.100000000000001" hidden="1" customHeight="1">
      <c r="A165" s="293" t="e">
        <f>#REF!</f>
        <v>#REF!</v>
      </c>
      <c r="B165" s="303" t="e">
        <f>#REF!</f>
        <v>#REF!</v>
      </c>
      <c r="C165" s="1073" t="e">
        <f>#REF!</f>
        <v>#REF!</v>
      </c>
      <c r="D165" s="1073"/>
      <c r="E165" s="1073"/>
      <c r="F165" s="1073"/>
      <c r="G165" s="1073"/>
      <c r="H165" s="173"/>
      <c r="AE165" s="296"/>
      <c r="AF165" s="296"/>
      <c r="AH165" s="295"/>
      <c r="AI165" s="296"/>
    </row>
    <row r="166" spans="1:35" s="254" customFormat="1" ht="20.100000000000001" hidden="1" customHeight="1">
      <c r="A166" s="293" t="e">
        <f>#REF!</f>
        <v>#REF!</v>
      </c>
      <c r="B166" s="303" t="e">
        <f>#REF!</f>
        <v>#REF!</v>
      </c>
      <c r="C166" s="1073" t="e">
        <f>#REF!</f>
        <v>#REF!</v>
      </c>
      <c r="D166" s="1073"/>
      <c r="E166" s="1073"/>
      <c r="F166" s="1073"/>
      <c r="G166" s="1073"/>
      <c r="H166" s="173"/>
      <c r="AE166" s="296"/>
      <c r="AF166" s="296"/>
      <c r="AH166" s="295"/>
      <c r="AI166" s="296"/>
    </row>
    <row r="167" spans="1:35" s="254" customFormat="1" ht="20.100000000000001" hidden="1" customHeight="1">
      <c r="A167" s="293" t="e">
        <f>#REF!</f>
        <v>#REF!</v>
      </c>
      <c r="B167" s="303" t="e">
        <f>#REF!</f>
        <v>#REF!</v>
      </c>
      <c r="C167" s="1073" t="e">
        <f>#REF!</f>
        <v>#REF!</v>
      </c>
      <c r="D167" s="1073"/>
      <c r="E167" s="1073"/>
      <c r="F167" s="1073"/>
      <c r="G167" s="1073"/>
      <c r="H167" s="173"/>
      <c r="AE167" s="296"/>
      <c r="AF167" s="296"/>
      <c r="AH167" s="295"/>
      <c r="AI167" s="296"/>
    </row>
    <row r="168" spans="1:35" s="254" customFormat="1" ht="20.100000000000001" hidden="1" customHeight="1">
      <c r="A168" s="293" t="e">
        <f>#REF!</f>
        <v>#REF!</v>
      </c>
      <c r="B168" s="303" t="e">
        <f>#REF!</f>
        <v>#REF!</v>
      </c>
      <c r="C168" s="1073" t="e">
        <f>#REF!</f>
        <v>#REF!</v>
      </c>
      <c r="D168" s="1073"/>
      <c r="E168" s="1073"/>
      <c r="F168" s="1073"/>
      <c r="G168" s="1073"/>
      <c r="H168" s="173"/>
      <c r="AE168" s="296"/>
      <c r="AF168" s="296"/>
      <c r="AH168" s="295"/>
      <c r="AI168" s="296"/>
    </row>
    <row r="169" spans="1:35" s="254" customFormat="1" ht="20.100000000000001" hidden="1" customHeight="1">
      <c r="A169" s="293" t="e">
        <f>#REF!</f>
        <v>#REF!</v>
      </c>
      <c r="B169" s="303" t="e">
        <f>#REF!</f>
        <v>#REF!</v>
      </c>
      <c r="C169" s="1073" t="e">
        <f>#REF!</f>
        <v>#REF!</v>
      </c>
      <c r="D169" s="1073"/>
      <c r="E169" s="1073"/>
      <c r="F169" s="1073"/>
      <c r="G169" s="1073"/>
      <c r="H169" s="173"/>
      <c r="AE169" s="296"/>
      <c r="AF169" s="296"/>
      <c r="AH169" s="295"/>
      <c r="AI169" s="296"/>
    </row>
    <row r="170" spans="1:35" s="254" customFormat="1" ht="20.100000000000001" hidden="1" customHeight="1">
      <c r="A170" s="304"/>
      <c r="B170" s="292" t="e">
        <f>#REF!</f>
        <v>#REF!</v>
      </c>
      <c r="C170" s="1073" t="e">
        <f>#REF!</f>
        <v>#REF!</v>
      </c>
      <c r="D170" s="1073"/>
      <c r="E170" s="1073"/>
      <c r="F170" s="1073"/>
      <c r="G170" s="1073"/>
      <c r="H170" s="173"/>
      <c r="AE170" s="296"/>
      <c r="AF170" s="296"/>
      <c r="AH170" s="296"/>
      <c r="AI170" s="296"/>
    </row>
    <row r="171" spans="1:35" s="254" customFormat="1" ht="35.25" hidden="1" customHeight="1">
      <c r="A171" s="298" t="e">
        <f>#REF!</f>
        <v>#REF!</v>
      </c>
      <c r="B171" s="292" t="e">
        <f>#REF!</f>
        <v>#REF!</v>
      </c>
      <c r="C171" s="1073"/>
      <c r="D171" s="1073"/>
      <c r="E171" s="1073"/>
      <c r="F171" s="1073"/>
      <c r="G171" s="1073"/>
      <c r="H171" s="173"/>
      <c r="AE171" s="296"/>
      <c r="AF171" s="296"/>
      <c r="AH171" s="296"/>
      <c r="AI171" s="296"/>
    </row>
    <row r="172" spans="1:35" s="254" customFormat="1" ht="19.5" hidden="1" customHeight="1">
      <c r="A172" s="293" t="e">
        <f>#REF!</f>
        <v>#REF!</v>
      </c>
      <c r="B172" s="303" t="e">
        <f>#REF!</f>
        <v>#REF!</v>
      </c>
      <c r="C172" s="1073" t="e">
        <f>#REF!</f>
        <v>#REF!</v>
      </c>
      <c r="D172" s="1073"/>
      <c r="E172" s="1073"/>
      <c r="F172" s="1073"/>
      <c r="G172" s="1073"/>
      <c r="H172" s="173"/>
      <c r="AE172" s="296"/>
      <c r="AF172" s="296"/>
      <c r="AH172" s="295"/>
      <c r="AI172" s="296"/>
    </row>
    <row r="173" spans="1:35" s="254" customFormat="1" ht="19.5" hidden="1" customHeight="1">
      <c r="A173" s="293" t="e">
        <f>#REF!</f>
        <v>#REF!</v>
      </c>
      <c r="B173" s="303" t="e">
        <f>#REF!</f>
        <v>#REF!</v>
      </c>
      <c r="C173" s="1073" t="e">
        <f>#REF!</f>
        <v>#REF!</v>
      </c>
      <c r="D173" s="1073"/>
      <c r="E173" s="1073"/>
      <c r="F173" s="1073"/>
      <c r="G173" s="1073"/>
      <c r="H173" s="173"/>
      <c r="AE173" s="296"/>
      <c r="AF173" s="296"/>
      <c r="AH173" s="295"/>
      <c r="AI173" s="296"/>
    </row>
    <row r="174" spans="1:35" s="254" customFormat="1" ht="19.5" hidden="1" customHeight="1">
      <c r="A174" s="293" t="e">
        <f>#REF!</f>
        <v>#REF!</v>
      </c>
      <c r="B174" s="303" t="e">
        <f>#REF!</f>
        <v>#REF!</v>
      </c>
      <c r="C174" s="1073" t="e">
        <f>#REF!</f>
        <v>#REF!</v>
      </c>
      <c r="D174" s="1073"/>
      <c r="E174" s="1073"/>
      <c r="F174" s="1073"/>
      <c r="G174" s="1073"/>
      <c r="H174" s="173"/>
      <c r="AE174" s="296"/>
      <c r="AF174" s="296"/>
      <c r="AH174" s="295"/>
      <c r="AI174" s="296"/>
    </row>
    <row r="175" spans="1:35" s="254" customFormat="1" ht="19.5" hidden="1" customHeight="1">
      <c r="A175" s="293" t="e">
        <f>#REF!</f>
        <v>#REF!</v>
      </c>
      <c r="B175" s="303" t="e">
        <f>#REF!</f>
        <v>#REF!</v>
      </c>
      <c r="C175" s="1073" t="e">
        <f>#REF!</f>
        <v>#REF!</v>
      </c>
      <c r="D175" s="1073"/>
      <c r="E175" s="1073"/>
      <c r="F175" s="1073"/>
      <c r="G175" s="1073"/>
      <c r="H175" s="173"/>
      <c r="AE175" s="296"/>
      <c r="AF175" s="296"/>
      <c r="AH175" s="295"/>
      <c r="AI175" s="296"/>
    </row>
    <row r="176" spans="1:35" s="254" customFormat="1" ht="33" hidden="1" customHeight="1">
      <c r="A176" s="293" t="e">
        <f>#REF!</f>
        <v>#REF!</v>
      </c>
      <c r="B176" s="303" t="e">
        <f>#REF!</f>
        <v>#REF!</v>
      </c>
      <c r="C176" s="1073" t="e">
        <f>#REF!</f>
        <v>#REF!</v>
      </c>
      <c r="D176" s="1073"/>
      <c r="E176" s="1073"/>
      <c r="F176" s="1073"/>
      <c r="G176" s="1073"/>
      <c r="H176" s="173"/>
      <c r="AE176" s="296"/>
      <c r="AF176" s="296"/>
      <c r="AH176" s="295"/>
      <c r="AI176" s="296"/>
    </row>
    <row r="177" spans="1:35" s="254" customFormat="1" ht="19.5" hidden="1" customHeight="1">
      <c r="A177" s="293" t="e">
        <f>#REF!</f>
        <v>#REF!</v>
      </c>
      <c r="B177" s="303" t="e">
        <f>#REF!</f>
        <v>#REF!</v>
      </c>
      <c r="C177" s="1073" t="e">
        <f>#REF!</f>
        <v>#REF!</v>
      </c>
      <c r="D177" s="1073"/>
      <c r="E177" s="1073"/>
      <c r="F177" s="1073"/>
      <c r="G177" s="1073"/>
      <c r="H177" s="173"/>
      <c r="AE177" s="296"/>
      <c r="AF177" s="296"/>
      <c r="AH177" s="295"/>
      <c r="AI177" s="296"/>
    </row>
    <row r="178" spans="1:35" s="254" customFormat="1" ht="19.5" hidden="1" customHeight="1">
      <c r="A178" s="293" t="e">
        <f>#REF!</f>
        <v>#REF!</v>
      </c>
      <c r="B178" s="303" t="e">
        <f>#REF!</f>
        <v>#REF!</v>
      </c>
      <c r="C178" s="1073" t="e">
        <f>#REF!</f>
        <v>#REF!</v>
      </c>
      <c r="D178" s="1073"/>
      <c r="E178" s="1073"/>
      <c r="F178" s="1073"/>
      <c r="G178" s="1073"/>
      <c r="H178" s="173"/>
      <c r="AE178" s="296"/>
      <c r="AF178" s="296"/>
      <c r="AH178" s="295"/>
      <c r="AI178" s="296"/>
    </row>
    <row r="179" spans="1:35" s="254" customFormat="1" ht="19.5" hidden="1" customHeight="1">
      <c r="A179" s="293" t="e">
        <f>#REF!</f>
        <v>#REF!</v>
      </c>
      <c r="B179" s="303" t="e">
        <f>#REF!</f>
        <v>#REF!</v>
      </c>
      <c r="C179" s="1073" t="e">
        <f>#REF!</f>
        <v>#REF!</v>
      </c>
      <c r="D179" s="1073"/>
      <c r="E179" s="1073"/>
      <c r="F179" s="1073"/>
      <c r="G179" s="1073"/>
      <c r="H179" s="173"/>
      <c r="AE179" s="296"/>
      <c r="AF179" s="296"/>
      <c r="AH179" s="295"/>
      <c r="AI179" s="296"/>
    </row>
    <row r="180" spans="1:35" s="254" customFormat="1" ht="19.5" hidden="1" customHeight="1">
      <c r="A180" s="293" t="e">
        <f>#REF!</f>
        <v>#REF!</v>
      </c>
      <c r="B180" s="303" t="e">
        <f>#REF!</f>
        <v>#REF!</v>
      </c>
      <c r="C180" s="1073" t="e">
        <f>#REF!</f>
        <v>#REF!</v>
      </c>
      <c r="D180" s="1073"/>
      <c r="E180" s="1073"/>
      <c r="F180" s="1073"/>
      <c r="G180" s="1073"/>
      <c r="H180" s="173"/>
      <c r="AE180" s="296"/>
      <c r="AF180" s="296"/>
      <c r="AH180" s="295"/>
      <c r="AI180" s="296"/>
    </row>
    <row r="181" spans="1:35" s="254" customFormat="1" ht="19.5" hidden="1" customHeight="1">
      <c r="A181" s="304"/>
      <c r="B181" s="292" t="e">
        <f>#REF!</f>
        <v>#REF!</v>
      </c>
      <c r="C181" s="1073" t="e">
        <f>#REF!</f>
        <v>#REF!</v>
      </c>
      <c r="D181" s="1073"/>
      <c r="E181" s="1073"/>
      <c r="F181" s="1073"/>
      <c r="G181" s="1073"/>
      <c r="H181" s="173"/>
      <c r="AE181" s="296"/>
      <c r="AF181" s="296"/>
      <c r="AH181" s="296"/>
      <c r="AI181" s="296"/>
    </row>
    <row r="182" spans="1:35" s="254" customFormat="1" ht="19.5" hidden="1" customHeight="1">
      <c r="A182" s="298" t="e">
        <f>#REF!</f>
        <v>#REF!</v>
      </c>
      <c r="B182" s="292" t="e">
        <f>#REF!</f>
        <v>#REF!</v>
      </c>
      <c r="C182" s="1073"/>
      <c r="D182" s="1073"/>
      <c r="E182" s="1073"/>
      <c r="F182" s="1073"/>
      <c r="G182" s="1073"/>
      <c r="H182" s="173"/>
      <c r="AE182" s="296"/>
      <c r="AF182" s="296"/>
      <c r="AH182" s="296"/>
      <c r="AI182" s="296"/>
    </row>
    <row r="183" spans="1:35" s="254" customFormat="1" ht="19.5" hidden="1" customHeight="1">
      <c r="A183" s="293" t="e">
        <f>#REF!</f>
        <v>#REF!</v>
      </c>
      <c r="B183" s="294" t="e">
        <f>#REF!</f>
        <v>#REF!</v>
      </c>
      <c r="C183" s="1073" t="e">
        <f>#REF!</f>
        <v>#REF!</v>
      </c>
      <c r="D183" s="1073"/>
      <c r="E183" s="1073"/>
      <c r="F183" s="1073"/>
      <c r="G183" s="1073"/>
      <c r="H183" s="173"/>
      <c r="AE183" s="296"/>
      <c r="AF183" s="296"/>
      <c r="AH183" s="295"/>
      <c r="AI183" s="296"/>
    </row>
    <row r="184" spans="1:35" s="254" customFormat="1" ht="19.5" hidden="1" customHeight="1">
      <c r="A184" s="293" t="e">
        <f>#REF!</f>
        <v>#REF!</v>
      </c>
      <c r="B184" s="294" t="e">
        <f>#REF!</f>
        <v>#REF!</v>
      </c>
      <c r="C184" s="1073" t="e">
        <f>#REF!</f>
        <v>#REF!</v>
      </c>
      <c r="D184" s="1073"/>
      <c r="E184" s="1073"/>
      <c r="F184" s="1073"/>
      <c r="G184" s="1073"/>
      <c r="H184" s="173"/>
      <c r="AE184" s="296"/>
      <c r="AF184" s="296"/>
      <c r="AH184" s="295"/>
      <c r="AI184" s="296"/>
    </row>
    <row r="185" spans="1:35" s="254" customFormat="1" ht="19.5" hidden="1" customHeight="1">
      <c r="A185" s="293" t="e">
        <f>#REF!</f>
        <v>#REF!</v>
      </c>
      <c r="B185" s="294" t="e">
        <f>#REF!</f>
        <v>#REF!</v>
      </c>
      <c r="C185" s="1073" t="e">
        <f>#REF!</f>
        <v>#REF!</v>
      </c>
      <c r="D185" s="1073"/>
      <c r="E185" s="1073"/>
      <c r="F185" s="1073"/>
      <c r="G185" s="1073"/>
      <c r="H185" s="173"/>
      <c r="AE185" s="296"/>
      <c r="AF185" s="296"/>
      <c r="AH185" s="295"/>
      <c r="AI185" s="296"/>
    </row>
    <row r="186" spans="1:35" s="254" customFormat="1" ht="19.5" hidden="1" customHeight="1">
      <c r="A186" s="304"/>
      <c r="B186" s="292" t="e">
        <f>#REF!</f>
        <v>#REF!</v>
      </c>
      <c r="C186" s="1073" t="e">
        <f>#REF!</f>
        <v>#REF!</v>
      </c>
      <c r="D186" s="1073"/>
      <c r="E186" s="1073"/>
      <c r="F186" s="1073"/>
      <c r="G186" s="1073"/>
      <c r="H186" s="173"/>
      <c r="AE186" s="296"/>
      <c r="AF186" s="296"/>
      <c r="AH186" s="296"/>
      <c r="AI186" s="296"/>
    </row>
    <row r="187" spans="1:35" s="254" customFormat="1" ht="33" hidden="1" customHeight="1">
      <c r="A187" s="298" t="e">
        <f>#REF!</f>
        <v>#REF!</v>
      </c>
      <c r="B187" s="292" t="e">
        <f>#REF!</f>
        <v>#REF!</v>
      </c>
      <c r="C187" s="1073"/>
      <c r="D187" s="1073"/>
      <c r="E187" s="1073"/>
      <c r="F187" s="1073"/>
      <c r="G187" s="1073"/>
      <c r="H187" s="173"/>
      <c r="AE187" s="296"/>
      <c r="AF187" s="296"/>
      <c r="AH187" s="296"/>
      <c r="AI187" s="296"/>
    </row>
    <row r="188" spans="1:35" s="254" customFormat="1" ht="19.5" hidden="1" customHeight="1">
      <c r="A188" s="304" t="e">
        <f>#REF!</f>
        <v>#REF!</v>
      </c>
      <c r="B188" s="294" t="e">
        <f>#REF!</f>
        <v>#REF!</v>
      </c>
      <c r="C188" s="1073" t="e">
        <f>#REF!</f>
        <v>#REF!</v>
      </c>
      <c r="D188" s="1073"/>
      <c r="E188" s="1073"/>
      <c r="F188" s="1073"/>
      <c r="G188" s="1073"/>
      <c r="H188" s="173"/>
      <c r="AE188" s="296"/>
      <c r="AF188" s="296"/>
      <c r="AH188" s="295"/>
      <c r="AI188" s="296"/>
    </row>
    <row r="189" spans="1:35" s="254" customFormat="1" ht="19.5" hidden="1" customHeight="1">
      <c r="A189" s="304" t="e">
        <f>#REF!</f>
        <v>#REF!</v>
      </c>
      <c r="B189" s="294" t="e">
        <f>#REF!</f>
        <v>#REF!</v>
      </c>
      <c r="C189" s="1073" t="e">
        <f>#REF!</f>
        <v>#REF!</v>
      </c>
      <c r="D189" s="1073"/>
      <c r="E189" s="1073"/>
      <c r="F189" s="1073"/>
      <c r="G189" s="1073"/>
      <c r="H189" s="173"/>
      <c r="AE189" s="296"/>
      <c r="AF189" s="296"/>
      <c r="AH189" s="295"/>
      <c r="AI189" s="296"/>
    </row>
    <row r="190" spans="1:35" s="254" customFormat="1" ht="19.5" hidden="1" customHeight="1">
      <c r="A190" s="304" t="e">
        <f>#REF!</f>
        <v>#REF!</v>
      </c>
      <c r="B190" s="294" t="e">
        <f>#REF!</f>
        <v>#REF!</v>
      </c>
      <c r="C190" s="1073" t="e">
        <f>#REF!</f>
        <v>#REF!</v>
      </c>
      <c r="D190" s="1073"/>
      <c r="E190" s="1073"/>
      <c r="F190" s="1073"/>
      <c r="G190" s="1073"/>
      <c r="H190" s="173"/>
      <c r="AE190" s="296"/>
      <c r="AF190" s="296"/>
      <c r="AH190" s="295"/>
      <c r="AI190" s="296"/>
    </row>
    <row r="191" spans="1:35" s="254" customFormat="1" ht="19.5" hidden="1" customHeight="1">
      <c r="A191" s="304"/>
      <c r="B191" s="292" t="e">
        <f>#REF!</f>
        <v>#REF!</v>
      </c>
      <c r="C191" s="1073" t="e">
        <f>#REF!</f>
        <v>#REF!</v>
      </c>
      <c r="D191" s="1073"/>
      <c r="E191" s="1073"/>
      <c r="F191" s="1073"/>
      <c r="G191" s="1073"/>
      <c r="H191" s="173"/>
      <c r="AE191" s="296"/>
      <c r="AF191" s="296"/>
      <c r="AH191" s="296"/>
      <c r="AI191" s="296"/>
    </row>
    <row r="192" spans="1:35" s="254" customFormat="1" ht="19.5" hidden="1" customHeight="1">
      <c r="A192" s="298" t="e">
        <f>#REF!</f>
        <v>#REF!</v>
      </c>
      <c r="B192" s="292" t="e">
        <f>#REF!</f>
        <v>#REF!</v>
      </c>
      <c r="C192" s="1073"/>
      <c r="D192" s="1073"/>
      <c r="E192" s="1073"/>
      <c r="F192" s="1073"/>
      <c r="G192" s="1073"/>
      <c r="H192" s="173"/>
      <c r="AE192" s="296"/>
      <c r="AF192" s="296"/>
      <c r="AH192" s="296"/>
      <c r="AI192" s="296"/>
    </row>
    <row r="193" spans="1:35" s="254" customFormat="1" ht="19.5" hidden="1" customHeight="1">
      <c r="A193" s="293" t="e">
        <f>#REF!</f>
        <v>#REF!</v>
      </c>
      <c r="B193" s="294" t="e">
        <f>#REF!</f>
        <v>#REF!</v>
      </c>
      <c r="C193" s="1073" t="e">
        <f>#REF!</f>
        <v>#REF!</v>
      </c>
      <c r="D193" s="1073"/>
      <c r="E193" s="1073"/>
      <c r="F193" s="1073"/>
      <c r="G193" s="1073"/>
      <c r="H193" s="173"/>
      <c r="AE193" s="296"/>
      <c r="AF193" s="296"/>
      <c r="AH193" s="295"/>
      <c r="AI193" s="296"/>
    </row>
    <row r="194" spans="1:35" s="254" customFormat="1" ht="19.5" hidden="1" customHeight="1">
      <c r="A194" s="293" t="e">
        <f>#REF!</f>
        <v>#REF!</v>
      </c>
      <c r="B194" s="294" t="e">
        <f>#REF!</f>
        <v>#REF!</v>
      </c>
      <c r="C194" s="1073" t="e">
        <f>#REF!</f>
        <v>#REF!</v>
      </c>
      <c r="D194" s="1073"/>
      <c r="E194" s="1073"/>
      <c r="F194" s="1073"/>
      <c r="G194" s="1073"/>
      <c r="H194" s="173"/>
      <c r="AE194" s="296"/>
      <c r="AF194" s="296"/>
      <c r="AH194" s="295"/>
      <c r="AI194" s="296"/>
    </row>
    <row r="195" spans="1:35" s="254" customFormat="1" ht="19.5" hidden="1" customHeight="1">
      <c r="A195" s="304"/>
      <c r="B195" s="292" t="e">
        <f>#REF!</f>
        <v>#REF!</v>
      </c>
      <c r="C195" s="1073" t="e">
        <f>#REF!</f>
        <v>#REF!</v>
      </c>
      <c r="D195" s="1073"/>
      <c r="E195" s="1073"/>
      <c r="F195" s="1073"/>
      <c r="G195" s="1073"/>
      <c r="H195" s="173"/>
      <c r="AE195" s="296"/>
      <c r="AF195" s="296"/>
      <c r="AH195" s="296"/>
      <c r="AI195" s="296"/>
    </row>
    <row r="196" spans="1:35" s="254" customFormat="1" ht="33" hidden="1" customHeight="1">
      <c r="A196" s="298" t="e">
        <f>#REF!</f>
        <v>#REF!</v>
      </c>
      <c r="B196" s="292" t="e">
        <f>#REF!</f>
        <v>#REF!</v>
      </c>
      <c r="C196" s="1073"/>
      <c r="D196" s="1073"/>
      <c r="E196" s="1073"/>
      <c r="F196" s="1073"/>
      <c r="G196" s="1073"/>
      <c r="H196" s="173"/>
      <c r="AE196" s="296"/>
      <c r="AF196" s="296"/>
      <c r="AH196" s="296"/>
      <c r="AI196" s="296"/>
    </row>
    <row r="197" spans="1:35" s="254" customFormat="1" ht="19.5" hidden="1" customHeight="1">
      <c r="A197" s="293" t="e">
        <f>#REF!</f>
        <v>#REF!</v>
      </c>
      <c r="B197" s="294" t="e">
        <f>#REF!</f>
        <v>#REF!</v>
      </c>
      <c r="C197" s="1073" t="e">
        <f>#REF!</f>
        <v>#REF!</v>
      </c>
      <c r="D197" s="1073"/>
      <c r="E197" s="1073"/>
      <c r="F197" s="1073"/>
      <c r="G197" s="1073"/>
      <c r="H197" s="173"/>
      <c r="AE197" s="296"/>
      <c r="AF197" s="296"/>
      <c r="AH197" s="295"/>
      <c r="AI197" s="296"/>
    </row>
    <row r="198" spans="1:35" s="254" customFormat="1" ht="19.5" hidden="1" customHeight="1">
      <c r="A198" s="293" t="e">
        <f>#REF!</f>
        <v>#REF!</v>
      </c>
      <c r="B198" s="294" t="e">
        <f>#REF!</f>
        <v>#REF!</v>
      </c>
      <c r="C198" s="1073" t="e">
        <f>#REF!</f>
        <v>#REF!</v>
      </c>
      <c r="D198" s="1073"/>
      <c r="E198" s="1073"/>
      <c r="F198" s="1073"/>
      <c r="G198" s="1073"/>
      <c r="H198" s="173"/>
      <c r="AE198" s="296"/>
      <c r="AF198" s="296"/>
      <c r="AH198" s="295"/>
      <c r="AI198" s="296"/>
    </row>
    <row r="199" spans="1:35" s="254" customFormat="1" ht="19.5" hidden="1" customHeight="1">
      <c r="A199" s="293" t="e">
        <f>#REF!</f>
        <v>#REF!</v>
      </c>
      <c r="B199" s="294" t="e">
        <f>#REF!</f>
        <v>#REF!</v>
      </c>
      <c r="C199" s="1073" t="e">
        <f>#REF!</f>
        <v>#REF!</v>
      </c>
      <c r="D199" s="1073"/>
      <c r="E199" s="1073"/>
      <c r="F199" s="1073"/>
      <c r="G199" s="1073"/>
      <c r="H199" s="173"/>
      <c r="AE199" s="296"/>
      <c r="AF199" s="296"/>
      <c r="AH199" s="295"/>
      <c r="AI199" s="296"/>
    </row>
    <row r="200" spans="1:35" s="254" customFormat="1" ht="19.5" hidden="1" customHeight="1">
      <c r="A200" s="293" t="e">
        <f>#REF!</f>
        <v>#REF!</v>
      </c>
      <c r="B200" s="294" t="e">
        <f>#REF!</f>
        <v>#REF!</v>
      </c>
      <c r="C200" s="1073" t="e">
        <f>#REF!</f>
        <v>#REF!</v>
      </c>
      <c r="D200" s="1073"/>
      <c r="E200" s="1073"/>
      <c r="F200" s="1073"/>
      <c r="G200" s="1073"/>
      <c r="H200" s="173"/>
      <c r="AE200" s="296"/>
      <c r="AF200" s="296"/>
      <c r="AH200" s="295"/>
      <c r="AI200" s="296"/>
    </row>
    <row r="201" spans="1:35" s="254" customFormat="1" ht="19.5" hidden="1" customHeight="1">
      <c r="A201" s="293" t="e">
        <f>#REF!</f>
        <v>#REF!</v>
      </c>
      <c r="B201" s="294" t="e">
        <f>#REF!</f>
        <v>#REF!</v>
      </c>
      <c r="C201" s="1073" t="e">
        <f>#REF!</f>
        <v>#REF!</v>
      </c>
      <c r="D201" s="1073"/>
      <c r="E201" s="1073"/>
      <c r="F201" s="1073"/>
      <c r="G201" s="1073"/>
      <c r="H201" s="173"/>
      <c r="AE201" s="296"/>
      <c r="AF201" s="296"/>
      <c r="AH201" s="295"/>
      <c r="AI201" s="296"/>
    </row>
    <row r="202" spans="1:35" s="254" customFormat="1" ht="19.5" hidden="1" customHeight="1">
      <c r="A202" s="293" t="e">
        <f>#REF!</f>
        <v>#REF!</v>
      </c>
      <c r="B202" s="294" t="e">
        <f>#REF!</f>
        <v>#REF!</v>
      </c>
      <c r="C202" s="1073" t="e">
        <f>#REF!</f>
        <v>#REF!</v>
      </c>
      <c r="D202" s="1073"/>
      <c r="E202" s="1073"/>
      <c r="F202" s="1073"/>
      <c r="G202" s="1073"/>
      <c r="H202" s="173"/>
      <c r="AE202" s="296"/>
      <c r="AF202" s="296"/>
      <c r="AH202" s="295"/>
      <c r="AI202" s="296"/>
    </row>
    <row r="203" spans="1:35" s="254" customFormat="1" ht="19.5" hidden="1" customHeight="1">
      <c r="A203" s="304"/>
      <c r="B203" s="292" t="e">
        <f>#REF!</f>
        <v>#REF!</v>
      </c>
      <c r="C203" s="1073" t="e">
        <f>#REF!</f>
        <v>#REF!</v>
      </c>
      <c r="D203" s="1073"/>
      <c r="E203" s="1073"/>
      <c r="F203" s="1073"/>
      <c r="G203" s="1073"/>
      <c r="H203" s="173"/>
      <c r="AE203" s="296"/>
      <c r="AF203" s="296"/>
      <c r="AH203" s="296"/>
      <c r="AI203" s="296"/>
    </row>
    <row r="204" spans="1:35" s="254" customFormat="1" ht="33" hidden="1" customHeight="1">
      <c r="A204" s="298" t="e">
        <f>#REF!</f>
        <v>#REF!</v>
      </c>
      <c r="B204" s="292" t="e">
        <f>#REF!</f>
        <v>#REF!</v>
      </c>
      <c r="C204" s="1073"/>
      <c r="D204" s="1073"/>
      <c r="E204" s="1073"/>
      <c r="F204" s="1073"/>
      <c r="G204" s="1073"/>
      <c r="H204" s="173"/>
      <c r="AE204" s="296"/>
      <c r="AF204" s="296"/>
      <c r="AH204" s="296"/>
      <c r="AI204" s="296"/>
    </row>
    <row r="205" spans="1:35" s="254" customFormat="1" ht="33" hidden="1" customHeight="1">
      <c r="A205" s="293" t="e">
        <f>#REF!</f>
        <v>#REF!</v>
      </c>
      <c r="B205" s="294" t="e">
        <f>#REF!</f>
        <v>#REF!</v>
      </c>
      <c r="C205" s="1073" t="e">
        <f>#REF!</f>
        <v>#REF!</v>
      </c>
      <c r="D205" s="1073"/>
      <c r="E205" s="1073"/>
      <c r="F205" s="1073"/>
      <c r="G205" s="1073"/>
      <c r="H205" s="173"/>
      <c r="AE205" s="296"/>
      <c r="AF205" s="296"/>
      <c r="AH205" s="295"/>
      <c r="AI205" s="296"/>
    </row>
    <row r="206" spans="1:35" s="254" customFormat="1" ht="19.5" hidden="1" customHeight="1">
      <c r="A206" s="293" t="e">
        <f>#REF!</f>
        <v>#REF!</v>
      </c>
      <c r="B206" s="294" t="e">
        <f>#REF!</f>
        <v>#REF!</v>
      </c>
      <c r="C206" s="1073" t="e">
        <f>#REF!</f>
        <v>#REF!</v>
      </c>
      <c r="D206" s="1073"/>
      <c r="E206" s="1073"/>
      <c r="F206" s="1073"/>
      <c r="G206" s="1073"/>
      <c r="H206" s="173"/>
      <c r="AE206" s="296"/>
      <c r="AF206" s="296"/>
      <c r="AH206" s="295"/>
      <c r="AI206" s="296"/>
    </row>
    <row r="207" spans="1:35" s="254" customFormat="1" ht="19.5" hidden="1" customHeight="1">
      <c r="A207" s="293" t="e">
        <f>#REF!</f>
        <v>#REF!</v>
      </c>
      <c r="B207" s="294" t="e">
        <f>#REF!</f>
        <v>#REF!</v>
      </c>
      <c r="C207" s="1073" t="e">
        <f>#REF!</f>
        <v>#REF!</v>
      </c>
      <c r="D207" s="1073"/>
      <c r="E207" s="1073"/>
      <c r="F207" s="1073"/>
      <c r="G207" s="1073"/>
      <c r="H207" s="173"/>
      <c r="AE207" s="296"/>
      <c r="AF207" s="296"/>
      <c r="AH207" s="295"/>
      <c r="AI207" s="296"/>
    </row>
    <row r="208" spans="1:35" s="254" customFormat="1" ht="19.5" hidden="1" customHeight="1">
      <c r="A208" s="304" t="e">
        <f>#REF!</f>
        <v>#REF!</v>
      </c>
      <c r="B208" s="292" t="e">
        <f>#REF!</f>
        <v>#REF!</v>
      </c>
      <c r="C208" s="1073" t="e">
        <f>#REF!</f>
        <v>#REF!</v>
      </c>
      <c r="D208" s="1073"/>
      <c r="E208" s="1073"/>
      <c r="F208" s="1073"/>
      <c r="G208" s="1073"/>
      <c r="H208" s="173"/>
      <c r="AE208" s="296"/>
      <c r="AF208" s="296"/>
      <c r="AH208" s="296"/>
      <c r="AI208" s="296"/>
    </row>
    <row r="209" spans="1:35" s="254" customFormat="1" ht="33" hidden="1" customHeight="1">
      <c r="A209" s="298" t="e">
        <f>#REF!</f>
        <v>#REF!</v>
      </c>
      <c r="B209" s="292" t="e">
        <f>#REF!</f>
        <v>#REF!</v>
      </c>
      <c r="C209" s="1073"/>
      <c r="D209" s="1073"/>
      <c r="E209" s="1073"/>
      <c r="F209" s="1073"/>
      <c r="G209" s="1073"/>
      <c r="H209" s="173"/>
      <c r="AE209" s="296"/>
      <c r="AF209" s="296"/>
      <c r="AH209" s="296"/>
      <c r="AI209" s="296"/>
    </row>
    <row r="210" spans="1:35" s="254" customFormat="1" ht="19.5" hidden="1" customHeight="1">
      <c r="A210" s="293" t="e">
        <f>#REF!</f>
        <v>#REF!</v>
      </c>
      <c r="B210" s="294" t="e">
        <f>#REF!</f>
        <v>#REF!</v>
      </c>
      <c r="C210" s="1073" t="e">
        <f>#REF!</f>
        <v>#REF!</v>
      </c>
      <c r="D210" s="1073"/>
      <c r="E210" s="1073"/>
      <c r="F210" s="1073"/>
      <c r="G210" s="1073"/>
      <c r="H210" s="173"/>
      <c r="AE210" s="296"/>
      <c r="AF210" s="296"/>
      <c r="AH210" s="295"/>
      <c r="AI210" s="296"/>
    </row>
    <row r="211" spans="1:35" s="254" customFormat="1" ht="19.5" hidden="1" customHeight="1">
      <c r="A211" s="293" t="e">
        <f>#REF!</f>
        <v>#REF!</v>
      </c>
      <c r="B211" s="294" t="e">
        <f>#REF!</f>
        <v>#REF!</v>
      </c>
      <c r="C211" s="1073" t="e">
        <f>#REF!</f>
        <v>#REF!</v>
      </c>
      <c r="D211" s="1073"/>
      <c r="E211" s="1073"/>
      <c r="F211" s="1073"/>
      <c r="G211" s="1073"/>
      <c r="H211" s="173"/>
      <c r="AE211" s="296"/>
      <c r="AF211" s="296"/>
      <c r="AH211" s="295"/>
      <c r="AI211" s="296"/>
    </row>
    <row r="212" spans="1:35" s="254" customFormat="1" ht="32.25" hidden="1" customHeight="1">
      <c r="A212" s="293" t="e">
        <f>#REF!</f>
        <v>#REF!</v>
      </c>
      <c r="B212" s="294" t="e">
        <f>#REF!</f>
        <v>#REF!</v>
      </c>
      <c r="C212" s="1073" t="e">
        <f>#REF!</f>
        <v>#REF!</v>
      </c>
      <c r="D212" s="1073"/>
      <c r="E212" s="1073"/>
      <c r="F212" s="1073"/>
      <c r="G212" s="1073"/>
      <c r="H212" s="173"/>
      <c r="AE212" s="296"/>
      <c r="AF212" s="296"/>
      <c r="AH212" s="295"/>
      <c r="AI212" s="296"/>
    </row>
    <row r="213" spans="1:35" s="254" customFormat="1" ht="19.5" hidden="1" customHeight="1">
      <c r="A213" s="293" t="e">
        <f>#REF!</f>
        <v>#REF!</v>
      </c>
      <c r="B213" s="294" t="e">
        <f>#REF!</f>
        <v>#REF!</v>
      </c>
      <c r="C213" s="1073" t="e">
        <f>#REF!</f>
        <v>#REF!</v>
      </c>
      <c r="D213" s="1073"/>
      <c r="E213" s="1073"/>
      <c r="F213" s="1073"/>
      <c r="G213" s="1073"/>
      <c r="H213" s="173"/>
      <c r="AE213" s="296"/>
      <c r="AF213" s="296"/>
      <c r="AH213" s="295"/>
      <c r="AI213" s="296"/>
    </row>
    <row r="214" spans="1:35" s="254" customFormat="1" ht="19.5" hidden="1" customHeight="1">
      <c r="A214" s="297"/>
      <c r="B214" s="292" t="e">
        <f>#REF!</f>
        <v>#REF!</v>
      </c>
      <c r="C214" s="1073" t="e">
        <f>#REF!</f>
        <v>#REF!</v>
      </c>
      <c r="D214" s="1073"/>
      <c r="E214" s="1073"/>
      <c r="F214" s="1073"/>
      <c r="G214" s="1073"/>
      <c r="H214" s="174"/>
      <c r="AE214" s="296"/>
      <c r="AF214" s="296"/>
      <c r="AH214" s="296"/>
      <c r="AI214" s="296"/>
    </row>
    <row r="215" spans="1:35" s="254" customFormat="1" hidden="1">
      <c r="A215" s="300"/>
      <c r="B215" s="292" t="e">
        <f>#REF!</f>
        <v>#REF!</v>
      </c>
      <c r="C215" s="1073" t="e">
        <f>#REF!</f>
        <v>#REF!</v>
      </c>
      <c r="D215" s="1073"/>
      <c r="E215" s="1073"/>
      <c r="F215" s="1073"/>
      <c r="G215" s="1073"/>
      <c r="H215" s="174"/>
      <c r="AE215" s="296"/>
      <c r="AF215" s="296"/>
      <c r="AH215" s="296"/>
      <c r="AI215" s="296"/>
    </row>
    <row r="216" spans="1:35" s="254" customFormat="1" ht="19.5" hidden="1" customHeight="1">
      <c r="A216" s="301"/>
      <c r="B216" s="292" t="e">
        <f>#REF!</f>
        <v>#REF!</v>
      </c>
      <c r="C216" s="1073" t="e">
        <f>#REF!</f>
        <v>#REF!</v>
      </c>
      <c r="D216" s="1073"/>
      <c r="E216" s="1073"/>
      <c r="F216" s="1073"/>
      <c r="G216" s="1073"/>
      <c r="H216" s="174"/>
      <c r="AE216" s="296"/>
      <c r="AF216" s="296"/>
      <c r="AH216" s="296"/>
      <c r="AI216" s="296"/>
    </row>
    <row r="217" spans="1:35" s="171" customFormat="1">
      <c r="A217" s="216"/>
      <c r="B217" s="209"/>
      <c r="C217" s="1076"/>
      <c r="D217" s="1076"/>
      <c r="E217" s="1076"/>
      <c r="F217" s="1076"/>
      <c r="G217" s="1076"/>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sheetProtection formatColumns="0" formatRows="0" selectLockedCells="1"/>
  <customSheetViews>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B26:F26"/>
    <mergeCell ref="B105:C105"/>
    <mergeCell ref="B106:C106"/>
    <mergeCell ref="B107:C107"/>
    <mergeCell ref="AH14:AI14"/>
    <mergeCell ref="AE14:AF14"/>
    <mergeCell ref="A104:C104"/>
    <mergeCell ref="C25:G25"/>
    <mergeCell ref="C24:G24"/>
    <mergeCell ref="C23:G23"/>
    <mergeCell ref="A22:G22"/>
    <mergeCell ref="A16:F16"/>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60:G160"/>
    <mergeCell ref="C161:G161"/>
    <mergeCell ref="C162:G162"/>
    <mergeCell ref="C163:G163"/>
    <mergeCell ref="C150:G150"/>
    <mergeCell ref="C151:G151"/>
    <mergeCell ref="C154:G154"/>
    <mergeCell ref="C155:G155"/>
    <mergeCell ref="C156:G156"/>
    <mergeCell ref="C157:G15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80:G180"/>
    <mergeCell ref="C181:G181"/>
    <mergeCell ref="C184:G184"/>
    <mergeCell ref="C185:G185"/>
    <mergeCell ref="C182:G182"/>
    <mergeCell ref="C183:G183"/>
    <mergeCell ref="C178:G178"/>
    <mergeCell ref="C179:G179"/>
    <mergeCell ref="C176:G176"/>
    <mergeCell ref="C177:G177"/>
    <mergeCell ref="C201:G201"/>
    <mergeCell ref="C186:G186"/>
    <mergeCell ref="C187:G187"/>
    <mergeCell ref="C188:G188"/>
    <mergeCell ref="C189:G189"/>
    <mergeCell ref="C190:G190"/>
    <mergeCell ref="C191:G191"/>
    <mergeCell ref="C196:G196"/>
    <mergeCell ref="C197:G197"/>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5" type="noConversion"/>
  <conditionalFormatting sqref="E15">
    <cfRule type="expression" dxfId="7" priority="37" stopIfTrue="1">
      <formula>D15&gt;0</formula>
    </cfRule>
  </conditionalFormatting>
  <conditionalFormatting sqref="E17:E19">
    <cfRule type="expression" dxfId="6" priority="13" stopIfTrue="1">
      <formula>D17&gt;0</formula>
    </cfRule>
  </conditionalFormatting>
  <conditionalFormatting sqref="H15:H20">
    <cfRule type="expression" dxfId="5"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Footer>&amp;R&amp;"Book Antiqua,Bold"&amp;10Schedule-7/ Page &amp;P of &amp;N</oddFooter>
  </headerFooter>
  <colBreaks count="1" manualBreakCount="1">
    <brk id="7" max="1048575" man="1"/>
  </colBreaks>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49" customWidth="1"/>
    <col min="2" max="2" width="38.125" style="308" customWidth="1"/>
    <col min="3" max="3" width="7.625" style="308" customWidth="1"/>
    <col min="4" max="4" width="10.1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SR-II/C&amp;M/WC-4278/2025</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082" t="str">
        <f>Cover!$B$2</f>
        <v>Construction of Substation store at 765/400 kV, Bidar under TBCB Project</v>
      </c>
      <c r="B3" s="1082"/>
      <c r="C3" s="1082"/>
      <c r="D3" s="1082"/>
      <c r="E3" s="1082"/>
      <c r="F3" s="1082"/>
      <c r="G3" s="1082"/>
      <c r="I3" s="254"/>
      <c r="J3" s="254"/>
      <c r="K3" s="254"/>
      <c r="L3" s="254"/>
      <c r="AD3" s="185" t="s">
        <v>157</v>
      </c>
      <c r="AF3" s="206">
        <f>IF(ISERROR(#REF!/('Sch-6'!D14+'Sch-6'!D16+'Sch-6'!#REF!)),0,#REF!/( 'Sch-6'!D14+'Sch-6'!D16+'Sch-6'!#REF!))</f>
        <v>0</v>
      </c>
    </row>
    <row r="4" spans="1:35" ht="21.95" customHeight="1">
      <c r="A4" s="1029" t="s">
        <v>267</v>
      </c>
      <c r="B4" s="1029"/>
      <c r="C4" s="1029"/>
      <c r="D4" s="1029"/>
      <c r="E4" s="1029"/>
      <c r="F4" s="1029"/>
      <c r="G4" s="1029"/>
      <c r="I4" s="254"/>
      <c r="J4" s="254"/>
      <c r="K4" s="254"/>
      <c r="L4" s="254"/>
      <c r="AD4" s="185" t="s">
        <v>159</v>
      </c>
      <c r="AF4" s="206" t="e">
        <f>#REF!</f>
        <v>#REF!</v>
      </c>
    </row>
    <row r="5" spans="1:35" ht="18.600000000000001" customHeight="1">
      <c r="A5" s="65"/>
      <c r="B5" s="96"/>
      <c r="C5" s="96"/>
      <c r="D5" s="96"/>
      <c r="E5" s="96"/>
      <c r="F5" s="96"/>
      <c r="G5" s="96"/>
      <c r="I5" s="254"/>
      <c r="J5" s="254"/>
      <c r="K5" s="254"/>
      <c r="L5" s="254"/>
      <c r="AD5" s="185" t="s">
        <v>254</v>
      </c>
      <c r="AF5" s="206">
        <f>IF(ISERROR(#REF!/#REF!),0,#REF! /#REF!)</f>
        <v>0</v>
      </c>
    </row>
    <row r="6" spans="1:35" ht="27.95" customHeight="1">
      <c r="A6" s="29" t="str">
        <f>'Sch-1'!A7</f>
        <v>Bidder’s Name and Address (Bidder) :</v>
      </c>
      <c r="B6" s="39"/>
      <c r="C6" s="39"/>
      <c r="D6" s="39"/>
      <c r="E6" s="448" t="s">
        <v>81</v>
      </c>
      <c r="F6" s="39"/>
      <c r="G6" s="60"/>
      <c r="I6" s="254"/>
      <c r="J6" s="254"/>
      <c r="K6" s="254"/>
      <c r="L6" s="254"/>
      <c r="AD6" s="185" t="s">
        <v>255</v>
      </c>
      <c r="AF6" s="206" t="e">
        <f>#REF!</f>
        <v>#REF!</v>
      </c>
    </row>
    <row r="7" spans="1:35" ht="36" customHeight="1">
      <c r="A7" s="1077" t="str">
        <f>'Sch-1'!A8</f>
        <v/>
      </c>
      <c r="B7" s="1077"/>
      <c r="C7" s="1077"/>
      <c r="D7" s="406"/>
      <c r="E7" s="449" t="str">
        <f>'Sch-1'!M8</f>
        <v>Sr.GM , Contracts &amp; Materials Department,</v>
      </c>
      <c r="F7" s="406"/>
      <c r="G7" s="59"/>
      <c r="I7" s="254"/>
      <c r="J7" s="254"/>
      <c r="K7" s="254"/>
      <c r="L7" s="254"/>
      <c r="AD7" s="185" t="s">
        <v>162</v>
      </c>
      <c r="AF7" s="206" t="e">
        <f>SUM(AF3:AF6)</f>
        <v>#REF!</v>
      </c>
    </row>
    <row r="8" spans="1:35" ht="27.95" customHeight="1">
      <c r="A8" s="40" t="s">
        <v>219</v>
      </c>
      <c r="B8" s="1044" t="str">
        <f>IF('Sch-1'!G9=0, "", 'Sch-1'!G9)</f>
        <v/>
      </c>
      <c r="C8" s="1044"/>
      <c r="D8" s="405"/>
      <c r="E8" s="449" t="str">
        <f>'Sch-1'!M9</f>
        <v>Power Grid Corporation of India Ltd.,</v>
      </c>
      <c r="F8" s="405"/>
      <c r="G8" s="59"/>
      <c r="I8" s="254"/>
      <c r="J8" s="254"/>
      <c r="K8" s="254"/>
      <c r="L8" s="254"/>
    </row>
    <row r="9" spans="1:35" ht="27.95" customHeight="1">
      <c r="A9" s="40" t="s">
        <v>220</v>
      </c>
      <c r="B9" s="1044" t="str">
        <f>IF('Sch-1'!G10=0, "", 'Sch-1'!G10)</f>
        <v/>
      </c>
      <c r="C9" s="1044"/>
      <c r="D9" s="405"/>
      <c r="E9" s="449" t="str">
        <f>'Sch-1'!M10</f>
        <v>SRTS-II, RHQ</v>
      </c>
      <c r="F9" s="405"/>
      <c r="G9" s="59"/>
      <c r="I9" s="254"/>
      <c r="J9" s="254"/>
      <c r="K9" s="254"/>
      <c r="L9" s="254"/>
    </row>
    <row r="10" spans="1:35" ht="27.95" customHeight="1">
      <c r="A10" s="41"/>
      <c r="B10" s="1044" t="str">
        <f>IF('Sch-1'!G11=0, "", 'Sch-1'!G11)</f>
        <v/>
      </c>
      <c r="C10" s="1044"/>
      <c r="D10" s="405"/>
      <c r="E10" s="449" t="str">
        <f>'Sch-1'!M11</f>
        <v>Singanayakanahalli</v>
      </c>
      <c r="F10" s="405"/>
      <c r="G10" s="59"/>
      <c r="I10" s="254"/>
      <c r="J10" s="254"/>
      <c r="K10" s="254"/>
      <c r="L10" s="254"/>
      <c r="AD10" s="185" t="s">
        <v>201</v>
      </c>
      <c r="AF10" s="213" t="e">
        <f>'Sch-1'!#REF!</f>
        <v>#REF!</v>
      </c>
    </row>
    <row r="11" spans="1:35" ht="27.95" customHeight="1">
      <c r="A11" s="41"/>
      <c r="B11" s="1044" t="str">
        <f>IF('Sch-1'!G12=0, "", 'Sch-1'!G12)</f>
        <v/>
      </c>
      <c r="C11" s="1044"/>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085" t="s">
        <v>268</v>
      </c>
      <c r="B13" s="1085"/>
      <c r="C13" s="1085"/>
      <c r="D13" s="1085"/>
      <c r="E13" s="1085"/>
      <c r="F13" s="1085"/>
      <c r="G13" s="1086"/>
      <c r="I13" s="254"/>
      <c r="J13" s="254"/>
      <c r="K13" s="254"/>
      <c r="L13" s="254"/>
    </row>
    <row r="14" spans="1:35" ht="33.75" customHeight="1">
      <c r="A14" s="97" t="s">
        <v>257</v>
      </c>
      <c r="B14" s="434" t="s">
        <v>258</v>
      </c>
      <c r="C14" s="434" t="s">
        <v>101</v>
      </c>
      <c r="D14" s="434" t="s">
        <v>150</v>
      </c>
      <c r="E14" s="434" t="s">
        <v>259</v>
      </c>
      <c r="F14" s="98" t="s">
        <v>260</v>
      </c>
      <c r="G14" s="290"/>
      <c r="I14" s="254"/>
      <c r="J14" s="254"/>
      <c r="K14" s="254"/>
      <c r="L14" s="254"/>
      <c r="AE14" s="1076" t="s">
        <v>261</v>
      </c>
      <c r="AF14" s="1076"/>
      <c r="AG14" s="187" t="s">
        <v>144</v>
      </c>
      <c r="AH14" s="1076" t="s">
        <v>262</v>
      </c>
      <c r="AI14" s="1076"/>
    </row>
    <row r="15" spans="1:35" s="409" customFormat="1">
      <c r="A15" s="456" t="s">
        <v>12</v>
      </c>
      <c r="B15" s="450">
        <f>'Sch-7'!B16</f>
        <v>0</v>
      </c>
      <c r="C15" s="450"/>
      <c r="D15" s="450"/>
      <c r="E15" s="451"/>
      <c r="F15" s="452"/>
    </row>
    <row r="16" spans="1:35" s="409" customFormat="1">
      <c r="A16" s="457" t="s">
        <v>205</v>
      </c>
      <c r="B16" s="450" t="e">
        <f>'Sch-7'!#REF!</f>
        <v>#REF!</v>
      </c>
      <c r="C16" s="450" t="e">
        <f>'Sch-7'!#REF!</f>
        <v>#REF!</v>
      </c>
      <c r="D16" s="450" t="e">
        <f>'Sch-7'!#REF!</f>
        <v>#REF!</v>
      </c>
      <c r="E16" s="451" t="e">
        <f>'Sch-7'!#REF!</f>
        <v>#REF!</v>
      </c>
      <c r="F16" s="452" t="e">
        <f>IF(E16=0, "Included", IF(ISERROR(D16*E16), E16, D16*E16))</f>
        <v>#REF!</v>
      </c>
    </row>
    <row r="17" spans="1:35" s="409" customFormat="1">
      <c r="A17" s="457" t="s">
        <v>207</v>
      </c>
      <c r="B17" s="450" t="e">
        <f>'Sch-7'!#REF!</f>
        <v>#REF!</v>
      </c>
      <c r="C17" s="450" t="e">
        <f>'Sch-7'!#REF!</f>
        <v>#REF!</v>
      </c>
      <c r="D17" s="450" t="e">
        <f>'Sch-7'!#REF!</f>
        <v>#REF!</v>
      </c>
      <c r="E17" s="451" t="e">
        <f>'Sch-7'!#REF!</f>
        <v>#REF!</v>
      </c>
      <c r="F17" s="452" t="e">
        <f>IF(E17=0, "Included", IF(ISERROR(D17*E17), E17, D17*E17))</f>
        <v>#REF!</v>
      </c>
    </row>
    <row r="18" spans="1:35" s="409" customFormat="1" ht="15.75">
      <c r="A18" s="460"/>
      <c r="B18" s="462" t="s">
        <v>269</v>
      </c>
      <c r="C18" s="462"/>
      <c r="D18" s="462"/>
      <c r="E18" s="462"/>
      <c r="F18" s="463" t="e">
        <f>SUM(F16:F17)</f>
        <v>#REF!</v>
      </c>
    </row>
    <row r="19" spans="1:35" s="409" customFormat="1" ht="15.75">
      <c r="A19" s="461"/>
      <c r="B19" s="462" t="s">
        <v>270</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271</v>
      </c>
      <c r="AE21" s="215" t="e">
        <f>#REF!-#REF!</f>
        <v>#REF!</v>
      </c>
      <c r="AG21" s="242" t="s">
        <v>272</v>
      </c>
      <c r="AH21" s="215" t="e">
        <f>#REF!-#REF!</f>
        <v>#REF!</v>
      </c>
    </row>
    <row r="22" spans="1:35" ht="18.600000000000001" customHeight="1">
      <c r="A22" s="1079"/>
      <c r="B22" s="1079"/>
      <c r="C22" s="1079"/>
      <c r="D22" s="1079"/>
      <c r="E22" s="1079"/>
      <c r="F22" s="1079"/>
      <c r="G22" s="1079"/>
      <c r="I22" s="254"/>
      <c r="J22" s="254"/>
      <c r="K22" s="254"/>
      <c r="L22" s="254"/>
      <c r="AD22" s="171" t="s">
        <v>144</v>
      </c>
      <c r="AE22" s="242" t="e">
        <f>IF(#REF!&gt;0,#REF!&amp; " Item(s) in Sch-3", "")</f>
        <v>#REF!</v>
      </c>
      <c r="AF22" s="215"/>
    </row>
    <row r="23" spans="1:35" ht="27.95" customHeight="1">
      <c r="A23" s="355"/>
      <c r="B23" s="355"/>
      <c r="C23" s="1078" t="s">
        <v>273</v>
      </c>
      <c r="D23" s="1078"/>
      <c r="E23" s="1078"/>
      <c r="F23" s="1078"/>
      <c r="G23" s="1078"/>
      <c r="I23" s="254"/>
      <c r="J23" s="254"/>
      <c r="K23" s="254"/>
      <c r="L23" s="254"/>
      <c r="AE23" s="242"/>
      <c r="AF23" s="215"/>
    </row>
    <row r="24" spans="1:35" ht="27.95" customHeight="1">
      <c r="A24" s="89" t="s">
        <v>120</v>
      </c>
      <c r="B24" s="103" t="str">
        <f>'Sch-1'!F28</f>
        <v>--2025</v>
      </c>
      <c r="C24" s="1078" t="str">
        <f>"Printed Name   : " &amp; 'Sch-1'!M29</f>
        <v xml:space="preserve">Printed Name   : </v>
      </c>
      <c r="D24" s="1078"/>
      <c r="E24" s="1078"/>
      <c r="F24" s="1078"/>
      <c r="G24" s="1078"/>
      <c r="I24" s="254"/>
      <c r="J24" s="254"/>
      <c r="K24" s="254"/>
      <c r="L24" s="254"/>
    </row>
    <row r="25" spans="1:35" ht="27.95" customHeight="1">
      <c r="A25" s="89" t="s">
        <v>121</v>
      </c>
      <c r="B25" s="99" t="str">
        <f>'Sch-1'!F29</f>
        <v/>
      </c>
      <c r="C25" s="1078" t="str">
        <f>"Designation      : " &amp; 'Sch-1'!M30</f>
        <v xml:space="preserve">Designation      : </v>
      </c>
      <c r="D25" s="1078"/>
      <c r="E25" s="1078"/>
      <c r="F25" s="1078"/>
      <c r="G25" s="1078"/>
      <c r="I25" s="254"/>
      <c r="J25" s="254"/>
      <c r="K25" s="254"/>
      <c r="L25" s="254"/>
    </row>
    <row r="26" spans="1:35" ht="27.95" customHeight="1">
      <c r="A26" s="83"/>
      <c r="B26" s="82"/>
      <c r="C26" s="1078" t="s">
        <v>274</v>
      </c>
      <c r="D26" s="1078"/>
      <c r="E26" s="1078"/>
      <c r="F26" s="1078"/>
      <c r="G26" s="1078"/>
      <c r="I26" s="254"/>
      <c r="J26" s="254"/>
      <c r="K26" s="254"/>
      <c r="L26" s="254"/>
    </row>
    <row r="27" spans="1:35" ht="27.95" customHeight="1">
      <c r="A27" s="83"/>
      <c r="B27" s="82"/>
      <c r="C27" s="284"/>
      <c r="D27" s="284"/>
      <c r="E27" s="284"/>
      <c r="F27" s="284"/>
      <c r="G27" s="284"/>
      <c r="I27" s="254"/>
      <c r="J27" s="254"/>
      <c r="K27" s="254"/>
      <c r="L27" s="254"/>
    </row>
    <row r="28" spans="1:35" ht="36.75" customHeight="1">
      <c r="A28" s="100" t="s">
        <v>265</v>
      </c>
      <c r="B28" s="1087" t="s">
        <v>266</v>
      </c>
      <c r="C28" s="1087"/>
      <c r="D28" s="1087"/>
      <c r="E28" s="1087"/>
      <c r="F28" s="1087"/>
      <c r="G28" s="1087"/>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SR-II/C&amp;M/WC-4278/2025</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082" t="str">
        <f t="shared" ref="A106:C107" si="0">A3</f>
        <v>Construction of Substation store at 765/400 kV, Bidar under TBCB Project</v>
      </c>
      <c r="B106" s="1082">
        <f t="shared" si="0"/>
        <v>0</v>
      </c>
      <c r="C106" s="1082">
        <f t="shared" si="0"/>
        <v>0</v>
      </c>
      <c r="D106" s="1082"/>
      <c r="E106" s="1082"/>
      <c r="F106" s="1082"/>
      <c r="G106" s="1082">
        <f>G3</f>
        <v>0</v>
      </c>
      <c r="H106" s="174"/>
    </row>
    <row r="107" spans="1:12" s="254" customFormat="1" hidden="1">
      <c r="A107" s="1083" t="str">
        <f t="shared" si="0"/>
        <v>(SCHEDULE OF RATES AND PRICES : TYPE TEST CHARGES)</v>
      </c>
      <c r="B107" s="1083">
        <f t="shared" si="0"/>
        <v>0</v>
      </c>
      <c r="C107" s="1083">
        <f t="shared" si="0"/>
        <v>0</v>
      </c>
      <c r="D107" s="1083"/>
      <c r="E107" s="1083"/>
      <c r="F107" s="1083"/>
      <c r="G107" s="1083">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077" t="str">
        <f>A7</f>
        <v/>
      </c>
      <c r="B110" s="1077">
        <f t="shared" ref="B110:C114" si="2">B7</f>
        <v>0</v>
      </c>
      <c r="C110" s="1077">
        <f t="shared" si="2"/>
        <v>0</v>
      </c>
      <c r="D110" s="406"/>
      <c r="E110" s="406"/>
      <c r="F110" s="406"/>
      <c r="G110" s="59">
        <f t="shared" si="1"/>
        <v>0</v>
      </c>
      <c r="H110" s="174"/>
    </row>
    <row r="111" spans="1:12" s="254" customFormat="1" hidden="1">
      <c r="A111" s="40" t="str">
        <f>A8</f>
        <v>Name     :</v>
      </c>
      <c r="B111" s="1044" t="str">
        <f t="shared" si="2"/>
        <v/>
      </c>
      <c r="C111" s="1044">
        <f t="shared" si="2"/>
        <v>0</v>
      </c>
      <c r="D111" s="405"/>
      <c r="E111" s="405"/>
      <c r="F111" s="405"/>
      <c r="G111" s="59">
        <f t="shared" si="1"/>
        <v>0</v>
      </c>
      <c r="H111" s="174"/>
    </row>
    <row r="112" spans="1:12" s="254" customFormat="1" hidden="1">
      <c r="A112" s="40" t="str">
        <f>A9</f>
        <v>Address :</v>
      </c>
      <c r="B112" s="1044" t="str">
        <f t="shared" si="2"/>
        <v/>
      </c>
      <c r="C112" s="1044">
        <f t="shared" si="2"/>
        <v>0</v>
      </c>
      <c r="D112" s="405"/>
      <c r="E112" s="405"/>
      <c r="F112" s="405"/>
      <c r="G112" s="59">
        <f t="shared" si="1"/>
        <v>0</v>
      </c>
      <c r="H112" s="174"/>
    </row>
    <row r="113" spans="1:35" s="254" customFormat="1" hidden="1">
      <c r="A113" s="41"/>
      <c r="B113" s="1044" t="str">
        <f t="shared" si="2"/>
        <v/>
      </c>
      <c r="C113" s="1044">
        <f t="shared" si="2"/>
        <v>0</v>
      </c>
      <c r="D113" s="405"/>
      <c r="E113" s="405"/>
      <c r="F113" s="405"/>
      <c r="G113" s="59">
        <f t="shared" si="1"/>
        <v>0</v>
      </c>
      <c r="H113" s="174"/>
    </row>
    <row r="114" spans="1:35" s="254" customFormat="1" hidden="1">
      <c r="A114" s="41"/>
      <c r="B114" s="1044" t="str">
        <f t="shared" si="2"/>
        <v/>
      </c>
      <c r="C114" s="1044">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074">
        <f>G14</f>
        <v>0</v>
      </c>
      <c r="D116" s="1074"/>
      <c r="E116" s="1074"/>
      <c r="F116" s="1074"/>
      <c r="G116" s="1074"/>
      <c r="H116" s="174"/>
      <c r="AE116" s="1074"/>
      <c r="AF116" s="1074"/>
      <c r="AH116" s="1074"/>
      <c r="AI116" s="1074"/>
    </row>
    <row r="117" spans="1:35" s="254" customFormat="1" hidden="1">
      <c r="A117" s="96" t="e">
        <f>#REF!</f>
        <v>#REF!</v>
      </c>
      <c r="B117" s="96" t="e">
        <f>#REF!</f>
        <v>#REF!</v>
      </c>
      <c r="C117" s="1075" t="e">
        <f>#REF!</f>
        <v>#REF!</v>
      </c>
      <c r="D117" s="1075"/>
      <c r="E117" s="1075"/>
      <c r="F117" s="1075"/>
      <c r="G117" s="1075"/>
      <c r="H117" s="174"/>
      <c r="AE117" s="1075"/>
      <c r="AF117" s="1075"/>
      <c r="AH117" s="1075"/>
      <c r="AI117" s="1075"/>
    </row>
    <row r="118" spans="1:35" s="254" customFormat="1" hidden="1">
      <c r="A118" s="291" t="e">
        <f>#REF!</f>
        <v>#REF!</v>
      </c>
      <c r="B118" s="292" t="e">
        <f>#REF!</f>
        <v>#REF!</v>
      </c>
      <c r="C118" s="1075"/>
      <c r="D118" s="1075"/>
      <c r="E118" s="1075"/>
      <c r="F118" s="1075"/>
      <c r="G118" s="1075"/>
      <c r="H118" s="174"/>
      <c r="AE118" s="1075"/>
      <c r="AF118" s="1075"/>
      <c r="AH118" s="1075"/>
      <c r="AI118" s="1075"/>
    </row>
    <row r="119" spans="1:35" s="254" customFormat="1" hidden="1">
      <c r="A119" s="293" t="e">
        <f>#REF!</f>
        <v>#REF!</v>
      </c>
      <c r="B119" s="294" t="e">
        <f>#REF!</f>
        <v>#REF!</v>
      </c>
      <c r="C119" s="1073" t="e">
        <f>#REF!</f>
        <v>#REF!</v>
      </c>
      <c r="D119" s="1073"/>
      <c r="E119" s="1073"/>
      <c r="F119" s="1073"/>
      <c r="G119" s="1073"/>
      <c r="H119" s="173"/>
      <c r="AE119" s="295"/>
      <c r="AF119" s="295"/>
      <c r="AH119" s="295"/>
      <c r="AI119" s="295"/>
    </row>
    <row r="120" spans="1:35" s="254" customFormat="1" hidden="1">
      <c r="A120" s="293" t="e">
        <f>#REF!</f>
        <v>#REF!</v>
      </c>
      <c r="B120" s="294" t="e">
        <f>#REF!</f>
        <v>#REF!</v>
      </c>
      <c r="C120" s="1073" t="e">
        <f>#REF!</f>
        <v>#REF!</v>
      </c>
      <c r="D120" s="1073"/>
      <c r="E120" s="1073"/>
      <c r="F120" s="1073"/>
      <c r="G120" s="1073"/>
      <c r="H120" s="173"/>
      <c r="AE120" s="296"/>
      <c r="AF120" s="296"/>
      <c r="AH120" s="295"/>
      <c r="AI120" s="296"/>
    </row>
    <row r="121" spans="1:35" s="254" customFormat="1" ht="20.100000000000001" hidden="1" customHeight="1">
      <c r="A121" s="297"/>
      <c r="B121" s="292" t="e">
        <f>#REF!</f>
        <v>#REF!</v>
      </c>
      <c r="C121" s="1073" t="e">
        <f>#REF!</f>
        <v>#REF!</v>
      </c>
      <c r="D121" s="1073"/>
      <c r="E121" s="1073"/>
      <c r="F121" s="1073"/>
      <c r="G121" s="1073"/>
      <c r="H121" s="174"/>
      <c r="AE121" s="296"/>
      <c r="AF121" s="296"/>
      <c r="AH121" s="296"/>
      <c r="AI121" s="296"/>
    </row>
    <row r="122" spans="1:35" s="254" customFormat="1" hidden="1">
      <c r="A122" s="291" t="e">
        <f>#REF!</f>
        <v>#REF!</v>
      </c>
      <c r="B122" s="292" t="e">
        <f>#REF!</f>
        <v>#REF!</v>
      </c>
      <c r="C122" s="1073"/>
      <c r="D122" s="1073"/>
      <c r="E122" s="1073"/>
      <c r="F122" s="1073"/>
      <c r="G122" s="1073"/>
      <c r="H122" s="174"/>
      <c r="AE122" s="1073"/>
      <c r="AF122" s="1073"/>
      <c r="AH122" s="1073"/>
      <c r="AI122" s="1073"/>
    </row>
    <row r="123" spans="1:35" s="254" customFormat="1" hidden="1">
      <c r="A123" s="298" t="e">
        <f>#REF!</f>
        <v>#REF!</v>
      </c>
      <c r="B123" s="292" t="e">
        <f>#REF!</f>
        <v>#REF!</v>
      </c>
      <c r="C123" s="1073"/>
      <c r="D123" s="1073"/>
      <c r="E123" s="1073"/>
      <c r="F123" s="1073"/>
      <c r="G123" s="1073"/>
      <c r="H123" s="174"/>
      <c r="AE123" s="1073"/>
      <c r="AF123" s="1073"/>
      <c r="AH123" s="1073"/>
      <c r="AI123" s="1073"/>
    </row>
    <row r="124" spans="1:35" s="254" customFormat="1" hidden="1">
      <c r="A124" s="299" t="e">
        <f>#REF!</f>
        <v>#REF!</v>
      </c>
      <c r="B124" s="292" t="e">
        <f>#REF!</f>
        <v>#REF!</v>
      </c>
      <c r="C124" s="1073"/>
      <c r="D124" s="1073"/>
      <c r="E124" s="1073"/>
      <c r="F124" s="1073"/>
      <c r="G124" s="1073"/>
      <c r="H124" s="174"/>
      <c r="AE124" s="1073"/>
      <c r="AF124" s="1073"/>
      <c r="AH124" s="1073"/>
      <c r="AI124" s="1073"/>
    </row>
    <row r="125" spans="1:35" s="254" customFormat="1" hidden="1">
      <c r="A125" s="293" t="e">
        <f>#REF!</f>
        <v>#REF!</v>
      </c>
      <c r="B125" s="294" t="e">
        <f>#REF!</f>
        <v>#REF!</v>
      </c>
      <c r="C125" s="1073" t="e">
        <f>#REF!</f>
        <v>#REF!</v>
      </c>
      <c r="D125" s="1073"/>
      <c r="E125" s="1073"/>
      <c r="F125" s="1073"/>
      <c r="G125" s="1073"/>
      <c r="H125" s="173"/>
      <c r="AE125" s="296"/>
      <c r="AF125" s="296"/>
      <c r="AH125" s="295"/>
      <c r="AI125" s="296"/>
    </row>
    <row r="126" spans="1:35" s="254" customFormat="1" hidden="1">
      <c r="A126" s="293" t="e">
        <f>#REF!</f>
        <v>#REF!</v>
      </c>
      <c r="B126" s="294" t="e">
        <f>#REF!</f>
        <v>#REF!</v>
      </c>
      <c r="C126" s="1073" t="e">
        <f>#REF!</f>
        <v>#REF!</v>
      </c>
      <c r="D126" s="1073"/>
      <c r="E126" s="1073"/>
      <c r="F126" s="1073"/>
      <c r="G126" s="1073"/>
      <c r="H126" s="173"/>
      <c r="AE126" s="296"/>
      <c r="AF126" s="296"/>
      <c r="AH126" s="295"/>
      <c r="AI126" s="296"/>
    </row>
    <row r="127" spans="1:35" s="254" customFormat="1" hidden="1">
      <c r="A127" s="293" t="e">
        <f>#REF!</f>
        <v>#REF!</v>
      </c>
      <c r="B127" s="294" t="e">
        <f>#REF!</f>
        <v>#REF!</v>
      </c>
      <c r="C127" s="1073" t="e">
        <f>#REF!</f>
        <v>#REF!</v>
      </c>
      <c r="D127" s="1073"/>
      <c r="E127" s="1073"/>
      <c r="F127" s="1073"/>
      <c r="G127" s="1073"/>
      <c r="H127" s="173"/>
      <c r="AE127" s="296"/>
      <c r="AF127" s="296"/>
      <c r="AH127" s="295"/>
      <c r="AI127" s="296"/>
    </row>
    <row r="128" spans="1:35" s="254" customFormat="1" hidden="1">
      <c r="A128" s="293" t="e">
        <f>#REF!</f>
        <v>#REF!</v>
      </c>
      <c r="B128" s="294" t="e">
        <f>#REF!</f>
        <v>#REF!</v>
      </c>
      <c r="C128" s="1073" t="e">
        <f>#REF!</f>
        <v>#REF!</v>
      </c>
      <c r="D128" s="1073"/>
      <c r="E128" s="1073"/>
      <c r="F128" s="1073"/>
      <c r="G128" s="1073"/>
      <c r="H128" s="173"/>
      <c r="AE128" s="296"/>
      <c r="AF128" s="296"/>
      <c r="AH128" s="295"/>
      <c r="AI128" s="296"/>
    </row>
    <row r="129" spans="1:35" s="254" customFormat="1" hidden="1">
      <c r="A129" s="293"/>
      <c r="B129" s="292" t="e">
        <f>#REF!</f>
        <v>#REF!</v>
      </c>
      <c r="C129" s="1073" t="e">
        <f>#REF!</f>
        <v>#REF!</v>
      </c>
      <c r="D129" s="1073"/>
      <c r="E129" s="1073"/>
      <c r="F129" s="1073"/>
      <c r="G129" s="1073"/>
      <c r="H129" s="173"/>
      <c r="AE129" s="296"/>
      <c r="AF129" s="296"/>
      <c r="AH129" s="296"/>
      <c r="AI129" s="296"/>
    </row>
    <row r="130" spans="1:35" s="254" customFormat="1" ht="20.100000000000001" hidden="1" customHeight="1">
      <c r="A130" s="299" t="e">
        <f>#REF!</f>
        <v>#REF!</v>
      </c>
      <c r="B130" s="292" t="e">
        <f>#REF!</f>
        <v>#REF!</v>
      </c>
      <c r="C130" s="1073"/>
      <c r="D130" s="1073"/>
      <c r="E130" s="1073"/>
      <c r="F130" s="1073"/>
      <c r="G130" s="1073"/>
      <c r="H130" s="173"/>
      <c r="AE130" s="296"/>
      <c r="AF130" s="296"/>
      <c r="AH130" s="296"/>
      <c r="AI130" s="296"/>
    </row>
    <row r="131" spans="1:35" s="254" customFormat="1" hidden="1">
      <c r="A131" s="293" t="e">
        <f>#REF!</f>
        <v>#REF!</v>
      </c>
      <c r="B131" s="294" t="e">
        <f>#REF!</f>
        <v>#REF!</v>
      </c>
      <c r="C131" s="1073" t="e">
        <f>#REF!</f>
        <v>#REF!</v>
      </c>
      <c r="D131" s="1073"/>
      <c r="E131" s="1073"/>
      <c r="F131" s="1073"/>
      <c r="G131" s="1073"/>
      <c r="H131" s="173"/>
      <c r="AE131" s="296"/>
      <c r="AF131" s="296"/>
      <c r="AH131" s="295"/>
      <c r="AI131" s="296"/>
    </row>
    <row r="132" spans="1:35" s="254" customFormat="1" hidden="1">
      <c r="A132" s="293" t="e">
        <f>#REF!</f>
        <v>#REF!</v>
      </c>
      <c r="B132" s="294" t="e">
        <f>#REF!</f>
        <v>#REF!</v>
      </c>
      <c r="C132" s="1073" t="e">
        <f>#REF!</f>
        <v>#REF!</v>
      </c>
      <c r="D132" s="1073"/>
      <c r="E132" s="1073"/>
      <c r="F132" s="1073"/>
      <c r="G132" s="1073"/>
      <c r="H132" s="173"/>
      <c r="AE132" s="296"/>
      <c r="AF132" s="296"/>
      <c r="AH132" s="295"/>
      <c r="AI132" s="296"/>
    </row>
    <row r="133" spans="1:35" s="254" customFormat="1" ht="20.100000000000001" hidden="1" customHeight="1">
      <c r="A133" s="293" t="e">
        <f>#REF!</f>
        <v>#REF!</v>
      </c>
      <c r="B133" s="294" t="e">
        <f>#REF!</f>
        <v>#REF!</v>
      </c>
      <c r="C133" s="1073" t="e">
        <f>#REF!</f>
        <v>#REF!</v>
      </c>
      <c r="D133" s="1073"/>
      <c r="E133" s="1073"/>
      <c r="F133" s="1073"/>
      <c r="G133" s="1073"/>
      <c r="H133" s="173"/>
      <c r="AE133" s="296"/>
      <c r="AF133" s="296"/>
      <c r="AH133" s="295"/>
      <c r="AI133" s="296"/>
    </row>
    <row r="134" spans="1:35" s="254" customFormat="1" hidden="1">
      <c r="A134" s="293" t="e">
        <f>#REF!</f>
        <v>#REF!</v>
      </c>
      <c r="B134" s="294" t="e">
        <f>#REF!</f>
        <v>#REF!</v>
      </c>
      <c r="C134" s="1073" t="e">
        <f>#REF!</f>
        <v>#REF!</v>
      </c>
      <c r="D134" s="1073"/>
      <c r="E134" s="1073"/>
      <c r="F134" s="1073"/>
      <c r="G134" s="1073"/>
      <c r="H134" s="173"/>
      <c r="AE134" s="296"/>
      <c r="AF134" s="296"/>
      <c r="AH134" s="295"/>
      <c r="AI134" s="296"/>
    </row>
    <row r="135" spans="1:35" s="255" customFormat="1" ht="20.100000000000001" hidden="1" customHeight="1">
      <c r="A135" s="300"/>
      <c r="B135" s="292" t="e">
        <f>#REF!</f>
        <v>#REF!</v>
      </c>
      <c r="C135" s="1073" t="e">
        <f>#REF!</f>
        <v>#REF!</v>
      </c>
      <c r="D135" s="1073"/>
      <c r="E135" s="1073"/>
      <c r="F135" s="1073"/>
      <c r="G135" s="1073"/>
      <c r="H135" s="173"/>
      <c r="AE135" s="296"/>
      <c r="AF135" s="296"/>
      <c r="AH135" s="296"/>
      <c r="AI135" s="296"/>
    </row>
    <row r="136" spans="1:35" s="254" customFormat="1" ht="24" hidden="1" customHeight="1">
      <c r="A136" s="299" t="e">
        <f>#REF!</f>
        <v>#REF!</v>
      </c>
      <c r="B136" s="292" t="e">
        <f>#REF!</f>
        <v>#REF!</v>
      </c>
      <c r="C136" s="1073"/>
      <c r="D136" s="1073"/>
      <c r="E136" s="1073"/>
      <c r="F136" s="1073"/>
      <c r="G136" s="1073"/>
      <c r="H136" s="173"/>
      <c r="AE136" s="296"/>
      <c r="AF136" s="296"/>
      <c r="AH136" s="296"/>
      <c r="AI136" s="296"/>
    </row>
    <row r="137" spans="1:35" s="254" customFormat="1" hidden="1">
      <c r="A137" s="293" t="e">
        <f>#REF!</f>
        <v>#REF!</v>
      </c>
      <c r="B137" s="294" t="e">
        <f>#REF!</f>
        <v>#REF!</v>
      </c>
      <c r="C137" s="1073" t="e">
        <f>#REF!</f>
        <v>#REF!</v>
      </c>
      <c r="D137" s="1073"/>
      <c r="E137" s="1073"/>
      <c r="F137" s="1073"/>
      <c r="G137" s="1073"/>
      <c r="H137" s="173"/>
      <c r="AE137" s="296"/>
      <c r="AF137" s="296"/>
      <c r="AH137" s="295"/>
      <c r="AI137" s="296"/>
    </row>
    <row r="138" spans="1:35" s="254" customFormat="1" hidden="1">
      <c r="A138" s="293" t="e">
        <f>#REF!</f>
        <v>#REF!</v>
      </c>
      <c r="B138" s="294" t="e">
        <f>#REF!</f>
        <v>#REF!</v>
      </c>
      <c r="C138" s="1073" t="e">
        <f>#REF!</f>
        <v>#REF!</v>
      </c>
      <c r="D138" s="1073"/>
      <c r="E138" s="1073"/>
      <c r="F138" s="1073"/>
      <c r="G138" s="1073"/>
      <c r="H138" s="173"/>
      <c r="AE138" s="296"/>
      <c r="AF138" s="296"/>
      <c r="AH138" s="295"/>
      <c r="AI138" s="296"/>
    </row>
    <row r="139" spans="1:35" s="254" customFormat="1" ht="33" hidden="1" customHeight="1">
      <c r="A139" s="293" t="e">
        <f>#REF!</f>
        <v>#REF!</v>
      </c>
      <c r="B139" s="294" t="e">
        <f>#REF!</f>
        <v>#REF!</v>
      </c>
      <c r="C139" s="1073" t="e">
        <f>#REF!</f>
        <v>#REF!</v>
      </c>
      <c r="D139" s="1073"/>
      <c r="E139" s="1073"/>
      <c r="F139" s="1073"/>
      <c r="G139" s="1073"/>
      <c r="H139" s="173"/>
      <c r="AE139" s="296"/>
      <c r="AF139" s="296"/>
      <c r="AH139" s="295"/>
      <c r="AI139" s="296"/>
    </row>
    <row r="140" spans="1:35" s="255" customFormat="1" ht="20.100000000000001" hidden="1" customHeight="1">
      <c r="A140" s="293"/>
      <c r="B140" s="292" t="e">
        <f>#REF!</f>
        <v>#REF!</v>
      </c>
      <c r="C140" s="1073" t="e">
        <f>#REF!</f>
        <v>#REF!</v>
      </c>
      <c r="D140" s="1073"/>
      <c r="E140" s="1073"/>
      <c r="F140" s="1073"/>
      <c r="G140" s="1073"/>
      <c r="H140" s="173"/>
      <c r="AE140" s="296"/>
      <c r="AF140" s="296"/>
      <c r="AH140" s="296"/>
      <c r="AI140" s="296"/>
    </row>
    <row r="141" spans="1:35" s="254" customFormat="1" ht="20.100000000000001" hidden="1" customHeight="1">
      <c r="A141" s="299" t="e">
        <f>#REF!</f>
        <v>#REF!</v>
      </c>
      <c r="B141" s="292" t="e">
        <f>#REF!</f>
        <v>#REF!</v>
      </c>
      <c r="C141" s="1073"/>
      <c r="D141" s="1073"/>
      <c r="E141" s="1073"/>
      <c r="F141" s="1073"/>
      <c r="G141" s="1073"/>
      <c r="H141" s="173"/>
      <c r="AE141" s="296"/>
      <c r="AF141" s="296"/>
      <c r="AH141" s="296"/>
      <c r="AI141" s="296"/>
    </row>
    <row r="142" spans="1:35" s="254" customFormat="1" hidden="1">
      <c r="A142" s="293" t="e">
        <f>#REF!</f>
        <v>#REF!</v>
      </c>
      <c r="B142" s="294" t="e">
        <f>#REF!</f>
        <v>#REF!</v>
      </c>
      <c r="C142" s="1073" t="e">
        <f>#REF!</f>
        <v>#REF!</v>
      </c>
      <c r="D142" s="1073"/>
      <c r="E142" s="1073"/>
      <c r="F142" s="1073"/>
      <c r="G142" s="1073"/>
      <c r="H142" s="173"/>
      <c r="AE142" s="296"/>
      <c r="AF142" s="296"/>
      <c r="AH142" s="295"/>
      <c r="AI142" s="296"/>
    </row>
    <row r="143" spans="1:35" s="254" customFormat="1" hidden="1">
      <c r="A143" s="293" t="e">
        <f>#REF!</f>
        <v>#REF!</v>
      </c>
      <c r="B143" s="294" t="e">
        <f>#REF!</f>
        <v>#REF!</v>
      </c>
      <c r="C143" s="1073" t="e">
        <f>#REF!</f>
        <v>#REF!</v>
      </c>
      <c r="D143" s="1073"/>
      <c r="E143" s="1073"/>
      <c r="F143" s="1073"/>
      <c r="G143" s="1073"/>
      <c r="H143" s="173"/>
      <c r="AE143" s="296"/>
      <c r="AF143" s="296"/>
      <c r="AH143" s="295"/>
      <c r="AI143" s="296"/>
    </row>
    <row r="144" spans="1:35" s="254" customFormat="1" hidden="1">
      <c r="A144" s="293" t="e">
        <f>#REF!</f>
        <v>#REF!</v>
      </c>
      <c r="B144" s="294" t="e">
        <f>#REF!</f>
        <v>#REF!</v>
      </c>
      <c r="C144" s="1073" t="e">
        <f>#REF!</f>
        <v>#REF!</v>
      </c>
      <c r="D144" s="1073"/>
      <c r="E144" s="1073"/>
      <c r="F144" s="1073"/>
      <c r="G144" s="1073"/>
      <c r="H144" s="173"/>
      <c r="AE144" s="296"/>
      <c r="AF144" s="296"/>
      <c r="AH144" s="295"/>
      <c r="AI144" s="296"/>
    </row>
    <row r="145" spans="1:35" s="254" customFormat="1" hidden="1">
      <c r="A145" s="293"/>
      <c r="B145" s="292" t="e">
        <f>#REF!</f>
        <v>#REF!</v>
      </c>
      <c r="C145" s="1073" t="e">
        <f>#REF!</f>
        <v>#REF!</v>
      </c>
      <c r="D145" s="1073"/>
      <c r="E145" s="1073"/>
      <c r="F145" s="1073"/>
      <c r="G145" s="1073"/>
      <c r="H145" s="173"/>
      <c r="AE145" s="296"/>
      <c r="AF145" s="296"/>
      <c r="AH145" s="296"/>
      <c r="AI145" s="296"/>
    </row>
    <row r="146" spans="1:35" s="254" customFormat="1" ht="20.100000000000001" hidden="1" customHeight="1">
      <c r="A146" s="299" t="e">
        <f>#REF!</f>
        <v>#REF!</v>
      </c>
      <c r="B146" s="292" t="e">
        <f>#REF!</f>
        <v>#REF!</v>
      </c>
      <c r="C146" s="1073"/>
      <c r="D146" s="1073"/>
      <c r="E146" s="1073"/>
      <c r="F146" s="1073"/>
      <c r="G146" s="1073"/>
      <c r="H146" s="173"/>
      <c r="AE146" s="296"/>
      <c r="AF146" s="296"/>
      <c r="AH146" s="296"/>
      <c r="AI146" s="296"/>
    </row>
    <row r="147" spans="1:35" s="254" customFormat="1" hidden="1">
      <c r="A147" s="293" t="e">
        <f>#REF!</f>
        <v>#REF!</v>
      </c>
      <c r="B147" s="294" t="e">
        <f>#REF!</f>
        <v>#REF!</v>
      </c>
      <c r="C147" s="1073" t="e">
        <f>#REF!</f>
        <v>#REF!</v>
      </c>
      <c r="D147" s="1073"/>
      <c r="E147" s="1073"/>
      <c r="F147" s="1073"/>
      <c r="G147" s="1073"/>
      <c r="H147" s="173"/>
      <c r="AE147" s="296"/>
      <c r="AF147" s="296"/>
      <c r="AH147" s="295"/>
      <c r="AI147" s="296"/>
    </row>
    <row r="148" spans="1:35" s="254" customFormat="1" hidden="1">
      <c r="A148" s="293" t="e">
        <f>#REF!</f>
        <v>#REF!</v>
      </c>
      <c r="B148" s="294" t="e">
        <f>#REF!</f>
        <v>#REF!</v>
      </c>
      <c r="C148" s="1073" t="e">
        <f>#REF!</f>
        <v>#REF!</v>
      </c>
      <c r="D148" s="1073"/>
      <c r="E148" s="1073"/>
      <c r="F148" s="1073"/>
      <c r="G148" s="1073"/>
      <c r="H148" s="173"/>
      <c r="AE148" s="296"/>
      <c r="AF148" s="296"/>
      <c r="AH148" s="295"/>
      <c r="AI148" s="296"/>
    </row>
    <row r="149" spans="1:35" s="254" customFormat="1" hidden="1">
      <c r="A149" s="293" t="e">
        <f>#REF!</f>
        <v>#REF!</v>
      </c>
      <c r="B149" s="294" t="e">
        <f>#REF!</f>
        <v>#REF!</v>
      </c>
      <c r="C149" s="1073" t="e">
        <f>#REF!</f>
        <v>#REF!</v>
      </c>
      <c r="D149" s="1073"/>
      <c r="E149" s="1073"/>
      <c r="F149" s="1073"/>
      <c r="G149" s="1073"/>
      <c r="H149" s="173"/>
      <c r="AE149" s="296"/>
      <c r="AF149" s="296"/>
      <c r="AH149" s="295"/>
      <c r="AI149" s="296"/>
    </row>
    <row r="150" spans="1:35" s="254" customFormat="1" hidden="1">
      <c r="A150" s="293" t="e">
        <f>#REF!</f>
        <v>#REF!</v>
      </c>
      <c r="B150" s="294" t="e">
        <f>#REF!</f>
        <v>#REF!</v>
      </c>
      <c r="C150" s="1073" t="e">
        <f>#REF!</f>
        <v>#REF!</v>
      </c>
      <c r="D150" s="1073"/>
      <c r="E150" s="1073"/>
      <c r="F150" s="1073"/>
      <c r="G150" s="1073"/>
      <c r="H150" s="173"/>
      <c r="AE150" s="296"/>
      <c r="AF150" s="296"/>
      <c r="AH150" s="295"/>
      <c r="AI150" s="296"/>
    </row>
    <row r="151" spans="1:35" s="255" customFormat="1" ht="20.100000000000001" hidden="1" customHeight="1">
      <c r="A151" s="293"/>
      <c r="B151" s="292" t="e">
        <f>#REF!</f>
        <v>#REF!</v>
      </c>
      <c r="C151" s="1073" t="e">
        <f>#REF!</f>
        <v>#REF!</v>
      </c>
      <c r="D151" s="1073"/>
      <c r="E151" s="1073"/>
      <c r="F151" s="1073"/>
      <c r="G151" s="1073"/>
      <c r="H151" s="173"/>
      <c r="AE151" s="296"/>
      <c r="AF151" s="296"/>
      <c r="AH151" s="296"/>
      <c r="AI151" s="296"/>
    </row>
    <row r="152" spans="1:35" s="254" customFormat="1" ht="20.100000000000001" hidden="1" customHeight="1">
      <c r="A152" s="301"/>
      <c r="B152" s="292" t="e">
        <f>#REF!</f>
        <v>#REF!</v>
      </c>
      <c r="C152" s="1073" t="e">
        <f>#REF!</f>
        <v>#REF!</v>
      </c>
      <c r="D152" s="1073"/>
      <c r="E152" s="1073"/>
      <c r="F152" s="1073"/>
      <c r="G152" s="1073"/>
      <c r="H152" s="173"/>
      <c r="AE152" s="296"/>
      <c r="AF152" s="296"/>
      <c r="AH152" s="296"/>
      <c r="AI152" s="296"/>
    </row>
    <row r="153" spans="1:35" s="254" customFormat="1" hidden="1">
      <c r="A153" s="301"/>
      <c r="B153" s="292"/>
      <c r="C153" s="1073"/>
      <c r="D153" s="1073"/>
      <c r="E153" s="1073"/>
      <c r="F153" s="1073"/>
      <c r="G153" s="1073"/>
      <c r="H153" s="173"/>
      <c r="AE153" s="296"/>
      <c r="AF153" s="296"/>
      <c r="AH153" s="296"/>
      <c r="AI153" s="296"/>
    </row>
    <row r="154" spans="1:35" s="254" customFormat="1" ht="20.100000000000001" hidden="1" customHeight="1">
      <c r="A154" s="298" t="e">
        <f>#REF!</f>
        <v>#REF!</v>
      </c>
      <c r="B154" s="292" t="e">
        <f>#REF!</f>
        <v>#REF!</v>
      </c>
      <c r="C154" s="1073"/>
      <c r="D154" s="1073"/>
      <c r="E154" s="1073"/>
      <c r="F154" s="1073"/>
      <c r="G154" s="1073"/>
      <c r="H154" s="173"/>
      <c r="AE154" s="296"/>
      <c r="AF154" s="296"/>
      <c r="AH154" s="296"/>
      <c r="AI154" s="296"/>
    </row>
    <row r="155" spans="1:35" s="254" customFormat="1" ht="30" hidden="1" customHeight="1">
      <c r="A155" s="299" t="e">
        <f>#REF!</f>
        <v>#REF!</v>
      </c>
      <c r="B155" s="292" t="e">
        <f>#REF!</f>
        <v>#REF!</v>
      </c>
      <c r="C155" s="1073"/>
      <c r="D155" s="1073"/>
      <c r="E155" s="1073"/>
      <c r="F155" s="1073"/>
      <c r="G155" s="1073"/>
      <c r="H155" s="173"/>
      <c r="AE155" s="296"/>
      <c r="AF155" s="296"/>
      <c r="AH155" s="296"/>
      <c r="AI155" s="296"/>
    </row>
    <row r="156" spans="1:35" s="254" customFormat="1" hidden="1">
      <c r="A156" s="293" t="e">
        <f>#REF!</f>
        <v>#REF!</v>
      </c>
      <c r="B156" s="294" t="e">
        <f>#REF!</f>
        <v>#REF!</v>
      </c>
      <c r="C156" s="1073" t="e">
        <f>#REF!</f>
        <v>#REF!</v>
      </c>
      <c r="D156" s="1073"/>
      <c r="E156" s="1073"/>
      <c r="F156" s="1073"/>
      <c r="G156" s="1073"/>
      <c r="H156" s="173"/>
      <c r="AE156" s="296"/>
      <c r="AF156" s="296"/>
      <c r="AH156" s="295"/>
      <c r="AI156" s="296"/>
    </row>
    <row r="157" spans="1:35" s="254" customFormat="1" hidden="1">
      <c r="A157" s="293" t="e">
        <f>#REF!</f>
        <v>#REF!</v>
      </c>
      <c r="B157" s="294" t="e">
        <f>#REF!</f>
        <v>#REF!</v>
      </c>
      <c r="C157" s="1073" t="e">
        <f>#REF!</f>
        <v>#REF!</v>
      </c>
      <c r="D157" s="1073"/>
      <c r="E157" s="1073"/>
      <c r="F157" s="1073"/>
      <c r="G157" s="1073"/>
      <c r="H157" s="173"/>
      <c r="AE157" s="296"/>
      <c r="AF157" s="296"/>
      <c r="AH157" s="295"/>
      <c r="AI157" s="296"/>
    </row>
    <row r="158" spans="1:35" s="254" customFormat="1" hidden="1">
      <c r="A158" s="293" t="e">
        <f>#REF!</f>
        <v>#REF!</v>
      </c>
      <c r="B158" s="294" t="e">
        <f>#REF!</f>
        <v>#REF!</v>
      </c>
      <c r="C158" s="1073" t="e">
        <f>#REF!</f>
        <v>#REF!</v>
      </c>
      <c r="D158" s="1073"/>
      <c r="E158" s="1073"/>
      <c r="F158" s="1073"/>
      <c r="G158" s="1073"/>
      <c r="H158" s="173"/>
      <c r="AE158" s="296"/>
      <c r="AF158" s="296"/>
      <c r="AH158" s="295"/>
      <c r="AI158" s="296"/>
    </row>
    <row r="159" spans="1:35" s="254" customFormat="1" ht="20.100000000000001" hidden="1" customHeight="1">
      <c r="A159" s="302"/>
      <c r="B159" s="292" t="e">
        <f>#REF!</f>
        <v>#REF!</v>
      </c>
      <c r="C159" s="1073" t="e">
        <f>#REF!</f>
        <v>#REF!</v>
      </c>
      <c r="D159" s="1073"/>
      <c r="E159" s="1073"/>
      <c r="F159" s="1073"/>
      <c r="G159" s="1073"/>
      <c r="H159" s="173"/>
      <c r="AE159" s="296"/>
      <c r="AF159" s="296"/>
      <c r="AH159" s="296"/>
      <c r="AI159" s="296"/>
    </row>
    <row r="160" spans="1:35" s="254" customFormat="1" ht="20.100000000000001" hidden="1" customHeight="1">
      <c r="A160" s="301"/>
      <c r="B160" s="292" t="e">
        <f>#REF!</f>
        <v>#REF!</v>
      </c>
      <c r="C160" s="1073" t="e">
        <f>#REF!</f>
        <v>#REF!</v>
      </c>
      <c r="D160" s="1073"/>
      <c r="E160" s="1073"/>
      <c r="F160" s="1073"/>
      <c r="G160" s="1073"/>
      <c r="H160" s="173"/>
      <c r="AE160" s="296"/>
      <c r="AF160" s="296"/>
      <c r="AH160" s="296"/>
      <c r="AI160" s="296"/>
    </row>
    <row r="161" spans="1:35" s="254" customFormat="1" ht="20.100000000000001" hidden="1" customHeight="1">
      <c r="A161" s="291" t="e">
        <f>#REF!</f>
        <v>#REF!</v>
      </c>
      <c r="B161" s="292" t="e">
        <f>#REF!</f>
        <v>#REF!</v>
      </c>
      <c r="C161" s="1073"/>
      <c r="D161" s="1073"/>
      <c r="E161" s="1073"/>
      <c r="F161" s="1073"/>
      <c r="G161" s="1073"/>
      <c r="H161" s="173"/>
      <c r="AE161" s="296"/>
      <c r="AF161" s="296"/>
      <c r="AH161" s="296"/>
      <c r="AI161" s="296"/>
    </row>
    <row r="162" spans="1:35" s="254" customFormat="1" ht="30" hidden="1" customHeight="1">
      <c r="A162" s="298" t="e">
        <f>#REF!</f>
        <v>#REF!</v>
      </c>
      <c r="B162" s="292" t="e">
        <f>#REF!</f>
        <v>#REF!</v>
      </c>
      <c r="C162" s="1073"/>
      <c r="D162" s="1073"/>
      <c r="E162" s="1073"/>
      <c r="F162" s="1073"/>
      <c r="G162" s="1073"/>
      <c r="H162" s="173"/>
      <c r="AE162" s="296"/>
      <c r="AF162" s="296"/>
      <c r="AH162" s="296"/>
      <c r="AI162" s="296"/>
    </row>
    <row r="163" spans="1:35" s="254" customFormat="1" ht="20.100000000000001" hidden="1" customHeight="1">
      <c r="A163" s="293" t="e">
        <f>#REF!</f>
        <v>#REF!</v>
      </c>
      <c r="B163" s="294" t="e">
        <f>#REF!</f>
        <v>#REF!</v>
      </c>
      <c r="C163" s="1073" t="e">
        <f>#REF!</f>
        <v>#REF!</v>
      </c>
      <c r="D163" s="1073"/>
      <c r="E163" s="1073"/>
      <c r="F163" s="1073"/>
      <c r="G163" s="1073"/>
      <c r="H163" s="173"/>
      <c r="AE163" s="296"/>
      <c r="AF163" s="296"/>
      <c r="AH163" s="295"/>
      <c r="AI163" s="296"/>
    </row>
    <row r="164" spans="1:35" s="254" customFormat="1" ht="20.100000000000001" hidden="1" customHeight="1">
      <c r="A164" s="293" t="e">
        <f>#REF!</f>
        <v>#REF!</v>
      </c>
      <c r="B164" s="294" t="e">
        <f>#REF!</f>
        <v>#REF!</v>
      </c>
      <c r="C164" s="1073" t="e">
        <f>#REF!</f>
        <v>#REF!</v>
      </c>
      <c r="D164" s="1073"/>
      <c r="E164" s="1073"/>
      <c r="F164" s="1073"/>
      <c r="G164" s="1073"/>
      <c r="H164" s="173"/>
      <c r="AE164" s="296"/>
      <c r="AF164" s="296"/>
      <c r="AH164" s="295"/>
      <c r="AI164" s="296"/>
    </row>
    <row r="165" spans="1:35" s="254" customFormat="1" ht="20.100000000000001" hidden="1" customHeight="1">
      <c r="A165" s="293" t="e">
        <f>#REF!</f>
        <v>#REF!</v>
      </c>
      <c r="B165" s="294" t="e">
        <f>#REF!</f>
        <v>#REF!</v>
      </c>
      <c r="C165" s="1073" t="e">
        <f>#REF!</f>
        <v>#REF!</v>
      </c>
      <c r="D165" s="1073"/>
      <c r="E165" s="1073"/>
      <c r="F165" s="1073"/>
      <c r="G165" s="1073"/>
      <c r="H165" s="173"/>
      <c r="AE165" s="296"/>
      <c r="AF165" s="296"/>
      <c r="AH165" s="295"/>
      <c r="AI165" s="296"/>
    </row>
    <row r="166" spans="1:35" s="254" customFormat="1" ht="20.100000000000001" hidden="1" customHeight="1">
      <c r="A166" s="293" t="e">
        <f>#REF!</f>
        <v>#REF!</v>
      </c>
      <c r="B166" s="294" t="e">
        <f>#REF!</f>
        <v>#REF!</v>
      </c>
      <c r="C166" s="1073" t="e">
        <f>#REF!</f>
        <v>#REF!</v>
      </c>
      <c r="D166" s="1073"/>
      <c r="E166" s="1073"/>
      <c r="F166" s="1073"/>
      <c r="G166" s="1073"/>
      <c r="H166" s="173"/>
      <c r="AE166" s="296"/>
      <c r="AF166" s="296"/>
      <c r="AH166" s="295"/>
      <c r="AI166" s="296"/>
    </row>
    <row r="167" spans="1:35" s="254" customFormat="1" ht="20.100000000000001" hidden="1" customHeight="1">
      <c r="A167" s="293" t="e">
        <f>#REF!</f>
        <v>#REF!</v>
      </c>
      <c r="B167" s="294" t="e">
        <f>#REF!</f>
        <v>#REF!</v>
      </c>
      <c r="C167" s="1073" t="e">
        <f>#REF!</f>
        <v>#REF!</v>
      </c>
      <c r="D167" s="1073"/>
      <c r="E167" s="1073"/>
      <c r="F167" s="1073"/>
      <c r="G167" s="1073"/>
      <c r="H167" s="173"/>
      <c r="AE167" s="296"/>
      <c r="AF167" s="296"/>
      <c r="AH167" s="295"/>
      <c r="AI167" s="296"/>
    </row>
    <row r="168" spans="1:35" s="254" customFormat="1" ht="20.100000000000001" hidden="1" customHeight="1">
      <c r="A168" s="297"/>
      <c r="B168" s="292" t="e">
        <f>#REF!</f>
        <v>#REF!</v>
      </c>
      <c r="C168" s="1073" t="e">
        <f>#REF!</f>
        <v>#REF!</v>
      </c>
      <c r="D168" s="1073"/>
      <c r="E168" s="1073"/>
      <c r="F168" s="1073"/>
      <c r="G168" s="1073"/>
      <c r="H168" s="173"/>
      <c r="AE168" s="296"/>
      <c r="AF168" s="296"/>
      <c r="AH168" s="296"/>
      <c r="AI168" s="296"/>
    </row>
    <row r="169" spans="1:35" s="254" customFormat="1" ht="20.100000000000001" hidden="1" customHeight="1">
      <c r="A169" s="298" t="e">
        <f>#REF!</f>
        <v>#REF!</v>
      </c>
      <c r="B169" s="292" t="e">
        <f>#REF!</f>
        <v>#REF!</v>
      </c>
      <c r="C169" s="1073"/>
      <c r="D169" s="1073"/>
      <c r="E169" s="1073"/>
      <c r="F169" s="1073"/>
      <c r="G169" s="1073"/>
      <c r="H169" s="173"/>
      <c r="AE169" s="296"/>
      <c r="AF169" s="296"/>
      <c r="AH169" s="296"/>
      <c r="AI169" s="296"/>
    </row>
    <row r="170" spans="1:35" s="254" customFormat="1" ht="20.100000000000001" hidden="1" customHeight="1">
      <c r="A170" s="293" t="e">
        <f>#REF!</f>
        <v>#REF!</v>
      </c>
      <c r="B170" s="303" t="e">
        <f>#REF!</f>
        <v>#REF!</v>
      </c>
      <c r="C170" s="1073" t="e">
        <f>#REF!</f>
        <v>#REF!</v>
      </c>
      <c r="D170" s="1073"/>
      <c r="E170" s="1073"/>
      <c r="F170" s="1073"/>
      <c r="G170" s="1073"/>
      <c r="H170" s="173"/>
      <c r="AE170" s="296"/>
      <c r="AF170" s="296"/>
      <c r="AH170" s="295"/>
      <c r="AI170" s="296"/>
    </row>
    <row r="171" spans="1:35" s="254" customFormat="1" ht="20.100000000000001" hidden="1" customHeight="1">
      <c r="A171" s="293" t="e">
        <f>#REF!</f>
        <v>#REF!</v>
      </c>
      <c r="B171" s="303" t="e">
        <f>#REF!</f>
        <v>#REF!</v>
      </c>
      <c r="C171" s="1073" t="e">
        <f>#REF!</f>
        <v>#REF!</v>
      </c>
      <c r="D171" s="1073"/>
      <c r="E171" s="1073"/>
      <c r="F171" s="1073"/>
      <c r="G171" s="1073"/>
      <c r="H171" s="173"/>
      <c r="AE171" s="296"/>
      <c r="AF171" s="296"/>
      <c r="AH171" s="295"/>
      <c r="AI171" s="296"/>
    </row>
    <row r="172" spans="1:35" s="254" customFormat="1" ht="20.100000000000001" hidden="1" customHeight="1">
      <c r="A172" s="293" t="e">
        <f>#REF!</f>
        <v>#REF!</v>
      </c>
      <c r="B172" s="303" t="e">
        <f>#REF!</f>
        <v>#REF!</v>
      </c>
      <c r="C172" s="1073" t="e">
        <f>#REF!</f>
        <v>#REF!</v>
      </c>
      <c r="D172" s="1073"/>
      <c r="E172" s="1073"/>
      <c r="F172" s="1073"/>
      <c r="G172" s="1073"/>
      <c r="H172" s="173"/>
      <c r="AE172" s="296"/>
      <c r="AF172" s="296"/>
      <c r="AH172" s="295"/>
      <c r="AI172" s="296"/>
    </row>
    <row r="173" spans="1:35" s="254" customFormat="1" ht="20.100000000000001" hidden="1" customHeight="1">
      <c r="A173" s="293" t="e">
        <f>#REF!</f>
        <v>#REF!</v>
      </c>
      <c r="B173" s="303" t="e">
        <f>#REF!</f>
        <v>#REF!</v>
      </c>
      <c r="C173" s="1073" t="e">
        <f>#REF!</f>
        <v>#REF!</v>
      </c>
      <c r="D173" s="1073"/>
      <c r="E173" s="1073"/>
      <c r="F173" s="1073"/>
      <c r="G173" s="1073"/>
      <c r="H173" s="173"/>
      <c r="AE173" s="296"/>
      <c r="AF173" s="296"/>
      <c r="AH173" s="295"/>
      <c r="AI173" s="296"/>
    </row>
    <row r="174" spans="1:35" s="254" customFormat="1" ht="20.100000000000001" hidden="1" customHeight="1">
      <c r="A174" s="293" t="e">
        <f>#REF!</f>
        <v>#REF!</v>
      </c>
      <c r="B174" s="303" t="e">
        <f>#REF!</f>
        <v>#REF!</v>
      </c>
      <c r="C174" s="1073" t="e">
        <f>#REF!</f>
        <v>#REF!</v>
      </c>
      <c r="D174" s="1073"/>
      <c r="E174" s="1073"/>
      <c r="F174" s="1073"/>
      <c r="G174" s="1073"/>
      <c r="H174" s="173"/>
      <c r="AE174" s="296"/>
      <c r="AF174" s="296"/>
      <c r="AH174" s="295"/>
      <c r="AI174" s="296"/>
    </row>
    <row r="175" spans="1:35" s="254" customFormat="1" ht="20.100000000000001" hidden="1" customHeight="1">
      <c r="A175" s="293" t="e">
        <f>#REF!</f>
        <v>#REF!</v>
      </c>
      <c r="B175" s="303" t="e">
        <f>#REF!</f>
        <v>#REF!</v>
      </c>
      <c r="C175" s="1073" t="e">
        <f>#REF!</f>
        <v>#REF!</v>
      </c>
      <c r="D175" s="1073"/>
      <c r="E175" s="1073"/>
      <c r="F175" s="1073"/>
      <c r="G175" s="1073"/>
      <c r="H175" s="173"/>
      <c r="AE175" s="296"/>
      <c r="AF175" s="296"/>
      <c r="AH175" s="295"/>
      <c r="AI175" s="296"/>
    </row>
    <row r="176" spans="1:35" s="254" customFormat="1" ht="20.100000000000001" hidden="1" customHeight="1">
      <c r="A176" s="304"/>
      <c r="B176" s="292" t="e">
        <f>#REF!</f>
        <v>#REF!</v>
      </c>
      <c r="C176" s="1073" t="e">
        <f>#REF!</f>
        <v>#REF!</v>
      </c>
      <c r="D176" s="1073"/>
      <c r="E176" s="1073"/>
      <c r="F176" s="1073"/>
      <c r="G176" s="1073"/>
      <c r="H176" s="173"/>
      <c r="AE176" s="296"/>
      <c r="AF176" s="296"/>
      <c r="AH176" s="296"/>
      <c r="AI176" s="296"/>
    </row>
    <row r="177" spans="1:35" s="254" customFormat="1" ht="35.25" hidden="1" customHeight="1">
      <c r="A177" s="298" t="e">
        <f>#REF!</f>
        <v>#REF!</v>
      </c>
      <c r="B177" s="292" t="e">
        <f>#REF!</f>
        <v>#REF!</v>
      </c>
      <c r="C177" s="1073"/>
      <c r="D177" s="1073"/>
      <c r="E177" s="1073"/>
      <c r="F177" s="1073"/>
      <c r="G177" s="1073"/>
      <c r="H177" s="173"/>
      <c r="AE177" s="296"/>
      <c r="AF177" s="296"/>
      <c r="AH177" s="296"/>
      <c r="AI177" s="296"/>
    </row>
    <row r="178" spans="1:35" s="254" customFormat="1" ht="19.5" hidden="1" customHeight="1">
      <c r="A178" s="293" t="e">
        <f>#REF!</f>
        <v>#REF!</v>
      </c>
      <c r="B178" s="303" t="e">
        <f>#REF!</f>
        <v>#REF!</v>
      </c>
      <c r="C178" s="1073" t="e">
        <f>#REF!</f>
        <v>#REF!</v>
      </c>
      <c r="D178" s="1073"/>
      <c r="E178" s="1073"/>
      <c r="F178" s="1073"/>
      <c r="G178" s="1073"/>
      <c r="H178" s="173"/>
      <c r="AE178" s="296"/>
      <c r="AF178" s="296"/>
      <c r="AH178" s="295"/>
      <c r="AI178" s="296"/>
    </row>
    <row r="179" spans="1:35" s="254" customFormat="1" ht="19.5" hidden="1" customHeight="1">
      <c r="A179" s="293" t="e">
        <f>#REF!</f>
        <v>#REF!</v>
      </c>
      <c r="B179" s="303" t="e">
        <f>#REF!</f>
        <v>#REF!</v>
      </c>
      <c r="C179" s="1073" t="e">
        <f>#REF!</f>
        <v>#REF!</v>
      </c>
      <c r="D179" s="1073"/>
      <c r="E179" s="1073"/>
      <c r="F179" s="1073"/>
      <c r="G179" s="1073"/>
      <c r="H179" s="173"/>
      <c r="AE179" s="296"/>
      <c r="AF179" s="296"/>
      <c r="AH179" s="295"/>
      <c r="AI179" s="296"/>
    </row>
    <row r="180" spans="1:35" s="254" customFormat="1" ht="19.5" hidden="1" customHeight="1">
      <c r="A180" s="293" t="e">
        <f>#REF!</f>
        <v>#REF!</v>
      </c>
      <c r="B180" s="303" t="e">
        <f>#REF!</f>
        <v>#REF!</v>
      </c>
      <c r="C180" s="1073" t="e">
        <f>#REF!</f>
        <v>#REF!</v>
      </c>
      <c r="D180" s="1073"/>
      <c r="E180" s="1073"/>
      <c r="F180" s="1073"/>
      <c r="G180" s="1073"/>
      <c r="H180" s="173"/>
      <c r="AE180" s="296"/>
      <c r="AF180" s="296"/>
      <c r="AH180" s="295"/>
      <c r="AI180" s="296"/>
    </row>
    <row r="181" spans="1:35" s="254" customFormat="1" ht="19.5" hidden="1" customHeight="1">
      <c r="A181" s="293" t="e">
        <f>#REF!</f>
        <v>#REF!</v>
      </c>
      <c r="B181" s="303" t="e">
        <f>#REF!</f>
        <v>#REF!</v>
      </c>
      <c r="C181" s="1073" t="e">
        <f>#REF!</f>
        <v>#REF!</v>
      </c>
      <c r="D181" s="1073"/>
      <c r="E181" s="1073"/>
      <c r="F181" s="1073"/>
      <c r="G181" s="1073"/>
      <c r="H181" s="173"/>
      <c r="AE181" s="296"/>
      <c r="AF181" s="296"/>
      <c r="AH181" s="295"/>
      <c r="AI181" s="296"/>
    </row>
    <row r="182" spans="1:35" s="254" customFormat="1" ht="33" hidden="1" customHeight="1">
      <c r="A182" s="293" t="e">
        <f>#REF!</f>
        <v>#REF!</v>
      </c>
      <c r="B182" s="303" t="e">
        <f>#REF!</f>
        <v>#REF!</v>
      </c>
      <c r="C182" s="1073" t="e">
        <f>#REF!</f>
        <v>#REF!</v>
      </c>
      <c r="D182" s="1073"/>
      <c r="E182" s="1073"/>
      <c r="F182" s="1073"/>
      <c r="G182" s="1073"/>
      <c r="H182" s="173"/>
      <c r="AE182" s="296"/>
      <c r="AF182" s="296"/>
      <c r="AH182" s="295"/>
      <c r="AI182" s="296"/>
    </row>
    <row r="183" spans="1:35" s="254" customFormat="1" ht="19.5" hidden="1" customHeight="1">
      <c r="A183" s="293" t="e">
        <f>#REF!</f>
        <v>#REF!</v>
      </c>
      <c r="B183" s="303" t="e">
        <f>#REF!</f>
        <v>#REF!</v>
      </c>
      <c r="C183" s="1073" t="e">
        <f>#REF!</f>
        <v>#REF!</v>
      </c>
      <c r="D183" s="1073"/>
      <c r="E183" s="1073"/>
      <c r="F183" s="1073"/>
      <c r="G183" s="1073"/>
      <c r="H183" s="173"/>
      <c r="AE183" s="296"/>
      <c r="AF183" s="296"/>
      <c r="AH183" s="295"/>
      <c r="AI183" s="296"/>
    </row>
    <row r="184" spans="1:35" s="254" customFormat="1" ht="19.5" hidden="1" customHeight="1">
      <c r="A184" s="293" t="e">
        <f>#REF!</f>
        <v>#REF!</v>
      </c>
      <c r="B184" s="303" t="e">
        <f>#REF!</f>
        <v>#REF!</v>
      </c>
      <c r="C184" s="1073" t="e">
        <f>#REF!</f>
        <v>#REF!</v>
      </c>
      <c r="D184" s="1073"/>
      <c r="E184" s="1073"/>
      <c r="F184" s="1073"/>
      <c r="G184" s="1073"/>
      <c r="H184" s="173"/>
      <c r="AE184" s="296"/>
      <c r="AF184" s="296"/>
      <c r="AH184" s="295"/>
      <c r="AI184" s="296"/>
    </row>
    <row r="185" spans="1:35" s="254" customFormat="1" ht="19.5" hidden="1" customHeight="1">
      <c r="A185" s="293" t="e">
        <f>#REF!</f>
        <v>#REF!</v>
      </c>
      <c r="B185" s="303" t="e">
        <f>#REF!</f>
        <v>#REF!</v>
      </c>
      <c r="C185" s="1073" t="e">
        <f>#REF!</f>
        <v>#REF!</v>
      </c>
      <c r="D185" s="1073"/>
      <c r="E185" s="1073"/>
      <c r="F185" s="1073"/>
      <c r="G185" s="1073"/>
      <c r="H185" s="173"/>
      <c r="AE185" s="296"/>
      <c r="AF185" s="296"/>
      <c r="AH185" s="295"/>
      <c r="AI185" s="296"/>
    </row>
    <row r="186" spans="1:35" s="254" customFormat="1" ht="19.5" hidden="1" customHeight="1">
      <c r="A186" s="293" t="e">
        <f>#REF!</f>
        <v>#REF!</v>
      </c>
      <c r="B186" s="303" t="e">
        <f>#REF!</f>
        <v>#REF!</v>
      </c>
      <c r="C186" s="1073" t="e">
        <f>#REF!</f>
        <v>#REF!</v>
      </c>
      <c r="D186" s="1073"/>
      <c r="E186" s="1073"/>
      <c r="F186" s="1073"/>
      <c r="G186" s="1073"/>
      <c r="H186" s="173"/>
      <c r="AE186" s="296"/>
      <c r="AF186" s="296"/>
      <c r="AH186" s="295"/>
      <c r="AI186" s="296"/>
    </row>
    <row r="187" spans="1:35" s="254" customFormat="1" ht="19.5" hidden="1" customHeight="1">
      <c r="A187" s="304"/>
      <c r="B187" s="292" t="e">
        <f>#REF!</f>
        <v>#REF!</v>
      </c>
      <c r="C187" s="1073" t="e">
        <f>#REF!</f>
        <v>#REF!</v>
      </c>
      <c r="D187" s="1073"/>
      <c r="E187" s="1073"/>
      <c r="F187" s="1073"/>
      <c r="G187" s="1073"/>
      <c r="H187" s="173"/>
      <c r="AE187" s="296"/>
      <c r="AF187" s="296"/>
      <c r="AH187" s="296"/>
      <c r="AI187" s="296"/>
    </row>
    <row r="188" spans="1:35" s="254" customFormat="1" ht="19.5" hidden="1" customHeight="1">
      <c r="A188" s="298" t="e">
        <f>#REF!</f>
        <v>#REF!</v>
      </c>
      <c r="B188" s="292" t="e">
        <f>#REF!</f>
        <v>#REF!</v>
      </c>
      <c r="C188" s="1073"/>
      <c r="D188" s="1073"/>
      <c r="E188" s="1073"/>
      <c r="F188" s="1073"/>
      <c r="G188" s="1073"/>
      <c r="H188" s="173"/>
      <c r="AE188" s="296"/>
      <c r="AF188" s="296"/>
      <c r="AH188" s="296"/>
      <c r="AI188" s="296"/>
    </row>
    <row r="189" spans="1:35" s="254" customFormat="1" ht="19.5" hidden="1" customHeight="1">
      <c r="A189" s="293" t="e">
        <f>#REF!</f>
        <v>#REF!</v>
      </c>
      <c r="B189" s="294" t="e">
        <f>#REF!</f>
        <v>#REF!</v>
      </c>
      <c r="C189" s="1073" t="e">
        <f>#REF!</f>
        <v>#REF!</v>
      </c>
      <c r="D189" s="1073"/>
      <c r="E189" s="1073"/>
      <c r="F189" s="1073"/>
      <c r="G189" s="1073"/>
      <c r="H189" s="173"/>
      <c r="AE189" s="296"/>
      <c r="AF189" s="296"/>
      <c r="AH189" s="295"/>
      <c r="AI189" s="296"/>
    </row>
    <row r="190" spans="1:35" s="254" customFormat="1" ht="19.5" hidden="1" customHeight="1">
      <c r="A190" s="293" t="e">
        <f>#REF!</f>
        <v>#REF!</v>
      </c>
      <c r="B190" s="294" t="e">
        <f>#REF!</f>
        <v>#REF!</v>
      </c>
      <c r="C190" s="1073" t="e">
        <f>#REF!</f>
        <v>#REF!</v>
      </c>
      <c r="D190" s="1073"/>
      <c r="E190" s="1073"/>
      <c r="F190" s="1073"/>
      <c r="G190" s="1073"/>
      <c r="H190" s="173"/>
      <c r="AE190" s="296"/>
      <c r="AF190" s="296"/>
      <c r="AH190" s="295"/>
      <c r="AI190" s="296"/>
    </row>
    <row r="191" spans="1:35" s="254" customFormat="1" ht="19.5" hidden="1" customHeight="1">
      <c r="A191" s="293" t="e">
        <f>#REF!</f>
        <v>#REF!</v>
      </c>
      <c r="B191" s="294" t="e">
        <f>#REF!</f>
        <v>#REF!</v>
      </c>
      <c r="C191" s="1073" t="e">
        <f>#REF!</f>
        <v>#REF!</v>
      </c>
      <c r="D191" s="1073"/>
      <c r="E191" s="1073"/>
      <c r="F191" s="1073"/>
      <c r="G191" s="1073"/>
      <c r="H191" s="173"/>
      <c r="AE191" s="296"/>
      <c r="AF191" s="296"/>
      <c r="AH191" s="295"/>
      <c r="AI191" s="296"/>
    </row>
    <row r="192" spans="1:35" s="254" customFormat="1" ht="19.5" hidden="1" customHeight="1">
      <c r="A192" s="304"/>
      <c r="B192" s="292" t="e">
        <f>#REF!</f>
        <v>#REF!</v>
      </c>
      <c r="C192" s="1073" t="e">
        <f>#REF!</f>
        <v>#REF!</v>
      </c>
      <c r="D192" s="1073"/>
      <c r="E192" s="1073"/>
      <c r="F192" s="1073"/>
      <c r="G192" s="1073"/>
      <c r="H192" s="173"/>
      <c r="AE192" s="296"/>
      <c r="AF192" s="296"/>
      <c r="AH192" s="296"/>
      <c r="AI192" s="296"/>
    </row>
    <row r="193" spans="1:35" s="254" customFormat="1" ht="33" hidden="1" customHeight="1">
      <c r="A193" s="298" t="e">
        <f>#REF!</f>
        <v>#REF!</v>
      </c>
      <c r="B193" s="292" t="e">
        <f>#REF!</f>
        <v>#REF!</v>
      </c>
      <c r="C193" s="1073"/>
      <c r="D193" s="1073"/>
      <c r="E193" s="1073"/>
      <c r="F193" s="1073"/>
      <c r="G193" s="1073"/>
      <c r="H193" s="173"/>
      <c r="AE193" s="296"/>
      <c r="AF193" s="296"/>
      <c r="AH193" s="296"/>
      <c r="AI193" s="296"/>
    </row>
    <row r="194" spans="1:35" s="254" customFormat="1" ht="19.5" hidden="1" customHeight="1">
      <c r="A194" s="304" t="e">
        <f>#REF!</f>
        <v>#REF!</v>
      </c>
      <c r="B194" s="294" t="e">
        <f>#REF!</f>
        <v>#REF!</v>
      </c>
      <c r="C194" s="1073" t="e">
        <f>#REF!</f>
        <v>#REF!</v>
      </c>
      <c r="D194" s="1073"/>
      <c r="E194" s="1073"/>
      <c r="F194" s="1073"/>
      <c r="G194" s="1073"/>
      <c r="H194" s="173"/>
      <c r="AE194" s="296"/>
      <c r="AF194" s="296"/>
      <c r="AH194" s="295"/>
      <c r="AI194" s="296"/>
    </row>
    <row r="195" spans="1:35" s="254" customFormat="1" ht="19.5" hidden="1" customHeight="1">
      <c r="A195" s="304" t="e">
        <f>#REF!</f>
        <v>#REF!</v>
      </c>
      <c r="B195" s="294" t="e">
        <f>#REF!</f>
        <v>#REF!</v>
      </c>
      <c r="C195" s="1073" t="e">
        <f>#REF!</f>
        <v>#REF!</v>
      </c>
      <c r="D195" s="1073"/>
      <c r="E195" s="1073"/>
      <c r="F195" s="1073"/>
      <c r="G195" s="1073"/>
      <c r="H195" s="173"/>
      <c r="AE195" s="296"/>
      <c r="AF195" s="296"/>
      <c r="AH195" s="295"/>
      <c r="AI195" s="296"/>
    </row>
    <row r="196" spans="1:35" s="254" customFormat="1" ht="19.5" hidden="1" customHeight="1">
      <c r="A196" s="304" t="e">
        <f>#REF!</f>
        <v>#REF!</v>
      </c>
      <c r="B196" s="294" t="e">
        <f>#REF!</f>
        <v>#REF!</v>
      </c>
      <c r="C196" s="1073" t="e">
        <f>#REF!</f>
        <v>#REF!</v>
      </c>
      <c r="D196" s="1073"/>
      <c r="E196" s="1073"/>
      <c r="F196" s="1073"/>
      <c r="G196" s="1073"/>
      <c r="H196" s="173"/>
      <c r="AE196" s="296"/>
      <c r="AF196" s="296"/>
      <c r="AH196" s="295"/>
      <c r="AI196" s="296"/>
    </row>
    <row r="197" spans="1:35" s="254" customFormat="1" ht="19.5" hidden="1" customHeight="1">
      <c r="A197" s="304"/>
      <c r="B197" s="292" t="e">
        <f>#REF!</f>
        <v>#REF!</v>
      </c>
      <c r="C197" s="1073" t="e">
        <f>#REF!</f>
        <v>#REF!</v>
      </c>
      <c r="D197" s="1073"/>
      <c r="E197" s="1073"/>
      <c r="F197" s="1073"/>
      <c r="G197" s="1073"/>
      <c r="H197" s="173"/>
      <c r="AE197" s="296"/>
      <c r="AF197" s="296"/>
      <c r="AH197" s="296"/>
      <c r="AI197" s="296"/>
    </row>
    <row r="198" spans="1:35" s="254" customFormat="1" ht="19.5" hidden="1" customHeight="1">
      <c r="A198" s="298" t="e">
        <f>#REF!</f>
        <v>#REF!</v>
      </c>
      <c r="B198" s="292" t="e">
        <f>#REF!</f>
        <v>#REF!</v>
      </c>
      <c r="C198" s="1073"/>
      <c r="D198" s="1073"/>
      <c r="E198" s="1073"/>
      <c r="F198" s="1073"/>
      <c r="G198" s="1073"/>
      <c r="H198" s="173"/>
      <c r="AE198" s="296"/>
      <c r="AF198" s="296"/>
      <c r="AH198" s="296"/>
      <c r="AI198" s="296"/>
    </row>
    <row r="199" spans="1:35" s="254" customFormat="1" ht="19.5" hidden="1" customHeight="1">
      <c r="A199" s="293" t="e">
        <f>#REF!</f>
        <v>#REF!</v>
      </c>
      <c r="B199" s="294" t="e">
        <f>#REF!</f>
        <v>#REF!</v>
      </c>
      <c r="C199" s="1073" t="e">
        <f>#REF!</f>
        <v>#REF!</v>
      </c>
      <c r="D199" s="1073"/>
      <c r="E199" s="1073"/>
      <c r="F199" s="1073"/>
      <c r="G199" s="1073"/>
      <c r="H199" s="173"/>
      <c r="AE199" s="296"/>
      <c r="AF199" s="296"/>
      <c r="AH199" s="295"/>
      <c r="AI199" s="296"/>
    </row>
    <row r="200" spans="1:35" s="254" customFormat="1" ht="19.5" hidden="1" customHeight="1">
      <c r="A200" s="293" t="e">
        <f>#REF!</f>
        <v>#REF!</v>
      </c>
      <c r="B200" s="294" t="e">
        <f>#REF!</f>
        <v>#REF!</v>
      </c>
      <c r="C200" s="1073" t="e">
        <f>#REF!</f>
        <v>#REF!</v>
      </c>
      <c r="D200" s="1073"/>
      <c r="E200" s="1073"/>
      <c r="F200" s="1073"/>
      <c r="G200" s="1073"/>
      <c r="H200" s="173"/>
      <c r="AE200" s="296"/>
      <c r="AF200" s="296"/>
      <c r="AH200" s="295"/>
      <c r="AI200" s="296"/>
    </row>
    <row r="201" spans="1:35" s="254" customFormat="1" ht="19.5" hidden="1" customHeight="1">
      <c r="A201" s="304"/>
      <c r="B201" s="292" t="e">
        <f>#REF!</f>
        <v>#REF!</v>
      </c>
      <c r="C201" s="1073" t="e">
        <f>#REF!</f>
        <v>#REF!</v>
      </c>
      <c r="D201" s="1073"/>
      <c r="E201" s="1073"/>
      <c r="F201" s="1073"/>
      <c r="G201" s="1073"/>
      <c r="H201" s="173"/>
      <c r="AE201" s="296"/>
      <c r="AF201" s="296"/>
      <c r="AH201" s="296"/>
      <c r="AI201" s="296"/>
    </row>
    <row r="202" spans="1:35" s="254" customFormat="1" ht="33" hidden="1" customHeight="1">
      <c r="A202" s="298" t="e">
        <f>#REF!</f>
        <v>#REF!</v>
      </c>
      <c r="B202" s="292" t="e">
        <f>#REF!</f>
        <v>#REF!</v>
      </c>
      <c r="C202" s="1073"/>
      <c r="D202" s="1073"/>
      <c r="E202" s="1073"/>
      <c r="F202" s="1073"/>
      <c r="G202" s="1073"/>
      <c r="H202" s="173"/>
      <c r="AE202" s="296"/>
      <c r="AF202" s="296"/>
      <c r="AH202" s="296"/>
      <c r="AI202" s="296"/>
    </row>
    <row r="203" spans="1:35" s="254" customFormat="1" ht="19.5" hidden="1" customHeight="1">
      <c r="A203" s="293" t="e">
        <f>#REF!</f>
        <v>#REF!</v>
      </c>
      <c r="B203" s="294" t="e">
        <f>#REF!</f>
        <v>#REF!</v>
      </c>
      <c r="C203" s="1073" t="e">
        <f>#REF!</f>
        <v>#REF!</v>
      </c>
      <c r="D203" s="1073"/>
      <c r="E203" s="1073"/>
      <c r="F203" s="1073"/>
      <c r="G203" s="1073"/>
      <c r="H203" s="173"/>
      <c r="AE203" s="296"/>
      <c r="AF203" s="296"/>
      <c r="AH203" s="295"/>
      <c r="AI203" s="296"/>
    </row>
    <row r="204" spans="1:35" s="254" customFormat="1" ht="19.5" hidden="1" customHeight="1">
      <c r="A204" s="293" t="e">
        <f>#REF!</f>
        <v>#REF!</v>
      </c>
      <c r="B204" s="294" t="e">
        <f>#REF!</f>
        <v>#REF!</v>
      </c>
      <c r="C204" s="1073" t="e">
        <f>#REF!</f>
        <v>#REF!</v>
      </c>
      <c r="D204" s="1073"/>
      <c r="E204" s="1073"/>
      <c r="F204" s="1073"/>
      <c r="G204" s="1073"/>
      <c r="H204" s="173"/>
      <c r="AE204" s="296"/>
      <c r="AF204" s="296"/>
      <c r="AH204" s="295"/>
      <c r="AI204" s="296"/>
    </row>
    <row r="205" spans="1:35" s="254" customFormat="1" ht="19.5" hidden="1" customHeight="1">
      <c r="A205" s="293" t="e">
        <f>#REF!</f>
        <v>#REF!</v>
      </c>
      <c r="B205" s="294" t="e">
        <f>#REF!</f>
        <v>#REF!</v>
      </c>
      <c r="C205" s="1073" t="e">
        <f>#REF!</f>
        <v>#REF!</v>
      </c>
      <c r="D205" s="1073"/>
      <c r="E205" s="1073"/>
      <c r="F205" s="1073"/>
      <c r="G205" s="1073"/>
      <c r="H205" s="173"/>
      <c r="AE205" s="296"/>
      <c r="AF205" s="296"/>
      <c r="AH205" s="295"/>
      <c r="AI205" s="296"/>
    </row>
    <row r="206" spans="1:35" s="254" customFormat="1" ht="19.5" hidden="1" customHeight="1">
      <c r="A206" s="293" t="e">
        <f>#REF!</f>
        <v>#REF!</v>
      </c>
      <c r="B206" s="294" t="e">
        <f>#REF!</f>
        <v>#REF!</v>
      </c>
      <c r="C206" s="1073" t="e">
        <f>#REF!</f>
        <v>#REF!</v>
      </c>
      <c r="D206" s="1073"/>
      <c r="E206" s="1073"/>
      <c r="F206" s="1073"/>
      <c r="G206" s="1073"/>
      <c r="H206" s="173"/>
      <c r="AE206" s="296"/>
      <c r="AF206" s="296"/>
      <c r="AH206" s="295"/>
      <c r="AI206" s="296"/>
    </row>
    <row r="207" spans="1:35" s="254" customFormat="1" ht="19.5" hidden="1" customHeight="1">
      <c r="A207" s="293" t="e">
        <f>#REF!</f>
        <v>#REF!</v>
      </c>
      <c r="B207" s="294" t="e">
        <f>#REF!</f>
        <v>#REF!</v>
      </c>
      <c r="C207" s="1073" t="e">
        <f>#REF!</f>
        <v>#REF!</v>
      </c>
      <c r="D207" s="1073"/>
      <c r="E207" s="1073"/>
      <c r="F207" s="1073"/>
      <c r="G207" s="1073"/>
      <c r="H207" s="173"/>
      <c r="AE207" s="296"/>
      <c r="AF207" s="296"/>
      <c r="AH207" s="295"/>
      <c r="AI207" s="296"/>
    </row>
    <row r="208" spans="1:35" s="254" customFormat="1" ht="19.5" hidden="1" customHeight="1">
      <c r="A208" s="293" t="e">
        <f>#REF!</f>
        <v>#REF!</v>
      </c>
      <c r="B208" s="294" t="e">
        <f>#REF!</f>
        <v>#REF!</v>
      </c>
      <c r="C208" s="1073" t="e">
        <f>#REF!</f>
        <v>#REF!</v>
      </c>
      <c r="D208" s="1073"/>
      <c r="E208" s="1073"/>
      <c r="F208" s="1073"/>
      <c r="G208" s="1073"/>
      <c r="H208" s="173"/>
      <c r="AE208" s="296"/>
      <c r="AF208" s="296"/>
      <c r="AH208" s="295"/>
      <c r="AI208" s="296"/>
    </row>
    <row r="209" spans="1:35" s="254" customFormat="1" ht="19.5" hidden="1" customHeight="1">
      <c r="A209" s="304"/>
      <c r="B209" s="292" t="e">
        <f>#REF!</f>
        <v>#REF!</v>
      </c>
      <c r="C209" s="1073" t="e">
        <f>#REF!</f>
        <v>#REF!</v>
      </c>
      <c r="D209" s="1073"/>
      <c r="E209" s="1073"/>
      <c r="F209" s="1073"/>
      <c r="G209" s="1073"/>
      <c r="H209" s="173"/>
      <c r="AE209" s="296"/>
      <c r="AF209" s="296"/>
      <c r="AH209" s="296"/>
      <c r="AI209" s="296"/>
    </row>
    <row r="210" spans="1:35" s="254" customFormat="1" ht="33" hidden="1" customHeight="1">
      <c r="A210" s="298" t="e">
        <f>#REF!</f>
        <v>#REF!</v>
      </c>
      <c r="B210" s="292" t="e">
        <f>#REF!</f>
        <v>#REF!</v>
      </c>
      <c r="C210" s="1073"/>
      <c r="D210" s="1073"/>
      <c r="E210" s="1073"/>
      <c r="F210" s="1073"/>
      <c r="G210" s="1073"/>
      <c r="H210" s="173"/>
      <c r="AE210" s="296"/>
      <c r="AF210" s="296"/>
      <c r="AH210" s="296"/>
      <c r="AI210" s="296"/>
    </row>
    <row r="211" spans="1:35" s="254" customFormat="1" ht="33" hidden="1" customHeight="1">
      <c r="A211" s="293" t="e">
        <f>#REF!</f>
        <v>#REF!</v>
      </c>
      <c r="B211" s="294" t="e">
        <f>#REF!</f>
        <v>#REF!</v>
      </c>
      <c r="C211" s="1073" t="e">
        <f>#REF!</f>
        <v>#REF!</v>
      </c>
      <c r="D211" s="1073"/>
      <c r="E211" s="1073"/>
      <c r="F211" s="1073"/>
      <c r="G211" s="1073"/>
      <c r="H211" s="173"/>
      <c r="AE211" s="296"/>
      <c r="AF211" s="296"/>
      <c r="AH211" s="295"/>
      <c r="AI211" s="296"/>
    </row>
    <row r="212" spans="1:35" s="254" customFormat="1" ht="19.5" hidden="1" customHeight="1">
      <c r="A212" s="293" t="e">
        <f>#REF!</f>
        <v>#REF!</v>
      </c>
      <c r="B212" s="294" t="e">
        <f>#REF!</f>
        <v>#REF!</v>
      </c>
      <c r="C212" s="1073" t="e">
        <f>#REF!</f>
        <v>#REF!</v>
      </c>
      <c r="D212" s="1073"/>
      <c r="E212" s="1073"/>
      <c r="F212" s="1073"/>
      <c r="G212" s="1073"/>
      <c r="H212" s="173"/>
      <c r="AE212" s="296"/>
      <c r="AF212" s="296"/>
      <c r="AH212" s="295"/>
      <c r="AI212" s="296"/>
    </row>
    <row r="213" spans="1:35" s="254" customFormat="1" ht="19.5" hidden="1" customHeight="1">
      <c r="A213" s="293" t="e">
        <f>#REF!</f>
        <v>#REF!</v>
      </c>
      <c r="B213" s="294" t="e">
        <f>#REF!</f>
        <v>#REF!</v>
      </c>
      <c r="C213" s="1073" t="e">
        <f>#REF!</f>
        <v>#REF!</v>
      </c>
      <c r="D213" s="1073"/>
      <c r="E213" s="1073"/>
      <c r="F213" s="1073"/>
      <c r="G213" s="1073"/>
      <c r="H213" s="173"/>
      <c r="AE213" s="296"/>
      <c r="AF213" s="296"/>
      <c r="AH213" s="295"/>
      <c r="AI213" s="296"/>
    </row>
    <row r="214" spans="1:35" s="254" customFormat="1" ht="19.5" hidden="1" customHeight="1">
      <c r="A214" s="304" t="e">
        <f>#REF!</f>
        <v>#REF!</v>
      </c>
      <c r="B214" s="292" t="e">
        <f>#REF!</f>
        <v>#REF!</v>
      </c>
      <c r="C214" s="1073" t="e">
        <f>#REF!</f>
        <v>#REF!</v>
      </c>
      <c r="D214" s="1073"/>
      <c r="E214" s="1073"/>
      <c r="F214" s="1073"/>
      <c r="G214" s="1073"/>
      <c r="H214" s="173"/>
      <c r="AE214" s="296"/>
      <c r="AF214" s="296"/>
      <c r="AH214" s="296"/>
      <c r="AI214" s="296"/>
    </row>
    <row r="215" spans="1:35" s="254" customFormat="1" ht="33" hidden="1" customHeight="1">
      <c r="A215" s="298" t="e">
        <f>#REF!</f>
        <v>#REF!</v>
      </c>
      <c r="B215" s="292" t="e">
        <f>#REF!</f>
        <v>#REF!</v>
      </c>
      <c r="C215" s="1073"/>
      <c r="D215" s="1073"/>
      <c r="E215" s="1073"/>
      <c r="F215" s="1073"/>
      <c r="G215" s="1073"/>
      <c r="H215" s="173"/>
      <c r="AE215" s="296"/>
      <c r="AF215" s="296"/>
      <c r="AH215" s="296"/>
      <c r="AI215" s="296"/>
    </row>
    <row r="216" spans="1:35" s="254" customFormat="1" ht="19.5" hidden="1" customHeight="1">
      <c r="A216" s="293" t="e">
        <f>#REF!</f>
        <v>#REF!</v>
      </c>
      <c r="B216" s="294" t="e">
        <f>#REF!</f>
        <v>#REF!</v>
      </c>
      <c r="C216" s="1073" t="e">
        <f>#REF!</f>
        <v>#REF!</v>
      </c>
      <c r="D216" s="1073"/>
      <c r="E216" s="1073"/>
      <c r="F216" s="1073"/>
      <c r="G216" s="1073"/>
      <c r="H216" s="173"/>
      <c r="AE216" s="296"/>
      <c r="AF216" s="296"/>
      <c r="AH216" s="295"/>
      <c r="AI216" s="296"/>
    </row>
    <row r="217" spans="1:35" s="254" customFormat="1" ht="19.5" hidden="1" customHeight="1">
      <c r="A217" s="293" t="e">
        <f>#REF!</f>
        <v>#REF!</v>
      </c>
      <c r="B217" s="294" t="e">
        <f>#REF!</f>
        <v>#REF!</v>
      </c>
      <c r="C217" s="1073" t="e">
        <f>#REF!</f>
        <v>#REF!</v>
      </c>
      <c r="D217" s="1073"/>
      <c r="E217" s="1073"/>
      <c r="F217" s="1073"/>
      <c r="G217" s="1073"/>
      <c r="H217" s="173"/>
      <c r="AE217" s="296"/>
      <c r="AF217" s="296"/>
      <c r="AH217" s="295"/>
      <c r="AI217" s="296"/>
    </row>
    <row r="218" spans="1:35" s="254" customFormat="1" ht="32.25" hidden="1" customHeight="1">
      <c r="A218" s="293" t="e">
        <f>#REF!</f>
        <v>#REF!</v>
      </c>
      <c r="B218" s="294" t="e">
        <f>#REF!</f>
        <v>#REF!</v>
      </c>
      <c r="C218" s="1073" t="e">
        <f>#REF!</f>
        <v>#REF!</v>
      </c>
      <c r="D218" s="1073"/>
      <c r="E218" s="1073"/>
      <c r="F218" s="1073"/>
      <c r="G218" s="1073"/>
      <c r="H218" s="173"/>
      <c r="AE218" s="296"/>
      <c r="AF218" s="296"/>
      <c r="AH218" s="295"/>
      <c r="AI218" s="296"/>
    </row>
    <row r="219" spans="1:35" s="254" customFormat="1" ht="19.5" hidden="1" customHeight="1">
      <c r="A219" s="293" t="e">
        <f>#REF!</f>
        <v>#REF!</v>
      </c>
      <c r="B219" s="294" t="e">
        <f>#REF!</f>
        <v>#REF!</v>
      </c>
      <c r="C219" s="1073" t="e">
        <f>#REF!</f>
        <v>#REF!</v>
      </c>
      <c r="D219" s="1073"/>
      <c r="E219" s="1073"/>
      <c r="F219" s="1073"/>
      <c r="G219" s="1073"/>
      <c r="H219" s="173"/>
      <c r="AE219" s="296"/>
      <c r="AF219" s="296"/>
      <c r="AH219" s="295"/>
      <c r="AI219" s="296"/>
    </row>
    <row r="220" spans="1:35" s="254" customFormat="1" ht="19.5" hidden="1" customHeight="1">
      <c r="A220" s="297"/>
      <c r="B220" s="292" t="e">
        <f>#REF!</f>
        <v>#REF!</v>
      </c>
      <c r="C220" s="1073" t="e">
        <f>#REF!</f>
        <v>#REF!</v>
      </c>
      <c r="D220" s="1073"/>
      <c r="E220" s="1073"/>
      <c r="F220" s="1073"/>
      <c r="G220" s="1073"/>
      <c r="H220" s="174"/>
      <c r="AE220" s="296"/>
      <c r="AF220" s="296"/>
      <c r="AH220" s="296"/>
      <c r="AI220" s="296"/>
    </row>
    <row r="221" spans="1:35" s="254" customFormat="1" hidden="1">
      <c r="A221" s="300"/>
      <c r="B221" s="292" t="e">
        <f>#REF!</f>
        <v>#REF!</v>
      </c>
      <c r="C221" s="1073" t="e">
        <f>#REF!</f>
        <v>#REF!</v>
      </c>
      <c r="D221" s="1073"/>
      <c r="E221" s="1073"/>
      <c r="F221" s="1073"/>
      <c r="G221" s="1073"/>
      <c r="H221" s="174"/>
      <c r="AE221" s="296"/>
      <c r="AF221" s="296"/>
      <c r="AH221" s="296"/>
      <c r="AI221" s="296"/>
    </row>
    <row r="222" spans="1:35" s="254" customFormat="1" ht="19.5" hidden="1" customHeight="1">
      <c r="A222" s="301"/>
      <c r="B222" s="292" t="e">
        <f>#REF!</f>
        <v>#REF!</v>
      </c>
      <c r="C222" s="1073" t="e">
        <f>#REF!</f>
        <v>#REF!</v>
      </c>
      <c r="D222" s="1073"/>
      <c r="E222" s="1073"/>
      <c r="F222" s="1073"/>
      <c r="G222" s="1073"/>
      <c r="H222" s="174"/>
      <c r="AE222" s="296"/>
      <c r="AF222" s="296"/>
      <c r="AH222" s="296"/>
      <c r="AI222" s="296"/>
    </row>
    <row r="223" spans="1:35" s="171" customFormat="1">
      <c r="A223" s="216"/>
      <c r="B223" s="209"/>
      <c r="C223" s="1076"/>
      <c r="D223" s="1076"/>
      <c r="E223" s="1076"/>
      <c r="F223" s="1076"/>
      <c r="G223" s="1076"/>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sheetProtection sheet="1" objects="1" scenarios="1" formatColumns="0" formatRows="0" selectLockedCells="1"/>
  <customSheetViews>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Footer>&amp;R&amp;"Book Antiqua,Bold"&amp;10Schedule-7/ Page &amp;P of &amp;N</oddFooter>
  </headerFooter>
  <colBreaks count="1" manualBreakCount="1">
    <brk id="7" max="1048575" man="1"/>
  </colBreaks>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88" t="s">
        <v>275</v>
      </c>
      <c r="B2" s="1088"/>
      <c r="C2" s="1088"/>
      <c r="D2" s="1088"/>
      <c r="E2" s="266"/>
    </row>
    <row r="3" spans="1:6">
      <c r="A3" s="432"/>
      <c r="B3" s="433"/>
      <c r="C3" s="433"/>
      <c r="D3" s="433"/>
      <c r="E3" s="433"/>
    </row>
    <row r="4" spans="1:6" ht="30">
      <c r="A4" s="434" t="s">
        <v>276</v>
      </c>
      <c r="B4" s="435" t="s">
        <v>277</v>
      </c>
      <c r="C4" s="434" t="s">
        <v>278</v>
      </c>
      <c r="D4" s="434" t="s">
        <v>279</v>
      </c>
      <c r="E4" s="434" t="s">
        <v>280</v>
      </c>
    </row>
    <row r="5" spans="1:6" ht="18" customHeight="1">
      <c r="A5" s="436" t="s">
        <v>281</v>
      </c>
      <c r="B5" s="436" t="s">
        <v>282</v>
      </c>
      <c r="C5" s="436" t="s">
        <v>283</v>
      </c>
      <c r="D5" s="436" t="s">
        <v>284</v>
      </c>
      <c r="E5" s="436" t="s">
        <v>285</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286</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C8" sqref="C8"/>
      <pageMargins left="0" right="0" top="0" bottom="0" header="0" footer="0"/>
      <pageSetup orientation="portrait" r:id="rId1"/>
      <headerFooter alignWithMargins="0"/>
    </customSheetView>
    <customSheetView guid="{7043F04C-1FA3-449D-BEB8-4AC08DF68A5A}" state="hidden">
      <selection activeCell="C8" sqref="C8"/>
      <pageMargins left="0" right="0" top="0" bottom="0" header="0" footer="0"/>
      <pageSetup orientation="portrait" r:id="rId2"/>
      <headerFooter alignWithMargins="0"/>
    </customSheetView>
    <customSheetView guid="{D0757F9E-DF41-4B40-A5E5-F4F8FDD8D61D}" state="hidden">
      <selection activeCell="C8" sqref="C8"/>
      <pageMargins left="0" right="0" top="0" bottom="0" header="0" footer="0"/>
      <pageSetup orientation="portrait" r:id="rId3"/>
      <headerFooter alignWithMargins="0"/>
    </customSheetView>
    <customSheetView guid="{E81F0721-C35D-4189-B675-E46A21339863}" state="hidden">
      <selection activeCell="C8" sqref="C8"/>
      <pageMargins left="0" right="0" top="0" bottom="0" header="0" footer="0"/>
      <pageSetup orientation="portrait" r:id="rId4"/>
      <headerFooter alignWithMargins="0"/>
    </customSheetView>
    <customSheetView guid="{223BC0FC-814D-40F0-9795-CE82A16FF3A5}" state="hidden">
      <selection activeCell="C8" sqref="C8"/>
      <pageMargins left="0" right="0" top="0" bottom="0" header="0" footer="0"/>
      <pageSetup orientation="portrait" r:id="rId5"/>
      <headerFooter alignWithMargins="0"/>
    </customSheetView>
    <customSheetView guid="{D53177B2-31EC-4222-B97A-A37DCFD9E45B}" state="hidden">
      <selection activeCell="C8" sqref="C8"/>
      <pageMargins left="0" right="0" top="0" bottom="0" header="0" footer="0"/>
      <pageSetup orientation="portrait" r:id="rId6"/>
      <headerFooter alignWithMargins="0"/>
    </customSheetView>
    <customSheetView guid="{B3CE7B10-A914-4559-A6DA-AED8C22AFD6D}" state="hidden">
      <selection activeCell="C8" sqref="C8"/>
      <pageMargins left="0" right="0" top="0" bottom="0" header="0" footer="0"/>
      <pageSetup orientation="portrait" r:id="rId7"/>
      <headerFooter alignWithMargins="0"/>
    </customSheetView>
    <customSheetView guid="{7487ED9F-BBED-4B2A-9631-22F1A430946B}">
      <selection activeCell="B6" sqref="B6:D15"/>
      <pageMargins left="0" right="0" top="0" bottom="0" header="0" footer="0"/>
      <pageSetup orientation="portrait" r:id="rId8"/>
      <headerFooter alignWithMargins="0"/>
    </customSheetView>
    <customSheetView guid="{A7DBDDEF-9245-44C6-9EBF-032DB6E1C0A2}" topLeftCell="A9">
      <selection activeCell="B6" sqref="B6:D15"/>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9" sqref="B9"/>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B6" sqref="B6:D15"/>
      <pageMargins left="0" right="0" top="0" bottom="0" header="0" footer="0"/>
      <pageSetup orientation="portrait" r:id="rId14"/>
      <headerFooter alignWithMargins="0"/>
    </customSheetView>
    <customSheetView guid="{EE46BCD1-F715-4FA9-A5FC-1B125AD601E0}">
      <selection activeCell="B6" sqref="B6:D15"/>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17F5C48B-526E-48D2-9F97-823D578F9893}" state="hidden">
      <selection activeCell="C8" sqref="C8"/>
      <pageMargins left="0" right="0" top="0" bottom="0" header="0" footer="0"/>
      <pageSetup orientation="portrait" r:id="rId18"/>
      <headerFooter alignWithMargins="0"/>
    </customSheetView>
    <customSheetView guid="{7F1A5DE7-1043-4C11-AB2C-CC6BC6A0F482}" state="hidden">
      <selection activeCell="C8" sqref="C8"/>
      <pageMargins left="0" right="0" top="0" bottom="0" header="0" footer="0"/>
      <pageSetup orientation="portrait" r:id="rId19"/>
      <headerFooter alignWithMargins="0"/>
    </customSheetView>
    <customSheetView guid="{75D87FDD-0292-4E5A-8E8F-63018B009393}" state="hidden">
      <selection activeCell="C8" sqref="C8"/>
      <pageMargins left="0" right="0" top="0" bottom="0" header="0" footer="0"/>
      <pageSetup orientation="portrait" r:id="rId20"/>
      <headerFooter alignWithMargins="0"/>
    </customSheetView>
  </customSheetViews>
  <mergeCells count="1">
    <mergeCell ref="A2:D2"/>
  </mergeCells>
  <phoneticPr fontId="29" type="noConversion"/>
  <pageMargins left="0.75" right="0.75" top="0.65" bottom="1" header="0.5" footer="0.5"/>
  <pageSetup orientation="portrait" r:id="rId21"/>
  <headerFooter alignWithMargins="0"/>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ColWidth="9"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088" t="s">
        <v>287</v>
      </c>
      <c r="B2" s="1088"/>
      <c r="C2" s="1088"/>
      <c r="D2" s="1089"/>
      <c r="E2"/>
    </row>
    <row r="3" spans="1:6">
      <c r="A3" s="432"/>
      <c r="B3" s="433"/>
      <c r="C3" s="433"/>
      <c r="D3" s="433"/>
      <c r="E3" s="433"/>
    </row>
    <row r="4" spans="1:6" ht="36" customHeight="1">
      <c r="A4" s="434" t="s">
        <v>276</v>
      </c>
      <c r="B4" s="435" t="s">
        <v>277</v>
      </c>
      <c r="C4" s="434" t="s">
        <v>288</v>
      </c>
      <c r="D4" s="434" t="s">
        <v>289</v>
      </c>
      <c r="E4" s="434" t="s">
        <v>290</v>
      </c>
    </row>
    <row r="5" spans="1:6" ht="18" customHeight="1">
      <c r="A5" s="436" t="s">
        <v>281</v>
      </c>
      <c r="B5" s="436" t="s">
        <v>282</v>
      </c>
      <c r="C5" s="436" t="s">
        <v>283</v>
      </c>
      <c r="D5" s="436" t="s">
        <v>284</v>
      </c>
      <c r="E5" s="436" t="s">
        <v>285</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286</v>
      </c>
      <c r="C16" s="443"/>
      <c r="D16" s="443"/>
      <c r="E16" s="443">
        <f>SUM(E6:E15)</f>
        <v>0</v>
      </c>
      <c r="F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B6" sqref="B6"/>
      <pageMargins left="0" right="0" top="0" bottom="0" header="0" footer="0"/>
      <pageSetup orientation="portrait" r:id="rId1"/>
      <headerFooter alignWithMargins="0"/>
    </customSheetView>
    <customSheetView guid="{7043F04C-1FA3-449D-BEB8-4AC08DF68A5A}" state="hidden">
      <selection activeCell="B6" sqref="B6"/>
      <pageMargins left="0" right="0" top="0" bottom="0" header="0" footer="0"/>
      <pageSetup orientation="portrait" r:id="rId2"/>
      <headerFooter alignWithMargins="0"/>
    </customSheetView>
    <customSheetView guid="{D0757F9E-DF41-4B40-A5E5-F4F8FDD8D61D}" state="hidden">
      <selection activeCell="B6" sqref="B6"/>
      <pageMargins left="0" right="0" top="0" bottom="0" header="0" footer="0"/>
      <pageSetup orientation="portrait" r:id="rId3"/>
      <headerFooter alignWithMargins="0"/>
    </customSheetView>
    <customSheetView guid="{E81F0721-C35D-4189-B675-E46A21339863}" state="hidden">
      <selection activeCell="B6" sqref="B6"/>
      <pageMargins left="0" right="0" top="0" bottom="0" header="0" footer="0"/>
      <pageSetup orientation="portrait" r:id="rId4"/>
      <headerFooter alignWithMargins="0"/>
    </customSheetView>
    <customSheetView guid="{223BC0FC-814D-40F0-9795-CE82A16FF3A5}" state="hidden">
      <selection activeCell="B6" sqref="B6"/>
      <pageMargins left="0" right="0" top="0" bottom="0" header="0" footer="0"/>
      <pageSetup orientation="portrait" r:id="rId5"/>
      <headerFooter alignWithMargins="0"/>
    </customSheetView>
    <customSheetView guid="{D53177B2-31EC-4222-B97A-A37DCFD9E45B}" state="hidden">
      <selection activeCell="B6" sqref="B6"/>
      <pageMargins left="0" right="0" top="0" bottom="0" header="0" footer="0"/>
      <pageSetup orientation="portrait" r:id="rId6"/>
      <headerFooter alignWithMargins="0"/>
    </customSheetView>
    <customSheetView guid="{B3CE7B10-A914-4559-A6DA-AED8C22AFD6D}" state="hidden">
      <selection activeCell="B6" sqref="B6"/>
      <pageMargins left="0" right="0" top="0" bottom="0" header="0" footer="0"/>
      <pageSetup orientation="portrait" r:id="rId7"/>
      <headerFooter alignWithMargins="0"/>
    </customSheetView>
    <customSheetView guid="{7487ED9F-BBED-4B2A-9631-22F1A430946B}" topLeftCell="A10">
      <selection activeCell="G8" sqref="G8"/>
      <pageMargins left="0" right="0" top="0" bottom="0" header="0" footer="0"/>
      <pageSetup orientation="portrait" r:id="rId8"/>
      <headerFooter alignWithMargins="0"/>
    </customSheetView>
    <customSheetView guid="{A7DBDDEF-9245-44C6-9EBF-032DB6E1C0A2}" topLeftCell="A10">
      <selection activeCell="G8" sqref="G8"/>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11" sqref="B11"/>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topLeftCell="A10">
      <selection activeCell="G8" sqref="G8"/>
      <pageMargins left="0" right="0" top="0" bottom="0" header="0" footer="0"/>
      <pageSetup orientation="portrait" r:id="rId14"/>
      <headerFooter alignWithMargins="0"/>
    </customSheetView>
    <customSheetView guid="{EE46BCD1-F715-4FA9-A5FC-1B125AD601E0}">
      <selection activeCell="G8" sqref="G8"/>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17F5C48B-526E-48D2-9F97-823D578F9893}" state="hidden">
      <selection activeCell="B6" sqref="B6"/>
      <pageMargins left="0" right="0" top="0" bottom="0" header="0" footer="0"/>
      <pageSetup orientation="portrait" r:id="rId18"/>
      <headerFooter alignWithMargins="0"/>
    </customSheetView>
    <customSheetView guid="{7F1A5DE7-1043-4C11-AB2C-CC6BC6A0F482}" state="hidden">
      <selection activeCell="B6" sqref="B6"/>
      <pageMargins left="0" right="0" top="0" bottom="0" header="0" footer="0"/>
      <pageSetup orientation="portrait" r:id="rId19"/>
      <headerFooter alignWithMargins="0"/>
    </customSheetView>
    <customSheetView guid="{75D87FDD-0292-4E5A-8E8F-63018B009393}" state="hidden">
      <selection activeCell="B6" sqref="B6"/>
      <pageMargins left="0" right="0" top="0" bottom="0" header="0" footer="0"/>
      <pageSetup orientation="portrait" r:id="rId20"/>
      <headerFooter alignWithMargins="0"/>
    </customSheetView>
  </customSheetViews>
  <mergeCells count="1">
    <mergeCell ref="A2:D2"/>
  </mergeCells>
  <phoneticPr fontId="29" type="noConversion"/>
  <pageMargins left="0.75" right="0.75" top="0.65" bottom="1" header="0.5" footer="0.5"/>
  <pageSetup orientation="portrait" r:id="rId21"/>
  <headerFooter alignWithMargins="0"/>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088" t="s">
        <v>291</v>
      </c>
      <c r="B2" s="1088"/>
      <c r="C2" s="1088"/>
      <c r="D2" s="1088"/>
      <c r="E2" s="1089"/>
      <c r="F2" s="266"/>
    </row>
    <row r="3" spans="1:7">
      <c r="A3" s="432"/>
      <c r="B3" s="433"/>
      <c r="C3" s="433"/>
      <c r="D3" s="433"/>
      <c r="E3" s="433"/>
      <c r="F3" s="433"/>
    </row>
    <row r="4" spans="1:7" ht="53.25" customHeight="1">
      <c r="A4" s="434" t="s">
        <v>276</v>
      </c>
      <c r="B4" s="435" t="s">
        <v>277</v>
      </c>
      <c r="C4" s="434" t="s">
        <v>292</v>
      </c>
      <c r="D4" s="434" t="s">
        <v>293</v>
      </c>
      <c r="E4" s="434" t="s">
        <v>294</v>
      </c>
      <c r="F4" s="434" t="s">
        <v>295</v>
      </c>
    </row>
    <row r="5" spans="1:7" ht="18" customHeight="1">
      <c r="A5" s="436" t="s">
        <v>281</v>
      </c>
      <c r="B5" s="436" t="s">
        <v>282</v>
      </c>
      <c r="C5" s="436" t="s">
        <v>283</v>
      </c>
      <c r="D5" s="436" t="s">
        <v>284</v>
      </c>
      <c r="E5" s="446" t="s">
        <v>296</v>
      </c>
      <c r="F5" s="436" t="s">
        <v>297</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286</v>
      </c>
      <c r="C16" s="443"/>
      <c r="D16" s="443"/>
      <c r="E16" s="443"/>
      <c r="F16" s="443">
        <f>SUM(F6:F15)</f>
        <v>0</v>
      </c>
      <c r="G16" s="255"/>
    </row>
    <row r="17" ht="30" customHeight="1"/>
    <row r="18" ht="30" customHeight="1"/>
    <row r="19" ht="30" customHeight="1"/>
    <row r="20" ht="30" customHeight="1"/>
    <row r="21" ht="30" customHeight="1"/>
  </sheetData>
  <sheetProtection sheet="1" formatColumns="0" formatRows="0" selectLockedCells="1"/>
  <customSheetViews>
    <customSheetView guid="{B48B8B4C-A880-453D-8729-90D004BEF0DB}" state="hidden">
      <selection activeCell="E8" sqref="E8"/>
      <pageMargins left="0" right="0" top="0" bottom="0" header="0" footer="0"/>
      <pageSetup orientation="portrait" r:id="rId1"/>
      <headerFooter alignWithMargins="0"/>
    </customSheetView>
    <customSheetView guid="{7043F04C-1FA3-449D-BEB8-4AC08DF68A5A}" state="hidden">
      <selection activeCell="E8" sqref="E8"/>
      <pageMargins left="0" right="0" top="0" bottom="0" header="0" footer="0"/>
      <pageSetup orientation="portrait" r:id="rId2"/>
      <headerFooter alignWithMargins="0"/>
    </customSheetView>
    <customSheetView guid="{D0757F9E-DF41-4B40-A5E5-F4F8FDD8D61D}" state="hidden">
      <selection activeCell="E8" sqref="E8"/>
      <pageMargins left="0" right="0" top="0" bottom="0" header="0" footer="0"/>
      <pageSetup orientation="portrait" r:id="rId3"/>
      <headerFooter alignWithMargins="0"/>
    </customSheetView>
    <customSheetView guid="{E81F0721-C35D-4189-B675-E46A21339863}" state="hidden">
      <selection activeCell="E8" sqref="E8"/>
      <pageMargins left="0" right="0" top="0" bottom="0" header="0" footer="0"/>
      <pageSetup orientation="portrait" r:id="rId4"/>
      <headerFooter alignWithMargins="0"/>
    </customSheetView>
    <customSheetView guid="{223BC0FC-814D-40F0-9795-CE82A16FF3A5}" state="hidden">
      <selection activeCell="E8" sqref="E8"/>
      <pageMargins left="0" right="0" top="0" bottom="0" header="0" footer="0"/>
      <pageSetup orientation="portrait" r:id="rId5"/>
      <headerFooter alignWithMargins="0"/>
    </customSheetView>
    <customSheetView guid="{D53177B2-31EC-4222-B97A-A37DCFD9E45B}" state="hidden">
      <selection activeCell="E8" sqref="E8"/>
      <pageMargins left="0" right="0" top="0" bottom="0" header="0" footer="0"/>
      <pageSetup orientation="portrait" r:id="rId6"/>
      <headerFooter alignWithMargins="0"/>
    </customSheetView>
    <customSheetView guid="{B3CE7B10-A914-4559-A6DA-AED8C22AFD6D}" state="hidden">
      <selection activeCell="E8" sqref="E8"/>
      <pageMargins left="0" right="0" top="0" bottom="0" header="0" footer="0"/>
      <pageSetup orientation="portrait" r:id="rId7"/>
      <headerFooter alignWithMargins="0"/>
    </customSheetView>
    <customSheetView guid="{7487ED9F-BBED-4B2A-9631-22F1A430946B}">
      <selection activeCell="E8" sqref="E8"/>
      <pageMargins left="0" right="0" top="0" bottom="0" header="0" footer="0"/>
      <pageSetup orientation="portrait" r:id="rId8"/>
      <headerFooter alignWithMargins="0"/>
    </customSheetView>
    <customSheetView guid="{A7DBDDEF-9245-44C6-9EBF-032DB6E1C0A2}" topLeftCell="A9">
      <selection activeCell="B9" sqref="B9"/>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
      <pageMargins left="0" right="0" top="0" bottom="0" header="0" footer="0"/>
      <pageSetup orientation="portrait" r:id="rId11"/>
      <headerFooter alignWithMargins="0"/>
    </customSheetView>
    <customSheetView guid="{ECE9294F-C910-4036-88BC-B1F2176FB06B}">
      <selection activeCell="B6" sqref="B6"/>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E8" sqref="E8"/>
      <pageMargins left="0" right="0" top="0" bottom="0" header="0" footer="0"/>
      <pageSetup orientation="portrait" r:id="rId14"/>
      <headerFooter alignWithMargins="0"/>
    </customSheetView>
    <customSheetView guid="{EE46BCD1-F715-4FA9-A5FC-1B125AD601E0}">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17F5C48B-526E-48D2-9F97-823D578F9893}" state="hidden">
      <selection activeCell="E8" sqref="E8"/>
      <pageMargins left="0" right="0" top="0" bottom="0" header="0" footer="0"/>
      <pageSetup orientation="portrait" r:id="rId18"/>
      <headerFooter alignWithMargins="0"/>
    </customSheetView>
    <customSheetView guid="{7F1A5DE7-1043-4C11-AB2C-CC6BC6A0F482}" state="hidden">
      <selection activeCell="E8" sqref="E8"/>
      <pageMargins left="0" right="0" top="0" bottom="0" header="0" footer="0"/>
      <pageSetup orientation="portrait" r:id="rId19"/>
      <headerFooter alignWithMargins="0"/>
    </customSheetView>
    <customSheetView guid="{75D87FDD-0292-4E5A-8E8F-63018B009393}" state="hidden">
      <selection activeCell="E8" sqref="E8"/>
      <pageMargins left="0" right="0" top="0" bottom="0" header="0" footer="0"/>
      <pageSetup orientation="portrait" r:id="rId20"/>
      <headerFooter alignWithMargins="0"/>
    </customSheetView>
  </customSheetViews>
  <mergeCells count="1">
    <mergeCell ref="A2:E2"/>
  </mergeCells>
  <phoneticPr fontId="29" type="noConversion"/>
  <pageMargins left="0.75" right="0.62" top="0.65" bottom="1" header="0.5" footer="0.5"/>
  <pageSetup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election activeCell="C4" sqref="C4:E4"/>
    </sheetView>
  </sheetViews>
  <sheetFormatPr defaultColWidth="8" defaultRowHeight="13.5"/>
  <cols>
    <col min="1" max="1" width="8.625" style="28" customWidth="1"/>
    <col min="2" max="2" width="11.125" style="28" customWidth="1"/>
    <col min="3" max="4" width="38.625" style="28" customWidth="1"/>
    <col min="5" max="5" width="11.125" style="28" customWidth="1"/>
    <col min="6" max="6" width="8.625" style="23" customWidth="1"/>
    <col min="7" max="9" width="8" style="23" customWidth="1"/>
    <col min="10" max="16384" width="8" style="23"/>
  </cols>
  <sheetData>
    <row r="1" spans="1:10" ht="30.75" customHeight="1">
      <c r="A1" s="576"/>
      <c r="B1" s="913"/>
      <c r="C1" s="914"/>
      <c r="D1" s="914"/>
      <c r="E1" s="915"/>
      <c r="F1" s="264"/>
      <c r="G1" s="15" t="s">
        <v>4</v>
      </c>
      <c r="H1" s="15"/>
      <c r="I1" s="15"/>
      <c r="J1" s="15"/>
    </row>
    <row r="2" spans="1:10" ht="58.5" customHeight="1">
      <c r="A2" s="930" t="s">
        <v>5</v>
      </c>
      <c r="B2" s="918" t="str">
        <f>Basic!B1</f>
        <v>Construction of Substation store at 765/400 kV, Bidar under TBCB Project</v>
      </c>
      <c r="C2" s="919"/>
      <c r="D2" s="919"/>
      <c r="E2" s="920"/>
      <c r="F2" s="933" t="str">
        <f>Basic!B3</f>
        <v>Civil Works</v>
      </c>
      <c r="G2" s="15"/>
      <c r="H2" s="15"/>
      <c r="I2" s="15"/>
      <c r="J2" s="15"/>
    </row>
    <row r="3" spans="1:10" ht="23.25" customHeight="1">
      <c r="A3" s="931"/>
      <c r="B3" s="921" t="str">
        <f>Basic!B5</f>
        <v>SR-II/C&amp;M/WC-4278/2025</v>
      </c>
      <c r="C3" s="922"/>
      <c r="D3" s="922"/>
      <c r="E3" s="923"/>
      <c r="F3" s="934"/>
      <c r="G3" s="15"/>
      <c r="H3" s="15"/>
      <c r="I3" s="15"/>
      <c r="J3" s="15"/>
    </row>
    <row r="4" spans="1:10" ht="39.950000000000003" customHeight="1">
      <c r="A4" s="931"/>
      <c r="B4" s="262">
        <v>1</v>
      </c>
      <c r="C4" s="916" t="s">
        <v>6</v>
      </c>
      <c r="D4" s="916"/>
      <c r="E4" s="917"/>
      <c r="F4" s="934"/>
      <c r="G4" s="789"/>
      <c r="H4" s="790" t="s">
        <v>7</v>
      </c>
      <c r="I4" s="15"/>
      <c r="J4" s="15"/>
    </row>
    <row r="5" spans="1:10" ht="30" customHeight="1">
      <c r="A5" s="931"/>
      <c r="B5" s="262">
        <v>2</v>
      </c>
      <c r="C5" s="916" t="s">
        <v>8</v>
      </c>
      <c r="D5" s="916"/>
      <c r="E5" s="917"/>
      <c r="F5" s="934"/>
      <c r="G5" s="15"/>
      <c r="H5" s="15"/>
      <c r="I5" s="15"/>
      <c r="J5" s="15"/>
    </row>
    <row r="6" spans="1:10" ht="30" customHeight="1">
      <c r="A6" s="931"/>
      <c r="B6" s="262">
        <v>3</v>
      </c>
      <c r="C6" s="916" t="s">
        <v>9</v>
      </c>
      <c r="D6" s="916"/>
      <c r="E6" s="917"/>
      <c r="F6" s="934"/>
      <c r="G6" s="15"/>
      <c r="H6" s="15"/>
      <c r="I6" s="15"/>
      <c r="J6" s="15"/>
    </row>
    <row r="7" spans="1:10" ht="52.5" hidden="1" customHeight="1">
      <c r="A7" s="931"/>
      <c r="B7" s="262">
        <v>4</v>
      </c>
      <c r="C7" s="916" t="s">
        <v>10</v>
      </c>
      <c r="D7" s="916"/>
      <c r="E7" s="917"/>
      <c r="F7" s="934"/>
      <c r="G7" s="15"/>
      <c r="H7" s="15"/>
      <c r="I7" s="15"/>
      <c r="J7" s="15"/>
    </row>
    <row r="8" spans="1:10" ht="9.75" customHeight="1">
      <c r="A8" s="931"/>
      <c r="B8" s="17"/>
      <c r="C8" s="16"/>
      <c r="D8" s="16"/>
      <c r="E8" s="18"/>
      <c r="F8" s="934"/>
      <c r="G8" s="15"/>
      <c r="H8" s="15"/>
      <c r="I8" s="15"/>
      <c r="J8" s="15"/>
    </row>
    <row r="9" spans="1:10" ht="23.25" customHeight="1">
      <c r="A9" s="931"/>
      <c r="B9" s="940"/>
      <c r="C9" s="941"/>
      <c r="D9" s="941"/>
      <c r="E9" s="942"/>
      <c r="F9" s="934"/>
      <c r="G9" s="15"/>
      <c r="H9" s="15"/>
      <c r="I9" s="15"/>
      <c r="J9" s="15"/>
    </row>
    <row r="10" spans="1:10" ht="10.5" customHeight="1">
      <c r="A10" s="931"/>
      <c r="B10" s="19"/>
      <c r="C10" s="20"/>
      <c r="D10" s="20"/>
      <c r="E10" s="21"/>
      <c r="F10" s="934"/>
      <c r="G10" s="15"/>
      <c r="H10" s="15"/>
      <c r="I10" s="15"/>
      <c r="J10" s="15"/>
    </row>
    <row r="11" spans="1:10" ht="24" customHeight="1">
      <c r="A11" s="931"/>
      <c r="B11" s="938"/>
      <c r="C11" s="939"/>
      <c r="D11" s="939"/>
      <c r="E11" s="22"/>
      <c r="F11" s="934"/>
    </row>
    <row r="12" spans="1:10" ht="15.95" customHeight="1">
      <c r="A12" s="932"/>
      <c r="B12" s="924"/>
      <c r="C12" s="925"/>
      <c r="D12" s="925"/>
      <c r="E12" s="24"/>
      <c r="F12" s="935"/>
      <c r="G12" s="15"/>
      <c r="H12" s="15"/>
      <c r="I12" s="15"/>
      <c r="J12" s="15"/>
    </row>
    <row r="13" spans="1:10" ht="24" customHeight="1">
      <c r="A13" s="929"/>
      <c r="B13" s="926"/>
      <c r="C13" s="927"/>
      <c r="D13" s="927"/>
      <c r="E13" s="22"/>
      <c r="F13" s="928"/>
      <c r="G13" s="25"/>
      <c r="H13" s="25"/>
      <c r="I13" s="25"/>
      <c r="J13" s="25"/>
    </row>
    <row r="14" spans="1:10" ht="15.95" customHeight="1">
      <c r="A14" s="929"/>
      <c r="B14" s="936"/>
      <c r="C14" s="937"/>
      <c r="D14" s="937"/>
      <c r="E14" s="26"/>
      <c r="F14" s="928"/>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sheetProtection algorithmName="SHA-512" hashValue="0xNWsBD8kc3p4w1mId25spBZh+lzQMl+0zY8Sf1gvjYqjBycjD91iw2bvzVOzpDmWPJVbCjlRx/vag9vdXHt/A==" saltValue="doGNlwcECS0oL8MScJwdGw==" spinCount="100000" sheet="1" objects="1" scenarios="1" formatColumns="0" formatRows="0" selectLockedCells="1"/>
  <customSheetViews>
    <customSheetView guid="{B48B8B4C-A880-453D-8729-90D004BEF0DB}" showGridLines="0" hiddenRows="1">
      <selection activeCell="K10" sqref="K10"/>
      <pageMargins left="0" right="0" top="0" bottom="0" header="0" footer="0"/>
      <printOptions horizontalCentered="1"/>
      <pageSetup paperSize="9" orientation="landscape" r:id="rId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3"/>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4"/>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5"/>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7"/>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9"/>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0"/>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01ACF2E1-8E61-4459-ABC1-B6C183DEED61}" showGridLines="0" showRuler="0">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5"/>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7"/>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2"/>
      <headerFooter alignWithMargins="0"/>
    </customSheetView>
    <customSheetView guid="{75D87FDD-0292-4E5A-8E8F-63018B009393}"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5" type="noConversion"/>
  <printOptions horizontalCentered="1"/>
  <pageMargins left="0.15748031496063" right="0.23622047244094499" top="0.78" bottom="0.98425196850393704" header="0.35433070866141703" footer="0.511811023622047"/>
  <pageSetup paperSize="9" orientation="landscape" r:id="rId24"/>
  <headerFooter alignWithMargins="0"/>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7"/>
  <sheetViews>
    <sheetView showGridLines="0" showZeros="0" tabSelected="1" view="pageBreakPreview" zoomScaleNormal="100" zoomScaleSheetLayoutView="100" workbookViewId="0">
      <selection activeCell="D58" sqref="D58:F58"/>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SR-II/C&amp;M/WC-4278/2025</v>
      </c>
      <c r="B1" s="382"/>
      <c r="C1" s="383"/>
      <c r="D1" s="383"/>
      <c r="E1" s="383"/>
      <c r="F1" s="384" t="s">
        <v>298</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299</v>
      </c>
      <c r="AI1" s="388">
        <v>1</v>
      </c>
      <c r="AJ1" s="387" t="s">
        <v>300</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301</v>
      </c>
      <c r="AI2" s="388">
        <v>2</v>
      </c>
      <c r="AJ2" s="387" t="s">
        <v>302</v>
      </c>
    </row>
    <row r="3" spans="1:36">
      <c r="A3" s="1107" t="s">
        <v>303</v>
      </c>
      <c r="B3" s="1107"/>
      <c r="C3" s="1107"/>
      <c r="D3" s="1107"/>
      <c r="E3" s="1107"/>
      <c r="F3" s="1107"/>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304</v>
      </c>
      <c r="AI3" s="388">
        <v>3</v>
      </c>
      <c r="AJ3" s="387" t="s">
        <v>305</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306</v>
      </c>
      <c r="AI4" s="388">
        <v>4</v>
      </c>
      <c r="AJ4" s="387" t="s">
        <v>307</v>
      </c>
    </row>
    <row r="5" spans="1:36">
      <c r="A5" s="401" t="s">
        <v>308</v>
      </c>
      <c r="B5" s="401"/>
      <c r="C5" s="1108"/>
      <c r="D5" s="1108"/>
      <c r="E5" s="1108"/>
      <c r="F5" s="1108"/>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306</v>
      </c>
      <c r="AI5" s="388">
        <v>5</v>
      </c>
      <c r="AJ5" s="387" t="s">
        <v>309</v>
      </c>
    </row>
    <row r="6" spans="1:36">
      <c r="A6" s="401" t="s">
        <v>310</v>
      </c>
      <c r="B6" s="1109" t="str">
        <f>'Sch-1'!F28</f>
        <v>--2025</v>
      </c>
      <c r="C6" s="1109"/>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306</v>
      </c>
      <c r="AG6" s="393" t="e">
        <f>DAY(B6)</f>
        <v>#VALUE!</v>
      </c>
      <c r="AI6" s="388">
        <v>6</v>
      </c>
      <c r="AJ6" s="387" t="s">
        <v>311</v>
      </c>
    </row>
    <row r="7" spans="1:36">
      <c r="A7" s="401"/>
      <c r="B7" s="863"/>
      <c r="C7" s="863"/>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306</v>
      </c>
      <c r="AG7" s="393" t="e">
        <f>MONTH(B6)</f>
        <v>#VALUE!</v>
      </c>
      <c r="AI7" s="388">
        <v>7</v>
      </c>
      <c r="AJ7" s="387" t="s">
        <v>312</v>
      </c>
    </row>
    <row r="8" spans="1:36">
      <c r="A8" s="864" t="s">
        <v>81</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306</v>
      </c>
      <c r="AG8" s="393" t="e">
        <f>LOOKUP(AG7,AI1:AI12,AJ1:AJ12)</f>
        <v>#VALUE!</v>
      </c>
      <c r="AI8" s="388">
        <v>8</v>
      </c>
      <c r="AJ8" s="387" t="s">
        <v>313</v>
      </c>
    </row>
    <row r="9" spans="1:36">
      <c r="A9" s="865" t="str">
        <f>'Sch-1'!M8</f>
        <v>Sr.GM , Contracts &amp; Materials Department,</v>
      </c>
      <c r="B9" s="865"/>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306</v>
      </c>
      <c r="AG9" s="393" t="e">
        <f>YEAR(B6)</f>
        <v>#VALUE!</v>
      </c>
      <c r="AI9" s="388">
        <v>9</v>
      </c>
      <c r="AJ9" s="387" t="s">
        <v>314</v>
      </c>
    </row>
    <row r="10" spans="1:36">
      <c r="A10" s="865" t="str">
        <f>'Sch-1'!M9</f>
        <v>Power Grid Corporation of India Ltd.,</v>
      </c>
      <c r="B10" s="865"/>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306</v>
      </c>
      <c r="AI10" s="388">
        <v>10</v>
      </c>
      <c r="AJ10" s="387" t="s">
        <v>315</v>
      </c>
    </row>
    <row r="11" spans="1:36">
      <c r="A11" s="865" t="str">
        <f>'Sch-1'!M10</f>
        <v>SRTS-II, RHQ</v>
      </c>
      <c r="B11" s="865"/>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306</v>
      </c>
      <c r="AI11" s="388">
        <v>11</v>
      </c>
      <c r="AJ11" s="387" t="s">
        <v>316</v>
      </c>
    </row>
    <row r="12" spans="1:36">
      <c r="A12" s="865" t="str">
        <f>'Sch-1'!M11</f>
        <v>Singanayakanahalli</v>
      </c>
      <c r="B12" s="865"/>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306</v>
      </c>
      <c r="AI12" s="388">
        <v>12</v>
      </c>
      <c r="AJ12" s="387" t="s">
        <v>317</v>
      </c>
    </row>
    <row r="13" spans="1:36">
      <c r="A13" s="865" t="str">
        <f>'Sch-1'!M12</f>
        <v>Bengaluru-560064</v>
      </c>
      <c r="B13" s="865"/>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306</v>
      </c>
    </row>
    <row r="14" spans="1:36" ht="22.5" customHeight="1">
      <c r="A14" s="401"/>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306</v>
      </c>
    </row>
    <row r="15" spans="1:36" ht="84" customHeight="1">
      <c r="A15" s="866" t="s">
        <v>318</v>
      </c>
      <c r="B15" s="867"/>
      <c r="C15" s="1110" t="str">
        <f>Cover!B2</f>
        <v>Construction of Substation store at 765/400 kV, Bidar under TBCB Project</v>
      </c>
      <c r="D15" s="1110"/>
      <c r="E15" s="1110"/>
      <c r="F15" s="1110"/>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c r="AE15" s="388">
        <v>15</v>
      </c>
      <c r="AF15" s="388" t="s">
        <v>306</v>
      </c>
    </row>
    <row r="16" spans="1:36" ht="27.75" customHeight="1">
      <c r="A16" s="385" t="s">
        <v>319</v>
      </c>
      <c r="B16" s="385"/>
      <c r="C16" s="395"/>
      <c r="D16" s="395"/>
      <c r="E16" s="395"/>
      <c r="F16" s="395"/>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16</v>
      </c>
      <c r="AF16" s="388" t="s">
        <v>306</v>
      </c>
    </row>
    <row r="17" spans="1:41" ht="100.5" customHeight="1">
      <c r="A17" s="867">
        <v>1</v>
      </c>
      <c r="B17" s="1093" t="str">
        <f>Z17 &amp;AB17 &amp; AC17 &amp; AA17</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7" s="1093"/>
      <c r="D17" s="1093"/>
      <c r="E17" s="1093"/>
      <c r="F17" s="1093"/>
      <c r="G17" s="385"/>
      <c r="H17" s="385"/>
      <c r="I17" s="386"/>
      <c r="J17" s="386"/>
      <c r="K17" s="386"/>
      <c r="L17" s="386"/>
      <c r="M17" s="386"/>
      <c r="N17" s="386"/>
      <c r="O17" s="386"/>
      <c r="P17" s="386"/>
      <c r="Q17" s="386"/>
      <c r="R17" s="386"/>
      <c r="S17" s="386"/>
      <c r="T17" s="386"/>
      <c r="U17" s="386"/>
      <c r="V17" s="386"/>
      <c r="W17" s="386"/>
      <c r="X17" s="386"/>
      <c r="Y17" s="386"/>
      <c r="Z17" s="746" t="s">
        <v>320</v>
      </c>
      <c r="AA17" s="677" t="s">
        <v>321</v>
      </c>
      <c r="AB17" s="396"/>
      <c r="AC17" s="397"/>
      <c r="AE17" s="388">
        <v>17</v>
      </c>
      <c r="AF17" s="388" t="s">
        <v>306</v>
      </c>
    </row>
    <row r="18" spans="1:41" ht="39" customHeight="1">
      <c r="A18" s="385"/>
      <c r="B18" s="1111" t="s">
        <v>322</v>
      </c>
      <c r="C18" s="1111"/>
      <c r="D18" s="1111"/>
      <c r="E18" s="1111"/>
      <c r="F18" s="1111"/>
      <c r="G18" s="385"/>
      <c r="H18" s="385"/>
      <c r="I18" s="386"/>
      <c r="J18" s="386"/>
      <c r="K18" s="386"/>
      <c r="L18" s="386"/>
      <c r="M18" s="386"/>
      <c r="N18" s="386"/>
      <c r="O18" s="386"/>
      <c r="P18" s="386"/>
      <c r="Q18" s="386"/>
      <c r="R18" s="386"/>
      <c r="S18" s="386"/>
      <c r="T18" s="386"/>
      <c r="U18" s="386"/>
      <c r="V18" s="386"/>
      <c r="W18" s="386"/>
      <c r="X18" s="386"/>
      <c r="Y18" s="386"/>
      <c r="Z18" s="386"/>
      <c r="AA18" s="386"/>
      <c r="AB18" s="386"/>
      <c r="AC18" s="386"/>
      <c r="AE18" s="388">
        <v>18</v>
      </c>
      <c r="AF18" s="388" t="s">
        <v>306</v>
      </c>
    </row>
    <row r="19" spans="1:41" s="390" customFormat="1" ht="27.75" customHeight="1">
      <c r="A19" s="868">
        <v>2</v>
      </c>
      <c r="B19" s="1106" t="s">
        <v>323</v>
      </c>
      <c r="C19" s="1106"/>
      <c r="D19" s="1106"/>
      <c r="E19" s="1106"/>
      <c r="F19" s="1106"/>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98"/>
      <c r="AE19" s="388">
        <v>19</v>
      </c>
      <c r="AF19" s="388" t="s">
        <v>306</v>
      </c>
      <c r="AG19" s="398"/>
      <c r="AH19" s="398"/>
      <c r="AI19" s="398"/>
      <c r="AJ19" s="398"/>
      <c r="AK19" s="398"/>
      <c r="AL19" s="398"/>
      <c r="AM19" s="398"/>
      <c r="AN19" s="398"/>
      <c r="AO19" s="398"/>
    </row>
    <row r="20" spans="1:41" ht="39.75" customHeight="1">
      <c r="A20" s="867">
        <v>2.1</v>
      </c>
      <c r="B20" s="1093" t="s">
        <v>324</v>
      </c>
      <c r="C20" s="1093"/>
      <c r="D20" s="1093"/>
      <c r="E20" s="1093"/>
      <c r="F20" s="1093"/>
      <c r="G20" s="385"/>
      <c r="H20" s="385"/>
      <c r="I20" s="386"/>
      <c r="J20" s="386"/>
      <c r="K20" s="386"/>
      <c r="L20" s="386"/>
      <c r="M20" s="386"/>
      <c r="N20" s="386"/>
      <c r="O20" s="386"/>
      <c r="P20" s="386"/>
      <c r="Q20" s="386"/>
      <c r="R20" s="386"/>
      <c r="S20" s="386"/>
      <c r="T20" s="386"/>
      <c r="U20" s="386"/>
      <c r="V20" s="386"/>
      <c r="W20" s="386"/>
      <c r="X20" s="386"/>
      <c r="Y20" s="386"/>
      <c r="Z20" s="386"/>
      <c r="AA20" s="386"/>
      <c r="AB20" s="386"/>
      <c r="AC20" s="386"/>
      <c r="AE20" s="388">
        <v>20</v>
      </c>
      <c r="AF20" s="388" t="s">
        <v>306</v>
      </c>
    </row>
    <row r="21" spans="1:41" ht="36.75" customHeight="1">
      <c r="A21" s="385"/>
      <c r="B21" s="1090" t="s">
        <v>325</v>
      </c>
      <c r="C21" s="1090"/>
      <c r="D21" s="1092" t="s">
        <v>326</v>
      </c>
      <c r="E21" s="1093"/>
      <c r="F21" s="1093"/>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21</v>
      </c>
      <c r="AF21" s="388" t="s">
        <v>299</v>
      </c>
    </row>
    <row r="22" spans="1:41" ht="33" hidden="1" customHeight="1">
      <c r="A22" s="385"/>
      <c r="B22" s="1090" t="s">
        <v>327</v>
      </c>
      <c r="C22" s="1090"/>
      <c r="D22" s="678" t="s">
        <v>328</v>
      </c>
      <c r="E22" s="866"/>
      <c r="F22" s="866"/>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22</v>
      </c>
      <c r="AF22" s="388" t="s">
        <v>306</v>
      </c>
    </row>
    <row r="23" spans="1:41" ht="27.95" hidden="1" customHeight="1">
      <c r="A23" s="385"/>
      <c r="B23" s="1091" t="s">
        <v>329</v>
      </c>
      <c r="C23" s="1090"/>
      <c r="D23" s="866" t="s">
        <v>330</v>
      </c>
      <c r="E23" s="866"/>
      <c r="F23" s="866"/>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24</v>
      </c>
      <c r="AF23" s="388" t="s">
        <v>306</v>
      </c>
    </row>
    <row r="24" spans="1:41" ht="27.95" customHeight="1">
      <c r="A24" s="385"/>
      <c r="B24" s="1090" t="s">
        <v>331</v>
      </c>
      <c r="C24" s="1090"/>
      <c r="D24" s="866" t="s">
        <v>332</v>
      </c>
      <c r="E24" s="866"/>
      <c r="F24" s="866"/>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25</v>
      </c>
      <c r="AF24" s="388" t="s">
        <v>306</v>
      </c>
    </row>
    <row r="25" spans="1:41" ht="27.95" customHeight="1">
      <c r="A25" s="385"/>
      <c r="B25" s="1090" t="s">
        <v>333</v>
      </c>
      <c r="C25" s="1090"/>
      <c r="D25" s="866" t="s">
        <v>334</v>
      </c>
      <c r="E25" s="866"/>
      <c r="F25" s="866"/>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26</v>
      </c>
      <c r="AF25" s="388" t="s">
        <v>306</v>
      </c>
    </row>
    <row r="26" spans="1:41" ht="27.95" hidden="1" customHeight="1">
      <c r="A26" s="385"/>
      <c r="B26" s="1090" t="s">
        <v>253</v>
      </c>
      <c r="C26" s="1090"/>
      <c r="D26" s="866" t="s">
        <v>335</v>
      </c>
      <c r="E26" s="866"/>
      <c r="F26" s="866"/>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27</v>
      </c>
      <c r="AF26" s="388" t="s">
        <v>306</v>
      </c>
    </row>
    <row r="27" spans="1:41" ht="87" customHeight="1">
      <c r="A27" s="869">
        <v>2.2000000000000002</v>
      </c>
      <c r="B27" s="1093" t="s">
        <v>336</v>
      </c>
      <c r="C27" s="1093"/>
      <c r="D27" s="1093"/>
      <c r="E27" s="1093"/>
      <c r="F27" s="1093"/>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28</v>
      </c>
      <c r="AF27" s="388" t="s">
        <v>306</v>
      </c>
    </row>
    <row r="28" spans="1:41" ht="52.5" customHeight="1">
      <c r="A28" s="869">
        <v>2.2999999999999998</v>
      </c>
      <c r="B28" s="1092" t="s">
        <v>337</v>
      </c>
      <c r="C28" s="1093"/>
      <c r="D28" s="1093"/>
      <c r="E28" s="1093"/>
      <c r="F28" s="1093"/>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29</v>
      </c>
      <c r="AF28" s="388" t="s">
        <v>306</v>
      </c>
    </row>
    <row r="29" spans="1:41" ht="146.25" customHeight="1">
      <c r="A29" s="869">
        <v>2.4</v>
      </c>
      <c r="B29" s="1093" t="s">
        <v>338</v>
      </c>
      <c r="C29" s="1093"/>
      <c r="D29" s="1093"/>
      <c r="E29" s="1093"/>
      <c r="F29" s="1093"/>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30</v>
      </c>
      <c r="AF29" s="388" t="s">
        <v>306</v>
      </c>
    </row>
    <row r="30" spans="1:41" ht="72.75" customHeight="1">
      <c r="A30" s="869">
        <v>2.5</v>
      </c>
      <c r="B30" s="1093" t="s">
        <v>339</v>
      </c>
      <c r="C30" s="1093"/>
      <c r="D30" s="1093"/>
      <c r="E30" s="1093"/>
      <c r="F30" s="1093"/>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31</v>
      </c>
      <c r="AF30" s="388" t="s">
        <v>299</v>
      </c>
    </row>
    <row r="31" spans="1:41" ht="69.75" customHeight="1">
      <c r="A31" s="867">
        <v>3</v>
      </c>
      <c r="B31" s="1093" t="s">
        <v>340</v>
      </c>
      <c r="C31" s="1093"/>
      <c r="D31" s="1093"/>
      <c r="E31" s="1093"/>
      <c r="F31" s="1093"/>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row>
    <row r="32" spans="1:41" ht="70.5" customHeight="1">
      <c r="A32" s="867">
        <v>3.1</v>
      </c>
      <c r="B32" s="1094" t="s">
        <v>341</v>
      </c>
      <c r="C32" s="1094"/>
      <c r="D32" s="1094"/>
      <c r="E32" s="1094"/>
      <c r="F32" s="1094"/>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5" customHeight="1">
      <c r="A33" s="869">
        <v>3.2</v>
      </c>
      <c r="B33" s="1092" t="s">
        <v>342</v>
      </c>
      <c r="C33" s="1093"/>
      <c r="D33" s="1093"/>
      <c r="E33" s="1093"/>
      <c r="F33" s="1093"/>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19.5" customHeight="1">
      <c r="A34" s="869"/>
      <c r="B34" s="1093"/>
      <c r="C34" s="1093"/>
      <c r="D34" s="1093"/>
      <c r="E34" s="1093"/>
      <c r="F34" s="1093"/>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49.5" customHeight="1">
      <c r="A35" s="869">
        <v>3.3</v>
      </c>
      <c r="B35" s="1092" t="s">
        <v>343</v>
      </c>
      <c r="C35" s="1093"/>
      <c r="D35" s="1093"/>
      <c r="E35" s="1093"/>
      <c r="F35" s="1093"/>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24" customHeight="1">
      <c r="A36" s="869"/>
      <c r="B36" s="1093"/>
      <c r="C36" s="1093"/>
      <c r="D36" s="1093"/>
      <c r="E36" s="1093"/>
      <c r="F36" s="1093"/>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84" hidden="1" customHeight="1">
      <c r="A37" s="867">
        <v>4</v>
      </c>
      <c r="B37" s="1099" t="s">
        <v>344</v>
      </c>
      <c r="C37" s="1099"/>
      <c r="D37" s="1099"/>
      <c r="E37" s="1099"/>
      <c r="F37" s="1099"/>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99.75" customHeight="1">
      <c r="A38" s="867">
        <v>5</v>
      </c>
      <c r="B38" s="1093" t="s">
        <v>345</v>
      </c>
      <c r="C38" s="1093"/>
      <c r="D38" s="1093"/>
      <c r="E38" s="1093"/>
      <c r="F38" s="1093"/>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30" hidden="1" customHeight="1">
      <c r="A39" s="385"/>
      <c r="B39" s="1" t="str">
        <f>IF(ISERROR("Dated this " &amp; AG6 &amp; LOOKUP(AG6,AE1:AE30,AF1:AF30) &amp; " day of " &amp; AG8 &amp; " " &amp;AG9), "", "Dated this " &amp; AG6 &amp; LOOKUP(AG6,AE1:AE30,AF1:AF30) &amp; " day of " &amp; AG8 &amp; " " &amp;AG9)</f>
        <v/>
      </c>
      <c r="C39" s="1"/>
      <c r="D39" s="1"/>
      <c r="E39" s="861"/>
      <c r="F39" s="861"/>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customHeight="1">
      <c r="A40" s="385"/>
      <c r="B40" s="1" t="s">
        <v>346</v>
      </c>
      <c r="C40" s="35"/>
      <c r="D40" s="13"/>
      <c r="E40" s="13"/>
      <c r="F40" s="13"/>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870"/>
      <c r="C41" s="13"/>
      <c r="D41" s="13"/>
      <c r="E41" s="1"/>
      <c r="F41" s="336" t="s">
        <v>347</v>
      </c>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70"/>
      <c r="C42" s="13"/>
      <c r="D42" s="1"/>
      <c r="E42" s="1"/>
      <c r="F42" s="336" t="str">
        <f>"For and on behalf of " &amp; 'Sch-1'!G9</f>
        <v xml:space="preserve">For and on behalf of </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6"/>
      <c r="B43" s="386"/>
      <c r="C43" s="399"/>
      <c r="D43" s="386"/>
      <c r="E43" s="400" t="s">
        <v>348</v>
      </c>
      <c r="F43" s="401"/>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402" t="s">
        <v>349</v>
      </c>
      <c r="B44" s="1100" t="str">
        <f>'Sch-1'!F28</f>
        <v>--2025</v>
      </c>
      <c r="C44" s="1100"/>
      <c r="D44" s="386"/>
      <c r="E44" s="400" t="s">
        <v>350</v>
      </c>
      <c r="F44" s="403" t="str">
        <f>'Sch-1'!M29</f>
        <v/>
      </c>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351</v>
      </c>
      <c r="B45" s="403" t="str">
        <f>'Sch-1'!F29</f>
        <v/>
      </c>
      <c r="C45" s="404"/>
      <c r="D45" s="386"/>
      <c r="E45" s="400" t="s">
        <v>352</v>
      </c>
      <c r="F45" s="403" t="str">
        <f>'Sch-1'!M30</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385"/>
      <c r="B46" s="385"/>
      <c r="C46" s="385"/>
      <c r="D46" s="386"/>
      <c r="E46" s="400" t="s">
        <v>353</v>
      </c>
      <c r="F46" s="385"/>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6" customHeight="1">
      <c r="A47" s="1097" t="str">
        <f>IF('Names of Bidder'!D6="Sole Bidder", "", "In case of bid from a Joint Venture, name &amp; designation of representative of JV partner is to be provided and Bid Form is also to be signed by him.")</f>
        <v/>
      </c>
      <c r="B47" s="1097"/>
      <c r="C47" s="1097"/>
      <c r="D47" s="1097"/>
      <c r="E47" s="1097"/>
      <c r="F47" s="1097"/>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30" hidden="1" customHeight="1">
      <c r="A48" s="871"/>
      <c r="B48" s="871"/>
      <c r="C48" s="1" t="str">
        <f>IF(Z2="2 or More", "Other Partner-2", "")</f>
        <v/>
      </c>
      <c r="D48" s="871"/>
      <c r="E48" s="872"/>
      <c r="F48" s="872" t="str">
        <f>IF(Z2=1,"Other Partner",IF(Z2="2 or More","Other Partner-1",""))</f>
        <v/>
      </c>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s="390" customFormat="1" ht="30" hidden="1" customHeight="1">
      <c r="A49" s="1"/>
      <c r="B49" s="336" t="str">
        <f>IF(Z2="2 or More", "Printed Name :", "")</f>
        <v/>
      </c>
      <c r="C49" s="873"/>
      <c r="D49" s="1"/>
      <c r="E49" s="336" t="str">
        <f>IF(Z1="Sole Bidder", "", "Printed Name :")</f>
        <v/>
      </c>
      <c r="F49" s="874"/>
      <c r="G49" s="385"/>
      <c r="H49" s="401"/>
      <c r="I49" s="385"/>
      <c r="J49" s="385"/>
      <c r="K49" s="385"/>
      <c r="L49" s="385"/>
      <c r="M49" s="385"/>
      <c r="N49" s="385"/>
      <c r="O49" s="385"/>
      <c r="P49" s="385"/>
      <c r="Q49" s="385"/>
      <c r="R49" s="385"/>
      <c r="S49" s="385"/>
      <c r="T49" s="385"/>
      <c r="U49" s="385"/>
      <c r="V49" s="385"/>
      <c r="W49" s="385"/>
      <c r="X49" s="385"/>
      <c r="Y49" s="385"/>
      <c r="Z49" s="385"/>
      <c r="AA49" s="385"/>
      <c r="AB49" s="385"/>
      <c r="AC49" s="385"/>
      <c r="AD49" s="398"/>
      <c r="AE49" s="388"/>
      <c r="AF49" s="388"/>
      <c r="AG49" s="398"/>
      <c r="AH49" s="398"/>
      <c r="AI49" s="398"/>
      <c r="AJ49" s="398"/>
      <c r="AK49" s="398"/>
      <c r="AL49" s="398"/>
      <c r="AM49" s="398"/>
      <c r="AN49" s="398"/>
      <c r="AO49" s="398"/>
    </row>
    <row r="50" spans="1:41" s="390" customFormat="1" ht="30" hidden="1" customHeight="1">
      <c r="A50" s="1"/>
      <c r="B50" s="336" t="str">
        <f>IF(Z2="2 or More", "Designation :", "")</f>
        <v/>
      </c>
      <c r="C50" s="873"/>
      <c r="D50" s="1"/>
      <c r="E50" s="336" t="str">
        <f>IF(Z1="Sole Bidder", "", "Designation :")</f>
        <v/>
      </c>
      <c r="F50" s="874"/>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"Common Seal :", "")</f>
        <v/>
      </c>
      <c r="C51" s="101"/>
      <c r="D51" s="1"/>
      <c r="E51" s="336"/>
      <c r="F51" s="1"/>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3" hidden="1" customHeight="1">
      <c r="A52" s="875" t="s">
        <v>354</v>
      </c>
      <c r="B52" s="338"/>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customHeight="1">
      <c r="A53" s="1098" t="s">
        <v>355</v>
      </c>
      <c r="B53" s="1098"/>
      <c r="C53" s="1098"/>
      <c r="D53" s="1095"/>
      <c r="E53" s="1096"/>
      <c r="F53" s="1096"/>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105"/>
      <c r="B54" s="1105"/>
      <c r="C54" s="1105"/>
      <c r="D54" s="876"/>
      <c r="E54" s="876"/>
      <c r="F54" s="876"/>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104"/>
      <c r="B55" s="1104"/>
      <c r="C55" s="1104"/>
      <c r="D55" s="876"/>
      <c r="E55" s="876"/>
      <c r="F55" s="876"/>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103" t="s">
        <v>356</v>
      </c>
      <c r="B56" s="1103"/>
      <c r="C56" s="1103"/>
      <c r="D56" s="1095"/>
      <c r="E56" s="1096"/>
      <c r="F56" s="1096"/>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103" t="s">
        <v>357</v>
      </c>
      <c r="B57" s="1103"/>
      <c r="C57" s="1103"/>
      <c r="D57" s="1095"/>
      <c r="E57" s="1096"/>
      <c r="F57" s="1096"/>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103" t="s">
        <v>358</v>
      </c>
      <c r="B58" s="1103"/>
      <c r="C58" s="1103"/>
      <c r="D58" s="1095"/>
      <c r="E58" s="1096"/>
      <c r="F58" s="1096"/>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098" t="s">
        <v>359</v>
      </c>
      <c r="B59" s="1098"/>
      <c r="C59" s="1098"/>
      <c r="D59" s="1095"/>
      <c r="E59" s="1096"/>
      <c r="F59" s="1096"/>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105"/>
      <c r="B60" s="1105"/>
      <c r="C60" s="1105"/>
      <c r="D60" s="876"/>
      <c r="E60" s="876"/>
      <c r="F60" s="876"/>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104"/>
      <c r="B61" s="1104"/>
      <c r="C61" s="1104"/>
      <c r="D61" s="876"/>
      <c r="E61" s="876"/>
      <c r="F61" s="876"/>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60.75" customHeight="1">
      <c r="A62" s="1102"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2" s="1102"/>
      <c r="C62" s="1102"/>
      <c r="D62" s="1102"/>
      <c r="E62" s="1102"/>
      <c r="F62" s="1102"/>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33" customHeight="1">
      <c r="A63" s="1101" t="s">
        <v>59</v>
      </c>
      <c r="B63" s="1101"/>
      <c r="C63" s="1101"/>
      <c r="D63" s="1101"/>
      <c r="E63" s="1101"/>
      <c r="F63" s="1101"/>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33" customHeight="1">
      <c r="A64" s="401"/>
      <c r="B64" s="401"/>
      <c r="C64" s="385"/>
      <c r="D64" s="385"/>
      <c r="E64" s="385"/>
      <c r="F64" s="385"/>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c r="A66" s="401"/>
      <c r="B66" s="401"/>
      <c r="C66" s="385"/>
      <c r="D66" s="385"/>
      <c r="E66" s="385"/>
      <c r="F66" s="385"/>
      <c r="G66" s="385"/>
      <c r="H66" s="385"/>
      <c r="I66" s="386"/>
      <c r="J66" s="386"/>
      <c r="K66" s="386"/>
      <c r="L66" s="386"/>
      <c r="M66" s="386"/>
      <c r="N66" s="386"/>
      <c r="O66" s="386"/>
      <c r="P66" s="386"/>
      <c r="Q66" s="386"/>
      <c r="R66" s="386"/>
      <c r="S66" s="386"/>
      <c r="T66" s="386"/>
      <c r="U66" s="386"/>
      <c r="V66" s="386"/>
      <c r="W66" s="386"/>
      <c r="X66" s="386"/>
      <c r="Y66" s="386"/>
      <c r="Z66" s="386"/>
      <c r="AA66" s="386"/>
      <c r="AB66" s="386"/>
      <c r="AC66" s="386"/>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sheetData>
  <sheetProtection sheet="1" objects="1" scenarios="1" formatColumns="0" formatRows="0" selectLockedCells="1"/>
  <customSheetViews>
    <customSheetView guid="{B48B8B4C-A880-453D-8729-90D004BEF0DB}"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2"/>
      <headerFooter alignWithMargins="0">
        <oddFooter>&amp;R&amp;"Book Antiqua,Bold"&amp;8Bid Form (1st Envelope)  / Page &amp;P of &amp;N</oddFooter>
      </headerFooter>
    </customSheetView>
    <customSheetView guid="{75D87FDD-0292-4E5A-8E8F-63018B009393}"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0:F20"/>
    <mergeCell ref="D21:F21"/>
    <mergeCell ref="B19:F19"/>
    <mergeCell ref="A3:F3"/>
    <mergeCell ref="C5:F5"/>
    <mergeCell ref="B6:C6"/>
    <mergeCell ref="C15:F15"/>
    <mergeCell ref="B17:F17"/>
    <mergeCell ref="B18:F18"/>
    <mergeCell ref="B21:C21"/>
    <mergeCell ref="A63:F63"/>
    <mergeCell ref="B28:F28"/>
    <mergeCell ref="B29:F29"/>
    <mergeCell ref="B30:F30"/>
    <mergeCell ref="D59:F59"/>
    <mergeCell ref="B31:F31"/>
    <mergeCell ref="A62:F62"/>
    <mergeCell ref="A58:C58"/>
    <mergeCell ref="A61:C61"/>
    <mergeCell ref="D58:F58"/>
    <mergeCell ref="A60:C60"/>
    <mergeCell ref="A54:C54"/>
    <mergeCell ref="A57:C57"/>
    <mergeCell ref="A55:C55"/>
    <mergeCell ref="A59:C59"/>
    <mergeCell ref="A56:C56"/>
    <mergeCell ref="D56:F56"/>
    <mergeCell ref="D57:F57"/>
    <mergeCell ref="B38:F38"/>
    <mergeCell ref="B27:F27"/>
    <mergeCell ref="B25:C25"/>
    <mergeCell ref="B35:F35"/>
    <mergeCell ref="D53:F53"/>
    <mergeCell ref="B34:F34"/>
    <mergeCell ref="B36:F36"/>
    <mergeCell ref="A47:F47"/>
    <mergeCell ref="A53:C53"/>
    <mergeCell ref="B37:F37"/>
    <mergeCell ref="B44:C44"/>
    <mergeCell ref="B22:C22"/>
    <mergeCell ref="B23:C23"/>
    <mergeCell ref="B24:C24"/>
    <mergeCell ref="B33:F33"/>
    <mergeCell ref="B26:C26"/>
    <mergeCell ref="B32:F32"/>
  </mergeCells>
  <phoneticPr fontId="33" type="noConversion"/>
  <conditionalFormatting sqref="C49:C50">
    <cfRule type="expression" dxfId="2" priority="2" stopIfTrue="1">
      <formula>$B$49=""</formula>
    </cfRule>
  </conditionalFormatting>
  <conditionalFormatting sqref="F49:F50">
    <cfRule type="expression" dxfId="1" priority="1" stopIfTrue="1">
      <formula>$E$49=""</formula>
    </cfRule>
  </conditionalFormatting>
  <pageMargins left="0.75" right="0.77" top="0.62" bottom="0.61" header="0.39" footer="0.32"/>
  <pageSetup orientation="portrait" r:id="rId24"/>
  <headerFooter alignWithMargins="0">
    <oddFooter>&amp;R&amp;"Book Antiqua,Bold"&amp;8Bid Form (1st Envelope)  / Page &amp;P of &amp;N</oddFooter>
  </headerFooter>
  <drawing r:id="rId2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125" style="472" customWidth="1"/>
    <col min="4" max="4" width="17.625" style="531" customWidth="1"/>
    <col min="5" max="5" width="4.125" style="531" customWidth="1"/>
    <col min="6" max="6" width="17.625" style="531" customWidth="1"/>
    <col min="7" max="7" width="29.625" style="475" customWidth="1"/>
    <col min="8" max="8" width="15.125" style="475" customWidth="1"/>
    <col min="9" max="9" width="8.875" style="475" bestFit="1" customWidth="1"/>
    <col min="10" max="11" width="8" style="475"/>
    <col min="12" max="12" width="14" style="475" customWidth="1"/>
    <col min="13" max="16384" width="8" style="475"/>
  </cols>
  <sheetData>
    <row r="1" spans="1:8" ht="15.95" customHeight="1">
      <c r="B1" s="1130" t="s">
        <v>360</v>
      </c>
      <c r="C1" s="1131"/>
      <c r="D1" s="1131"/>
      <c r="E1" s="1131"/>
      <c r="F1" s="1131"/>
    </row>
    <row r="2" spans="1:8" ht="15.95" customHeight="1">
      <c r="B2" s="473"/>
      <c r="C2" s="474"/>
      <c r="D2" s="476"/>
      <c r="E2" s="476"/>
      <c r="F2" s="476"/>
    </row>
    <row r="3" spans="1:8" s="477" customFormat="1" ht="15.95" customHeight="1">
      <c r="A3" s="472"/>
      <c r="B3" s="472"/>
      <c r="C3" s="472"/>
      <c r="D3" s="1132" t="s">
        <v>361</v>
      </c>
      <c r="E3" s="1132"/>
      <c r="F3" s="1132"/>
    </row>
    <row r="4" spans="1:8" s="477" customFormat="1" ht="20.25" customHeight="1">
      <c r="A4" s="1133" t="s">
        <v>362</v>
      </c>
      <c r="B4" s="1133"/>
      <c r="C4" s="1133"/>
      <c r="D4" s="1134" t="e">
        <f>'Sch-1'!G9:I9</f>
        <v>#VALUE!</v>
      </c>
      <c r="E4" s="1134"/>
      <c r="F4" s="1134"/>
    </row>
    <row r="5" spans="1:8" s="482" customFormat="1" ht="21" customHeight="1">
      <c r="A5" s="478" t="s">
        <v>221</v>
      </c>
      <c r="B5" s="1126" t="s">
        <v>363</v>
      </c>
      <c r="C5" s="1127"/>
      <c r="D5" s="479" t="s">
        <v>364</v>
      </c>
      <c r="E5" s="1128" t="s">
        <v>365</v>
      </c>
      <c r="F5" s="1129"/>
    </row>
    <row r="6" spans="1:8" s="477" customFormat="1" ht="36" customHeight="1">
      <c r="A6" s="483">
        <v>1</v>
      </c>
      <c r="B6" s="484" t="s">
        <v>366</v>
      </c>
      <c r="C6" s="485"/>
      <c r="D6" s="486">
        <f>'Sch-6'!D14</f>
        <v>0</v>
      </c>
      <c r="E6" s="487" t="s">
        <v>148</v>
      </c>
      <c r="F6" s="488">
        <f>D6</f>
        <v>0</v>
      </c>
      <c r="G6" s="489"/>
    </row>
    <row r="7" spans="1:8" s="477" customFormat="1" ht="34.5" customHeight="1">
      <c r="A7" s="483">
        <v>2</v>
      </c>
      <c r="B7" s="484" t="s">
        <v>367</v>
      </c>
      <c r="C7" s="485"/>
      <c r="D7" s="486">
        <f>'Sch-6'!D16</f>
        <v>0</v>
      </c>
      <c r="E7" s="487"/>
      <c r="F7" s="488">
        <f>D7</f>
        <v>0</v>
      </c>
      <c r="G7" s="489"/>
    </row>
    <row r="8" spans="1:8" s="477" customFormat="1" ht="21" customHeight="1">
      <c r="A8" s="483">
        <v>3</v>
      </c>
      <c r="B8" s="484" t="s">
        <v>368</v>
      </c>
      <c r="C8" s="485"/>
      <c r="D8" s="490" t="e">
        <f>'Sch-6'!#REF!</f>
        <v>#REF!</v>
      </c>
      <c r="E8" s="480"/>
      <c r="F8" s="481" t="e">
        <f>D8</f>
        <v>#REF!</v>
      </c>
      <c r="G8" s="489"/>
    </row>
    <row r="9" spans="1:8" s="477" customFormat="1" ht="21" customHeight="1">
      <c r="A9" s="483">
        <v>4</v>
      </c>
      <c r="B9" s="484" t="s">
        <v>369</v>
      </c>
      <c r="C9" s="485"/>
      <c r="D9" s="490" t="s">
        <v>370</v>
      </c>
      <c r="E9" s="487"/>
      <c r="F9" s="481" t="str">
        <f>D9</f>
        <v>Not Applicable</v>
      </c>
    </row>
    <row r="10" spans="1:8" s="477" customFormat="1" ht="21" customHeight="1">
      <c r="A10" s="483">
        <v>5</v>
      </c>
      <c r="B10" s="484" t="s">
        <v>371</v>
      </c>
      <c r="C10" s="485"/>
      <c r="D10" s="491" t="e">
        <f>SUM(D6,D7,D8)</f>
        <v>#REF!</v>
      </c>
      <c r="E10" s="487"/>
      <c r="F10" s="492" t="e">
        <f>SUM(F6,F7,F8)</f>
        <v>#REF!</v>
      </c>
    </row>
    <row r="11" spans="1:8" s="477" customFormat="1" ht="21" customHeight="1">
      <c r="A11" s="483">
        <v>6</v>
      </c>
      <c r="B11" s="493" t="s">
        <v>372</v>
      </c>
      <c r="C11" s="494" t="s">
        <v>148</v>
      </c>
      <c r="D11" s="486" t="e">
        <f>H11</f>
        <v>#REF!</v>
      </c>
      <c r="E11" s="495" t="s">
        <v>148</v>
      </c>
      <c r="F11" s="488" t="e">
        <f>D11</f>
        <v>#REF!</v>
      </c>
      <c r="H11" s="496" t="e">
        <f>ROUND(('Sch-1'!N23-'Sch-1 dis'!F75)+('Sch-2'!J20-'Sch-2 Dis'!F56)+ (#REF!-'Sch-3 Dis'!F81),0)</f>
        <v>#REF!</v>
      </c>
    </row>
    <row r="12" spans="1:8" s="477" customFormat="1" ht="21.95" customHeight="1">
      <c r="A12" s="483">
        <v>7</v>
      </c>
      <c r="B12" s="493" t="s">
        <v>373</v>
      </c>
      <c r="C12" s="485"/>
      <c r="D12" s="479" t="e">
        <f>D10-D11</f>
        <v>#REF!</v>
      </c>
      <c r="E12" s="487"/>
      <c r="F12" s="492" t="e">
        <f>F10-F11</f>
        <v>#REF!</v>
      </c>
      <c r="G12" s="497"/>
      <c r="H12" s="496"/>
    </row>
    <row r="13" spans="1:8" s="477" customFormat="1" ht="21.95" customHeight="1">
      <c r="A13" s="483">
        <v>8</v>
      </c>
      <c r="B13" s="484" t="s">
        <v>374</v>
      </c>
      <c r="C13" s="485"/>
      <c r="D13" s="486"/>
      <c r="E13" s="487"/>
      <c r="F13" s="488"/>
    </row>
    <row r="14" spans="1:8" s="477" customFormat="1" ht="21.95" customHeight="1">
      <c r="A14" s="483" t="s">
        <v>148</v>
      </c>
      <c r="B14" s="484" t="s">
        <v>375</v>
      </c>
      <c r="C14" s="498"/>
      <c r="D14" s="499" t="e">
        <f>'Sch-5 Dis'!D14:E14</f>
        <v>#REF!</v>
      </c>
      <c r="E14" s="500"/>
      <c r="F14" s="481">
        <f>F32</f>
        <v>0</v>
      </c>
      <c r="G14" s="489"/>
    </row>
    <row r="15" spans="1:8" s="477" customFormat="1" ht="21.95" customHeight="1">
      <c r="A15" s="483"/>
      <c r="B15" s="484" t="s">
        <v>376</v>
      </c>
      <c r="C15" s="485"/>
      <c r="D15" s="499" t="e">
        <f>'Sch-5 Dis'!D16:E16</f>
        <v>#REF!</v>
      </c>
      <c r="E15" s="501"/>
      <c r="F15" s="481">
        <f>F34</f>
        <v>0</v>
      </c>
      <c r="G15" s="489"/>
    </row>
    <row r="16" spans="1:8" s="477" customFormat="1" ht="21.95" customHeight="1">
      <c r="A16" s="483"/>
      <c r="B16" s="484" t="s">
        <v>377</v>
      </c>
      <c r="C16" s="485"/>
      <c r="D16" s="499" t="e">
        <f>'Sch-5 Dis'!#REF!</f>
        <v>#REF!</v>
      </c>
      <c r="E16" s="501"/>
      <c r="F16" s="481">
        <f>F35</f>
        <v>0</v>
      </c>
      <c r="G16" s="489"/>
    </row>
    <row r="17" spans="1:12" s="477" customFormat="1" ht="21.95" customHeight="1">
      <c r="A17" s="483"/>
      <c r="B17" s="484" t="s">
        <v>378</v>
      </c>
      <c r="C17" s="485"/>
      <c r="D17" s="499" t="e">
        <f>SUM('Sch-5 Dis'!#REF!,'Sch-5 Dis'!#REF!)</f>
        <v>#REF!</v>
      </c>
      <c r="E17" s="501"/>
      <c r="F17" s="481">
        <f>F38</f>
        <v>0</v>
      </c>
      <c r="G17" s="489"/>
    </row>
    <row r="18" spans="1:12" s="477" customFormat="1" ht="21.95" customHeight="1">
      <c r="A18" s="483"/>
      <c r="B18" s="484" t="s">
        <v>379</v>
      </c>
      <c r="C18" s="485"/>
      <c r="D18" s="490" t="s">
        <v>7</v>
      </c>
      <c r="E18" s="480"/>
      <c r="F18" s="481" t="str">
        <f>F36</f>
        <v/>
      </c>
    </row>
    <row r="19" spans="1:12" s="477" customFormat="1" ht="27" customHeight="1">
      <c r="A19" s="483"/>
      <c r="B19" s="484" t="s">
        <v>380</v>
      </c>
      <c r="C19" s="502"/>
      <c r="D19" s="503" t="e">
        <f>SUM(D14,D15,D16,D17,D18)</f>
        <v>#REF!</v>
      </c>
      <c r="E19" s="504"/>
      <c r="F19" s="502">
        <f>SUM(F14:F18)</f>
        <v>0</v>
      </c>
      <c r="G19" s="489"/>
    </row>
    <row r="20" spans="1:12" s="477" customFormat="1" ht="33.75" customHeight="1">
      <c r="A20" s="483">
        <v>8</v>
      </c>
      <c r="B20" s="484" t="s">
        <v>381</v>
      </c>
      <c r="C20" s="485"/>
      <c r="D20" s="479" t="e">
        <f>D10+D19</f>
        <v>#REF!</v>
      </c>
      <c r="E20" s="505" t="s">
        <v>148</v>
      </c>
      <c r="F20" s="506" t="e">
        <f>F10+F19</f>
        <v>#REF!</v>
      </c>
      <c r="G20" s="489"/>
    </row>
    <row r="21" spans="1:12" s="477" customFormat="1" ht="51" customHeight="1">
      <c r="A21" s="483">
        <v>9</v>
      </c>
      <c r="B21" s="484" t="s">
        <v>382</v>
      </c>
      <c r="C21" s="485"/>
      <c r="D21" s="486">
        <v>0</v>
      </c>
      <c r="E21" s="487"/>
      <c r="F21" s="488">
        <f>D21</f>
        <v>0</v>
      </c>
    </row>
    <row r="22" spans="1:12" s="477" customFormat="1" ht="23.25" customHeight="1">
      <c r="A22" s="507" t="s">
        <v>148</v>
      </c>
      <c r="B22" s="508" t="s">
        <v>148</v>
      </c>
      <c r="C22" s="508"/>
      <c r="D22" s="509"/>
      <c r="E22" s="510"/>
      <c r="F22" s="511"/>
    </row>
    <row r="23" spans="1:12" s="477" customFormat="1" ht="18.75" customHeight="1">
      <c r="A23" s="512" t="s">
        <v>383</v>
      </c>
      <c r="B23" s="1112" t="s">
        <v>384</v>
      </c>
      <c r="C23" s="1112"/>
      <c r="D23" s="1112"/>
      <c r="E23" s="1112"/>
      <c r="F23" s="1135"/>
    </row>
    <row r="24" spans="1:12" s="477" customFormat="1" ht="18.75" customHeight="1">
      <c r="A24" s="512"/>
      <c r="B24" s="1118" t="e">
        <f>H24&amp;" "&amp;G24&amp;" "&amp;I24&amp;" "&amp;J24&amp;"%"&amp; " as"&amp;" "&amp;K24&amp; " "&amp;L24</f>
        <v>#REF!</v>
      </c>
      <c r="C24" s="1119"/>
      <c r="D24" s="1119"/>
      <c r="E24" s="1119"/>
      <c r="F24" s="1120"/>
      <c r="G24" s="514" t="s">
        <v>7</v>
      </c>
      <c r="H24" s="515" t="s">
        <v>385</v>
      </c>
      <c r="I24" s="515" t="str">
        <f>IF(J24="","","@")</f>
        <v/>
      </c>
      <c r="J24" s="516" t="s">
        <v>7</v>
      </c>
      <c r="K24" s="517" t="e">
        <f>IF(OR(L24=0,L24=""),"","Rs.")</f>
        <v>#REF!</v>
      </c>
      <c r="L24" s="518" t="e">
        <f>IF(D14=0,"",D14)</f>
        <v>#REF!</v>
      </c>
    </row>
    <row r="25" spans="1:12" s="477" customFormat="1" ht="19.5" customHeight="1">
      <c r="B25" s="1118" t="e">
        <f>H25&amp;" "&amp;G25&amp;" "&amp;I25&amp;" "&amp;J25&amp;"%"&amp; " as"&amp;" "&amp;K25&amp; " "&amp;L25</f>
        <v>#REF!</v>
      </c>
      <c r="C25" s="1119"/>
      <c r="D25" s="1119"/>
      <c r="E25" s="1119"/>
      <c r="F25" s="1120"/>
      <c r="G25" s="514" t="s">
        <v>7</v>
      </c>
      <c r="H25" s="515" t="s">
        <v>386</v>
      </c>
      <c r="I25" s="515" t="str">
        <f>IF(J25="","","@")</f>
        <v/>
      </c>
      <c r="J25" s="516" t="s">
        <v>7</v>
      </c>
      <c r="K25" s="517" t="e">
        <f>IF(OR(L25=0,L25=""),"","Rs.")</f>
        <v>#REF!</v>
      </c>
      <c r="L25" s="518" t="e">
        <f>IF(D15=0,"",D15)</f>
        <v>#REF!</v>
      </c>
    </row>
    <row r="26" spans="1:12" s="477" customFormat="1" ht="19.5" customHeight="1">
      <c r="B26" s="1118" t="e">
        <f>H26&amp;" "&amp;G26&amp;" "&amp;I26&amp;" "&amp;J26&amp;"%"&amp; " as"&amp;" "&amp;K26&amp; " "&amp;L26</f>
        <v>#REF!</v>
      </c>
      <c r="C26" s="1119"/>
      <c r="D26" s="1119"/>
      <c r="E26" s="1119"/>
      <c r="F26" s="1120"/>
      <c r="G26" s="514" t="s">
        <v>7</v>
      </c>
      <c r="H26" s="515" t="s">
        <v>387</v>
      </c>
      <c r="I26" s="515" t="str">
        <f>IF(J26="","","@")</f>
        <v/>
      </c>
      <c r="J26" s="516" t="s">
        <v>7</v>
      </c>
      <c r="K26" s="517" t="e">
        <f>IF(OR(L26=0,L26=""),"","Rs.")</f>
        <v>#REF!</v>
      </c>
      <c r="L26" s="518" t="e">
        <f>IF(D16=0,"",D16)</f>
        <v>#REF!</v>
      </c>
    </row>
    <row r="27" spans="1:12" s="477" customFormat="1" ht="19.5" customHeight="1">
      <c r="B27" s="1118" t="e">
        <f>H27&amp;" "&amp;G27&amp;" "&amp;I27&amp;" "&amp;J27&amp; " as"&amp;" "&amp;K27&amp; " "&amp;L27</f>
        <v>#REF!</v>
      </c>
      <c r="C27" s="1119"/>
      <c r="D27" s="1119"/>
      <c r="E27" s="1119"/>
      <c r="F27" s="1120"/>
      <c r="G27" s="514" t="s">
        <v>7</v>
      </c>
      <c r="H27" s="515" t="s">
        <v>388</v>
      </c>
      <c r="I27" s="515"/>
      <c r="J27" s="519"/>
      <c r="K27" s="517" t="e">
        <f>IF(OR(L27=0,L27=""),"","Rs.")</f>
        <v>#REF!</v>
      </c>
      <c r="L27" s="518" t="e">
        <f>IF(D17=0,"",D17)</f>
        <v>#REF!</v>
      </c>
    </row>
    <row r="28" spans="1:12" s="477" customFormat="1" ht="19.5" customHeight="1">
      <c r="B28" s="1118" t="str">
        <f>H28&amp;" "&amp;G28&amp;" "&amp;I28&amp;" "&amp;J28&amp; " as"&amp;" "&amp;K28&amp; " "&amp;L28</f>
        <v xml:space="preserve">Others     as  </v>
      </c>
      <c r="C28" s="1119"/>
      <c r="D28" s="1119"/>
      <c r="E28" s="1119"/>
      <c r="F28" s="1120"/>
      <c r="G28" s="514" t="s">
        <v>7</v>
      </c>
      <c r="H28" s="513" t="s">
        <v>389</v>
      </c>
      <c r="I28" s="513"/>
      <c r="J28" s="513"/>
      <c r="K28" s="513" t="str">
        <f>IF(OR(L28=0,L28=""),"","Rs.")</f>
        <v/>
      </c>
      <c r="L28" s="520" t="str">
        <f>IF(D18=0,"",D18)</f>
        <v/>
      </c>
    </row>
    <row r="29" spans="1:12" s="477" customFormat="1" ht="19.5" customHeight="1">
      <c r="B29" s="1124"/>
      <c r="C29" s="1124"/>
      <c r="D29" s="1124"/>
      <c r="E29" s="1124"/>
      <c r="F29" s="1125"/>
    </row>
    <row r="30" spans="1:12" ht="59.25" customHeight="1">
      <c r="A30" s="521" t="s">
        <v>390</v>
      </c>
      <c r="B30" s="1121" t="s">
        <v>391</v>
      </c>
      <c r="C30" s="1122"/>
      <c r="D30" s="1122"/>
      <c r="E30" s="1122"/>
      <c r="F30" s="1123"/>
    </row>
    <row r="31" spans="1:12" s="477" customFormat="1" ht="19.5" customHeight="1">
      <c r="A31" s="522" t="s">
        <v>180</v>
      </c>
      <c r="B31" s="1112" t="s">
        <v>392</v>
      </c>
      <c r="C31" s="1112"/>
      <c r="D31" s="1112"/>
      <c r="E31" s="513" t="s">
        <v>393</v>
      </c>
      <c r="F31" s="518">
        <v>0</v>
      </c>
    </row>
    <row r="32" spans="1:12" s="477" customFormat="1" ht="19.5" customHeight="1">
      <c r="A32" s="522" t="s">
        <v>182</v>
      </c>
      <c r="B32" s="515" t="s">
        <v>394</v>
      </c>
      <c r="C32" s="523"/>
      <c r="D32" s="524">
        <v>0.1</v>
      </c>
      <c r="E32" s="513" t="s">
        <v>393</v>
      </c>
      <c r="F32" s="518">
        <f>ROUND(D32*F31,0)</f>
        <v>0</v>
      </c>
      <c r="H32" s="1112"/>
      <c r="I32" s="1112"/>
      <c r="J32" s="1112"/>
    </row>
    <row r="33" spans="1:10" s="477" customFormat="1" ht="19.5" customHeight="1">
      <c r="A33" s="525" t="s">
        <v>184</v>
      </c>
      <c r="B33" s="515" t="s">
        <v>395</v>
      </c>
      <c r="C33" s="523"/>
      <c r="D33" s="526">
        <v>0</v>
      </c>
      <c r="E33" s="513"/>
      <c r="F33" s="518">
        <f>D33</f>
        <v>0</v>
      </c>
      <c r="H33" s="513"/>
      <c r="I33" s="513"/>
      <c r="J33" s="513"/>
    </row>
    <row r="34" spans="1:10" s="477" customFormat="1" ht="19.5" customHeight="1">
      <c r="A34" s="525" t="s">
        <v>396</v>
      </c>
      <c r="B34" s="515" t="s">
        <v>397</v>
      </c>
      <c r="D34" s="524">
        <v>0.02</v>
      </c>
      <c r="E34" s="513" t="s">
        <v>393</v>
      </c>
      <c r="F34" s="518">
        <f>ROUND((F33+(F33*D32))*D34,0)</f>
        <v>0</v>
      </c>
    </row>
    <row r="35" spans="1:10" s="477" customFormat="1" ht="19.5" customHeight="1">
      <c r="A35" s="525" t="s">
        <v>398</v>
      </c>
      <c r="B35" s="515" t="s">
        <v>399</v>
      </c>
      <c r="C35" s="513"/>
      <c r="D35" s="524">
        <v>0.01</v>
      </c>
      <c r="E35" s="513"/>
      <c r="F35" s="518">
        <f>ROUND(((F31-F33)+((F31-F33)*D32))*D35,0)</f>
        <v>0</v>
      </c>
    </row>
    <row r="36" spans="1:10" s="477" customFormat="1" ht="19.5" customHeight="1">
      <c r="A36" s="525" t="s">
        <v>400</v>
      </c>
      <c r="B36" s="517" t="s">
        <v>401</v>
      </c>
      <c r="C36" s="513"/>
      <c r="D36" s="513"/>
      <c r="E36" s="513" t="s">
        <v>393</v>
      </c>
      <c r="F36" s="527" t="str">
        <f>L28</f>
        <v/>
      </c>
    </row>
    <row r="37" spans="1:10" s="477" customFormat="1" ht="19.5" customHeight="1">
      <c r="A37" s="525" t="s">
        <v>402</v>
      </c>
      <c r="B37" s="1112" t="s">
        <v>403</v>
      </c>
      <c r="C37" s="1112"/>
      <c r="D37" s="1112"/>
      <c r="E37" s="513" t="s">
        <v>393</v>
      </c>
      <c r="F37" s="528">
        <f>SUM(F31,F32,F34,F35,F36)</f>
        <v>0</v>
      </c>
    </row>
    <row r="38" spans="1:10" s="477" customFormat="1" ht="19.5" customHeight="1">
      <c r="A38" s="525" t="s">
        <v>404</v>
      </c>
      <c r="B38" s="517" t="s">
        <v>405</v>
      </c>
      <c r="C38" s="513"/>
      <c r="D38" s="524"/>
      <c r="E38" s="513" t="s">
        <v>393</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113" t="str">
        <f>Basic!B1</f>
        <v>Construction of Substation store at 765/400 kV, Bidar under TBCB Project</v>
      </c>
      <c r="B43" s="1114"/>
      <c r="C43" s="1115"/>
      <c r="D43" s="1116" t="s">
        <v>406</v>
      </c>
      <c r="E43" s="1117"/>
      <c r="F43" s="537" t="s">
        <v>407</v>
      </c>
    </row>
    <row r="44" spans="1:10">
      <c r="A44" s="532" t="s">
        <v>408</v>
      </c>
      <c r="B44" s="533" t="str">
        <f>Basic!B5</f>
        <v>SR-II/C&amp;M/WC-4278/2025</v>
      </c>
      <c r="C44" s="534"/>
      <c r="D44" s="535"/>
      <c r="E44" s="536"/>
      <c r="F44" s="538"/>
    </row>
    <row r="46" spans="1:10">
      <c r="A46" s="530"/>
    </row>
  </sheetData>
  <sheetProtection selectLockedCells="1" selectUnlockedCells="1"/>
  <customSheetViews>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9" type="noConversion"/>
  <printOptions horizontalCentered="1"/>
  <pageMargins left="0.79" right="0.37" top="0.65" bottom="0.45" header="0.38" footer="0"/>
  <pageSetup paperSize="9" scale="84" fitToHeight="0" orientation="portrait" horizontalDpi="1200" verticalDpi="1200" r:id="rId20"/>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125" style="106" customWidth="1"/>
    <col min="4" max="4" width="17.625" style="144" customWidth="1"/>
    <col min="5" max="5" width="4.125" style="144" customWidth="1"/>
    <col min="6" max="6" width="17.625" style="144" customWidth="1"/>
    <col min="7" max="7" width="21.625" style="109" customWidth="1"/>
    <col min="8" max="8" width="15.125" style="258" customWidth="1"/>
    <col min="9" max="10" width="13.625" style="258" customWidth="1"/>
    <col min="11" max="11" width="14.875" style="258" customWidth="1"/>
    <col min="12" max="12" width="13.625" style="258" customWidth="1"/>
    <col min="13" max="16" width="8" style="258" customWidth="1"/>
    <col min="17" max="16384" width="8" style="109"/>
  </cols>
  <sheetData>
    <row r="1" spans="1:16" ht="15.95" customHeight="1">
      <c r="B1" s="1142" t="s">
        <v>360</v>
      </c>
      <c r="C1" s="1143"/>
      <c r="D1" s="1143"/>
      <c r="E1" s="1143"/>
      <c r="F1" s="1143"/>
    </row>
    <row r="2" spans="1:16" ht="15.95" customHeight="1">
      <c r="B2" s="107"/>
      <c r="C2" s="108"/>
      <c r="D2" s="110"/>
      <c r="E2" s="110"/>
      <c r="F2" s="110"/>
    </row>
    <row r="3" spans="1:16" s="111" customFormat="1" ht="15.95" customHeight="1">
      <c r="A3" s="106"/>
      <c r="B3" s="106"/>
      <c r="C3" s="106"/>
      <c r="D3" s="1144" t="s">
        <v>361</v>
      </c>
      <c r="E3" s="1144"/>
      <c r="F3" s="1144"/>
      <c r="H3" s="877"/>
      <c r="I3" s="877"/>
      <c r="J3" s="877"/>
      <c r="K3" s="877"/>
      <c r="L3" s="877"/>
      <c r="M3" s="877"/>
      <c r="N3" s="877"/>
      <c r="O3" s="877"/>
      <c r="P3" s="877"/>
    </row>
    <row r="4" spans="1:16" s="111" customFormat="1" ht="20.25" customHeight="1">
      <c r="A4" s="1150" t="s">
        <v>362</v>
      </c>
      <c r="B4" s="1150"/>
      <c r="C4" s="1150"/>
      <c r="D4" s="1145" t="str">
        <f>'Sch-1'!G9</f>
        <v/>
      </c>
      <c r="E4" s="1145"/>
      <c r="F4" s="1145"/>
      <c r="H4" s="877"/>
      <c r="I4" s="877"/>
      <c r="J4" s="877"/>
      <c r="K4" s="877"/>
      <c r="L4" s="877"/>
      <c r="M4" s="877"/>
      <c r="N4" s="877"/>
      <c r="O4" s="877"/>
      <c r="P4" s="877"/>
    </row>
    <row r="5" spans="1:16" s="117" customFormat="1" ht="21" customHeight="1">
      <c r="A5" s="113" t="s">
        <v>221</v>
      </c>
      <c r="B5" s="1148" t="s">
        <v>363</v>
      </c>
      <c r="C5" s="1149"/>
      <c r="D5" s="114" t="s">
        <v>364</v>
      </c>
      <c r="E5" s="1146" t="s">
        <v>365</v>
      </c>
      <c r="F5" s="1147"/>
      <c r="H5" s="878"/>
      <c r="I5" s="878"/>
      <c r="J5" s="878"/>
      <c r="K5" s="878"/>
      <c r="L5" s="878"/>
      <c r="M5" s="878"/>
      <c r="N5" s="878"/>
      <c r="O5" s="878"/>
      <c r="P5" s="878"/>
    </row>
    <row r="6" spans="1:16" s="111" customFormat="1" ht="36" customHeight="1">
      <c r="A6" s="118">
        <v>1</v>
      </c>
      <c r="B6" s="119" t="s">
        <v>366</v>
      </c>
      <c r="C6" s="120"/>
      <c r="D6" s="121">
        <f>'Sch-6'!D14</f>
        <v>0</v>
      </c>
      <c r="E6" s="122" t="s">
        <v>148</v>
      </c>
      <c r="F6" s="123">
        <f>D6</f>
        <v>0</v>
      </c>
      <c r="G6" s="124"/>
      <c r="H6" s="877"/>
      <c r="I6" s="877"/>
      <c r="J6" s="877"/>
      <c r="K6" s="877"/>
      <c r="L6" s="877"/>
      <c r="M6" s="877"/>
      <c r="N6" s="877"/>
      <c r="O6" s="877"/>
      <c r="P6" s="877"/>
    </row>
    <row r="7" spans="1:16" s="111" customFormat="1" ht="34.5" customHeight="1">
      <c r="A7" s="118">
        <v>2</v>
      </c>
      <c r="B7" s="119" t="s">
        <v>367</v>
      </c>
      <c r="C7" s="120"/>
      <c r="D7" s="121">
        <f>'Sch-6'!D16</f>
        <v>0</v>
      </c>
      <c r="E7" s="122"/>
      <c r="F7" s="123">
        <f>D7</f>
        <v>0</v>
      </c>
      <c r="G7" s="124"/>
      <c r="H7" s="877"/>
      <c r="I7" s="877"/>
      <c r="J7" s="877"/>
      <c r="K7" s="877"/>
      <c r="L7" s="877"/>
      <c r="M7" s="877"/>
      <c r="N7" s="877"/>
      <c r="O7" s="877"/>
      <c r="P7" s="877"/>
    </row>
    <row r="8" spans="1:16" s="111" customFormat="1" ht="21" customHeight="1">
      <c r="A8" s="118">
        <v>3</v>
      </c>
      <c r="B8" s="119" t="s">
        <v>368</v>
      </c>
      <c r="C8" s="120"/>
      <c r="D8" s="121" t="e">
        <f>'Sch-6'!#REF!</f>
        <v>#REF!</v>
      </c>
      <c r="E8" s="122"/>
      <c r="F8" s="123" t="e">
        <f>D8</f>
        <v>#REF!</v>
      </c>
      <c r="G8" s="124"/>
      <c r="H8" s="877"/>
      <c r="I8" s="877"/>
      <c r="J8" s="877"/>
      <c r="K8" s="877"/>
      <c r="L8" s="877"/>
      <c r="M8" s="877"/>
      <c r="N8" s="877"/>
      <c r="O8" s="877"/>
      <c r="P8" s="877"/>
    </row>
    <row r="9" spans="1:16" s="111" customFormat="1" ht="21" customHeight="1">
      <c r="A9" s="118">
        <v>4</v>
      </c>
      <c r="B9" s="119" t="s">
        <v>369</v>
      </c>
      <c r="C9" s="120"/>
      <c r="D9" s="125" t="s">
        <v>370</v>
      </c>
      <c r="E9" s="122"/>
      <c r="F9" s="116" t="str">
        <f>D9</f>
        <v>Not Applicable</v>
      </c>
      <c r="H9" s="877"/>
      <c r="I9" s="877"/>
      <c r="J9" s="877"/>
      <c r="K9" s="877"/>
      <c r="L9" s="877"/>
      <c r="M9" s="877"/>
      <c r="N9" s="877"/>
      <c r="O9" s="877"/>
      <c r="P9" s="877"/>
    </row>
    <row r="10" spans="1:16" s="111" customFormat="1" ht="21" customHeight="1">
      <c r="A10" s="118">
        <v>5</v>
      </c>
      <c r="B10" s="119" t="s">
        <v>371</v>
      </c>
      <c r="C10" s="120"/>
      <c r="D10" s="126" t="e">
        <f>SUM(D6,D7,D8)</f>
        <v>#REF!</v>
      </c>
      <c r="E10" s="122"/>
      <c r="F10" s="127" t="e">
        <f>F6+F7+F8</f>
        <v>#REF!</v>
      </c>
      <c r="H10" s="877"/>
      <c r="I10" s="877"/>
      <c r="J10" s="877"/>
      <c r="K10" s="877"/>
      <c r="L10" s="877"/>
      <c r="M10" s="877"/>
      <c r="N10" s="877"/>
      <c r="O10" s="877"/>
      <c r="P10" s="877"/>
    </row>
    <row r="11" spans="1:16" s="111" customFormat="1" ht="21" customHeight="1">
      <c r="A11" s="118">
        <v>6</v>
      </c>
      <c r="B11" s="128" t="s">
        <v>372</v>
      </c>
      <c r="C11" s="129" t="s">
        <v>148</v>
      </c>
      <c r="D11" s="121" t="e">
        <f>'Sch-1'!#REF!+'Sch-2'!#REF!+#REF!+'Sch-7'!#REF!</f>
        <v>#REF!</v>
      </c>
      <c r="E11" s="130" t="s">
        <v>148</v>
      </c>
      <c r="F11" s="123" t="e">
        <f>D11</f>
        <v>#REF!</v>
      </c>
      <c r="H11" s="877"/>
      <c r="I11" s="877"/>
      <c r="J11" s="877"/>
      <c r="K11" s="877"/>
      <c r="L11" s="877"/>
      <c r="M11" s="877"/>
      <c r="N11" s="877"/>
      <c r="O11" s="877"/>
      <c r="P11" s="877"/>
    </row>
    <row r="12" spans="1:16" s="111" customFormat="1" ht="21.95" customHeight="1">
      <c r="A12" s="118">
        <v>7</v>
      </c>
      <c r="B12" s="128" t="s">
        <v>373</v>
      </c>
      <c r="C12" s="120"/>
      <c r="D12" s="114" t="e">
        <f>D10-D11</f>
        <v>#REF!</v>
      </c>
      <c r="E12" s="122"/>
      <c r="F12" s="127" t="e">
        <f>F10-F11</f>
        <v>#REF!</v>
      </c>
      <c r="G12" s="131"/>
      <c r="H12" s="877"/>
      <c r="I12" s="877"/>
      <c r="J12" s="877"/>
      <c r="K12" s="877"/>
      <c r="L12" s="877"/>
      <c r="M12" s="877"/>
      <c r="N12" s="877"/>
      <c r="O12" s="877"/>
      <c r="P12" s="877"/>
    </row>
    <row r="13" spans="1:16" s="111" customFormat="1" ht="21.95" customHeight="1">
      <c r="A13" s="118">
        <v>8</v>
      </c>
      <c r="B13" s="119" t="s">
        <v>374</v>
      </c>
      <c r="C13" s="120"/>
      <c r="D13" s="121"/>
      <c r="E13" s="122"/>
      <c r="F13" s="123"/>
      <c r="H13" s="877"/>
      <c r="I13" s="877"/>
      <c r="J13" s="877"/>
      <c r="K13" s="877"/>
      <c r="L13" s="877"/>
      <c r="M13" s="877"/>
      <c r="N13" s="877"/>
      <c r="O13" s="877"/>
      <c r="P13" s="877"/>
    </row>
    <row r="14" spans="1:16" s="111" customFormat="1" ht="21.95" customHeight="1">
      <c r="A14" s="118" t="s">
        <v>148</v>
      </c>
      <c r="B14" s="119" t="s">
        <v>375</v>
      </c>
      <c r="C14" s="132"/>
      <c r="D14" s="125" t="e">
        <f>'Sch-5'!K14</f>
        <v>#REF!</v>
      </c>
      <c r="E14" s="133"/>
      <c r="F14" s="116" t="e">
        <f>F32</f>
        <v>#REF!</v>
      </c>
      <c r="G14" s="124"/>
      <c r="H14" s="877"/>
      <c r="I14" s="877"/>
      <c r="J14" s="877"/>
      <c r="K14" s="877"/>
      <c r="L14" s="877"/>
      <c r="M14" s="877"/>
      <c r="N14" s="877"/>
      <c r="O14" s="877"/>
      <c r="P14" s="877"/>
    </row>
    <row r="15" spans="1:16" s="111" customFormat="1" ht="21.95" customHeight="1">
      <c r="A15" s="118"/>
      <c r="B15" s="119" t="s">
        <v>409</v>
      </c>
      <c r="C15" s="120"/>
      <c r="D15" s="125" t="e">
        <f>'Sch-5'!#REF!+'Sch-5'!#REF!</f>
        <v>#REF!</v>
      </c>
      <c r="E15" s="134"/>
      <c r="F15" s="116" t="e">
        <f>F33</f>
        <v>#REF!</v>
      </c>
      <c r="G15" s="124"/>
      <c r="H15" s="877"/>
      <c r="I15" s="877"/>
      <c r="J15" s="877"/>
      <c r="K15" s="877"/>
      <c r="L15" s="877"/>
      <c r="M15" s="877"/>
      <c r="N15" s="877"/>
      <c r="O15" s="877"/>
      <c r="P15" s="877"/>
    </row>
    <row r="16" spans="1:16" s="111" customFormat="1" ht="21.95" customHeight="1">
      <c r="A16" s="118"/>
      <c r="B16" s="119" t="s">
        <v>410</v>
      </c>
      <c r="C16" s="120"/>
      <c r="D16" s="125" t="e">
        <f>#REF!+#REF!</f>
        <v>#REF!</v>
      </c>
      <c r="E16" s="134"/>
      <c r="F16" s="116" t="e">
        <f>F36</f>
        <v>#REF!</v>
      </c>
      <c r="G16" s="124"/>
      <c r="H16" s="877"/>
      <c r="I16" s="877"/>
      <c r="J16" s="877"/>
      <c r="K16" s="877"/>
      <c r="L16" s="877"/>
      <c r="M16" s="877"/>
      <c r="N16" s="877"/>
      <c r="O16" s="877"/>
      <c r="P16" s="877"/>
    </row>
    <row r="17" spans="1:16" s="111" customFormat="1" ht="21.95" customHeight="1">
      <c r="A17" s="118"/>
      <c r="B17" s="119" t="s">
        <v>411</v>
      </c>
      <c r="C17" s="120"/>
      <c r="D17" s="125" t="e">
        <f>#REF!</f>
        <v>#REF!</v>
      </c>
      <c r="E17" s="115"/>
      <c r="F17" s="116">
        <f>F34</f>
        <v>0</v>
      </c>
      <c r="H17" s="877"/>
      <c r="I17" s="877"/>
      <c r="J17" s="877"/>
      <c r="K17" s="877"/>
      <c r="L17" s="877"/>
      <c r="M17" s="877"/>
      <c r="N17" s="877"/>
      <c r="O17" s="877"/>
      <c r="P17" s="877"/>
    </row>
    <row r="18" spans="1:16" s="111" customFormat="1" ht="27" customHeight="1">
      <c r="A18" s="118"/>
      <c r="B18" s="119" t="s">
        <v>412</v>
      </c>
      <c r="C18" s="135"/>
      <c r="D18" s="246" t="e">
        <f>D14+D15+D16+D17</f>
        <v>#REF!</v>
      </c>
      <c r="E18" s="136"/>
      <c r="F18" s="135" t="e">
        <f>SUM(F14:F17)</f>
        <v>#REF!</v>
      </c>
      <c r="G18" s="124"/>
      <c r="H18" s="877"/>
      <c r="I18" s="877"/>
      <c r="J18" s="877"/>
      <c r="K18" s="877"/>
      <c r="L18" s="877"/>
      <c r="M18" s="877"/>
      <c r="N18" s="877"/>
      <c r="O18" s="877"/>
      <c r="P18" s="877"/>
    </row>
    <row r="19" spans="1:16" s="111" customFormat="1" ht="33.75" customHeight="1">
      <c r="A19" s="118">
        <v>8</v>
      </c>
      <c r="B19" s="119" t="s">
        <v>381</v>
      </c>
      <c r="C19" s="120"/>
      <c r="D19" s="114" t="e">
        <f>D10+D18</f>
        <v>#REF!</v>
      </c>
      <c r="E19" s="137" t="s">
        <v>148</v>
      </c>
      <c r="F19" s="138" t="e">
        <f>F10+F18</f>
        <v>#REF!</v>
      </c>
      <c r="G19" s="124"/>
      <c r="H19" s="877"/>
      <c r="I19" s="877"/>
      <c r="J19" s="877"/>
      <c r="K19" s="877"/>
      <c r="L19" s="877"/>
      <c r="M19" s="877"/>
      <c r="N19" s="877"/>
      <c r="O19" s="877"/>
      <c r="P19" s="877"/>
    </row>
    <row r="20" spans="1:16" s="111" customFormat="1" ht="51" customHeight="1">
      <c r="A20" s="118">
        <v>9</v>
      </c>
      <c r="B20" s="119" t="s">
        <v>382</v>
      </c>
      <c r="C20" s="120"/>
      <c r="D20" s="121">
        <f>'Sch-1'!N22</f>
        <v>0</v>
      </c>
      <c r="E20" s="122"/>
      <c r="F20" s="123">
        <f>D20</f>
        <v>0</v>
      </c>
      <c r="H20" s="877"/>
      <c r="I20" s="877"/>
      <c r="J20" s="877"/>
      <c r="K20" s="877"/>
      <c r="L20" s="877"/>
      <c r="M20" s="877"/>
      <c r="N20" s="877"/>
      <c r="O20" s="877"/>
      <c r="P20" s="877"/>
    </row>
    <row r="21" spans="1:16" s="111" customFormat="1" ht="23.25" customHeight="1">
      <c r="A21" s="139" t="s">
        <v>383</v>
      </c>
      <c r="B21" s="1136" t="s">
        <v>384</v>
      </c>
      <c r="C21" s="1136"/>
      <c r="D21" s="1136"/>
      <c r="E21" s="1136"/>
      <c r="F21" s="1137"/>
      <c r="H21" s="877"/>
      <c r="I21" s="877"/>
      <c r="J21" s="877"/>
      <c r="K21" s="877"/>
      <c r="L21" s="877"/>
      <c r="M21" s="877"/>
      <c r="N21" s="877"/>
      <c r="O21" s="877"/>
      <c r="P21" s="877"/>
    </row>
    <row r="22" spans="1:16" s="111" customFormat="1" ht="18.75" customHeight="1">
      <c r="A22" s="141" t="s">
        <v>180</v>
      </c>
      <c r="B22" s="1141" t="s">
        <v>228</v>
      </c>
      <c r="C22" s="1141"/>
      <c r="D22" s="1141"/>
      <c r="E22" s="140" t="s">
        <v>393</v>
      </c>
      <c r="F22" s="143" t="e">
        <f>D14</f>
        <v>#REF!</v>
      </c>
      <c r="H22" s="877"/>
      <c r="I22" s="877"/>
      <c r="J22" s="877"/>
      <c r="K22" s="877"/>
      <c r="L22" s="877"/>
      <c r="M22" s="877"/>
      <c r="N22" s="877"/>
      <c r="O22" s="877"/>
      <c r="P22" s="877"/>
    </row>
    <row r="23" spans="1:16" s="111" customFormat="1" ht="19.5" customHeight="1">
      <c r="A23" s="141" t="s">
        <v>182</v>
      </c>
      <c r="B23" s="1141" t="s">
        <v>413</v>
      </c>
      <c r="C23" s="1141"/>
      <c r="D23" s="1141"/>
      <c r="E23" s="140" t="s">
        <v>393</v>
      </c>
      <c r="F23" s="143" t="e">
        <f>D15</f>
        <v>#REF!</v>
      </c>
      <c r="H23" s="877"/>
      <c r="I23" s="877"/>
      <c r="J23" s="877"/>
      <c r="K23" s="877"/>
      <c r="L23" s="877"/>
      <c r="M23" s="877"/>
      <c r="N23" s="877"/>
      <c r="O23" s="877"/>
      <c r="P23" s="877"/>
    </row>
    <row r="24" spans="1:16" s="111" customFormat="1" ht="19.5" customHeight="1">
      <c r="A24" s="141" t="s">
        <v>184</v>
      </c>
      <c r="B24" s="1141" t="s">
        <v>414</v>
      </c>
      <c r="C24" s="1141"/>
      <c r="D24" s="1141"/>
      <c r="E24" s="140" t="s">
        <v>393</v>
      </c>
      <c r="F24" s="143" t="e">
        <f>D16</f>
        <v>#REF!</v>
      </c>
      <c r="H24" s="877"/>
      <c r="I24" s="877"/>
      <c r="J24" s="877"/>
      <c r="K24" s="877"/>
      <c r="L24" s="877"/>
      <c r="M24" s="877"/>
      <c r="N24" s="877"/>
      <c r="O24" s="877"/>
      <c r="P24" s="877"/>
    </row>
    <row r="25" spans="1:16" s="111" customFormat="1" ht="19.5" customHeight="1">
      <c r="A25" s="141" t="s">
        <v>396</v>
      </c>
      <c r="B25" s="1141" t="s">
        <v>389</v>
      </c>
      <c r="C25" s="1141"/>
      <c r="D25" s="1141"/>
      <c r="E25" s="140" t="s">
        <v>393</v>
      </c>
      <c r="F25" s="143" t="e">
        <f>D17</f>
        <v>#REF!</v>
      </c>
      <c r="H25" s="877"/>
      <c r="I25" s="877"/>
      <c r="J25" s="877"/>
      <c r="K25" s="877"/>
      <c r="L25" s="877"/>
      <c r="M25" s="877"/>
      <c r="N25" s="877"/>
      <c r="O25" s="877"/>
      <c r="P25" s="877"/>
    </row>
    <row r="26" spans="1:16" s="111" customFormat="1" ht="19.5" customHeight="1">
      <c r="A26" s="145" t="s">
        <v>390</v>
      </c>
      <c r="B26" s="1136" t="s">
        <v>415</v>
      </c>
      <c r="C26" s="1136"/>
      <c r="D26" s="1136"/>
      <c r="E26" s="1136"/>
      <c r="F26" s="1137"/>
      <c r="H26" s="877"/>
      <c r="I26" s="877"/>
      <c r="J26" s="877"/>
      <c r="K26" s="877"/>
      <c r="L26" s="877"/>
      <c r="M26" s="877"/>
      <c r="N26" s="877"/>
      <c r="O26" s="877"/>
      <c r="P26" s="877"/>
    </row>
    <row r="27" spans="1:16" ht="19.5" customHeight="1">
      <c r="A27" s="247"/>
      <c r="B27" s="109"/>
      <c r="C27" s="109"/>
      <c r="D27" s="109"/>
      <c r="E27" s="109"/>
      <c r="F27" s="248"/>
    </row>
    <row r="28" spans="1:16" s="111" customFormat="1" ht="19.5" customHeight="1">
      <c r="A28" s="249"/>
      <c r="F28" s="250"/>
      <c r="H28" s="877"/>
      <c r="I28" s="877"/>
      <c r="J28" s="877"/>
      <c r="K28" s="877"/>
      <c r="L28" s="877"/>
      <c r="M28" s="877"/>
      <c r="N28" s="877"/>
      <c r="O28" s="877"/>
      <c r="P28" s="877"/>
    </row>
    <row r="29" spans="1:16" s="111" customFormat="1" ht="19.5" customHeight="1">
      <c r="A29" s="249"/>
      <c r="F29" s="250"/>
      <c r="H29" s="877"/>
      <c r="I29" s="877"/>
      <c r="J29" s="877"/>
      <c r="K29" s="877"/>
      <c r="L29" s="877"/>
      <c r="M29" s="877"/>
      <c r="N29" s="877"/>
      <c r="O29" s="877"/>
      <c r="P29" s="877"/>
    </row>
    <row r="30" spans="1:16" s="111" customFormat="1" ht="60" customHeight="1">
      <c r="A30" s="145" t="s">
        <v>416</v>
      </c>
      <c r="B30" s="1138" t="s">
        <v>417</v>
      </c>
      <c r="C30" s="1139"/>
      <c r="D30" s="1139"/>
      <c r="E30" s="1139"/>
      <c r="F30" s="1140"/>
      <c r="H30" s="877" t="s">
        <v>418</v>
      </c>
      <c r="I30" s="877"/>
      <c r="J30" s="877"/>
      <c r="K30" s="877"/>
      <c r="L30" s="877"/>
      <c r="M30" s="877"/>
      <c r="N30" s="877"/>
      <c r="O30" s="877"/>
      <c r="P30" s="877"/>
    </row>
    <row r="31" spans="1:16" s="111" customFormat="1" ht="19.5" customHeight="1">
      <c r="A31" s="141" t="s">
        <v>180</v>
      </c>
      <c r="B31" s="1141" t="s">
        <v>392</v>
      </c>
      <c r="C31" s="1141"/>
      <c r="D31" s="1141"/>
      <c r="E31" s="140" t="s">
        <v>393</v>
      </c>
      <c r="F31" s="142" t="e">
        <f>'Sch-1'!#REF!</f>
        <v>#REF!</v>
      </c>
      <c r="H31" s="878" t="s">
        <v>419</v>
      </c>
      <c r="I31" s="878" t="e">
        <f>#REF!</f>
        <v>#REF!</v>
      </c>
      <c r="J31" s="878" t="e">
        <f>IF(I31=0, "", I31)</f>
        <v>#REF!</v>
      </c>
      <c r="K31" s="879" t="e">
        <f>IF(I31=0, "", "Discount on lum-sum basis on total price quoted by us without Taxes &amp; Duties. In Rs. ")</f>
        <v>#REF!</v>
      </c>
      <c r="L31" s="878" t="s">
        <v>420</v>
      </c>
      <c r="M31" s="880" t="e">
        <f>#REF!</f>
        <v>#REF!</v>
      </c>
      <c r="N31" s="880" t="e">
        <f t="shared" ref="N31:N37" si="0">IF(M31=0, "", M31)</f>
        <v>#REF!</v>
      </c>
      <c r="O31" s="879" t="e">
        <f>IF(M31=0, "", " Discount on lum-sum basis on total price quoted by us without Taxes &amp; Duties. In Percent (%) .")</f>
        <v>#REF!</v>
      </c>
      <c r="P31" s="877"/>
    </row>
    <row r="32" spans="1:16" s="111" customFormat="1" ht="19.5" customHeight="1">
      <c r="A32" s="141" t="s">
        <v>182</v>
      </c>
      <c r="B32" s="1141" t="s">
        <v>421</v>
      </c>
      <c r="C32" s="1141"/>
      <c r="D32" s="1141"/>
      <c r="E32" s="140" t="s">
        <v>393</v>
      </c>
      <c r="F32" s="142" t="e">
        <f>ROUND(0.103*F31,0)</f>
        <v>#REF!</v>
      </c>
      <c r="H32" s="877"/>
      <c r="I32" s="877"/>
      <c r="J32" s="878"/>
      <c r="K32" s="879" t="e">
        <f>IF(SUM(I33:I37)=0, "", "Discount on lum-sum basis on the Schedules as given below , In Rs. :")</f>
        <v>#REF!</v>
      </c>
      <c r="L32" s="877"/>
      <c r="M32" s="877"/>
      <c r="N32" s="880"/>
      <c r="O32" s="879" t="e">
        <f>IF(SUM(M33:M37)=0, "", "Discount on lum-sum basis on the Schedules as given below , In Percent (%) :")</f>
        <v>#REF!</v>
      </c>
      <c r="P32" s="877"/>
    </row>
    <row r="33" spans="1:16" s="111" customFormat="1" ht="19.5" customHeight="1">
      <c r="A33" s="141" t="s">
        <v>184</v>
      </c>
      <c r="B33" s="1141" t="s">
        <v>422</v>
      </c>
      <c r="C33" s="1141"/>
      <c r="D33" s="1141"/>
      <c r="E33" s="140" t="s">
        <v>393</v>
      </c>
      <c r="F33" s="142" t="e">
        <f>'Sch-5'!#REF!+'Sch-5'!#REF!</f>
        <v>#REF!</v>
      </c>
      <c r="H33" s="878" t="s">
        <v>423</v>
      </c>
      <c r="I33" s="878" t="e">
        <f>#REF!</f>
        <v>#REF!</v>
      </c>
      <c r="J33" s="878" t="e">
        <f>IF(I33=0, "", I33)</f>
        <v>#REF!</v>
      </c>
      <c r="K33" s="259" t="e">
        <f>IF(I33=0, "", "Schedule-1 : Ex works prices (Direct Only)")</f>
        <v>#REF!</v>
      </c>
      <c r="L33" s="878" t="s">
        <v>424</v>
      </c>
      <c r="M33" s="880" t="e">
        <f>#REF!</f>
        <v>#REF!</v>
      </c>
      <c r="N33" s="880" t="e">
        <f t="shared" si="0"/>
        <v>#REF!</v>
      </c>
      <c r="O33" s="259" t="e">
        <f>IF(M33=0, "", "Schedule-1 : Ex works prices (Direct Only)")</f>
        <v>#REF!</v>
      </c>
      <c r="P33" s="877"/>
    </row>
    <row r="34" spans="1:16" s="111" customFormat="1" ht="19.5" customHeight="1">
      <c r="A34" s="141" t="s">
        <v>396</v>
      </c>
      <c r="B34" s="1141" t="s">
        <v>389</v>
      </c>
      <c r="C34" s="1141"/>
      <c r="D34" s="1141"/>
      <c r="E34" s="140" t="s">
        <v>393</v>
      </c>
      <c r="F34" s="261"/>
      <c r="H34" s="878" t="s">
        <v>425</v>
      </c>
      <c r="I34" s="878" t="e">
        <f>#REF!</f>
        <v>#REF!</v>
      </c>
      <c r="J34" s="878" t="e">
        <f>IF(I34=0, "", I34)</f>
        <v>#REF!</v>
      </c>
      <c r="K34" s="259" t="e">
        <f>IF(I34=0, "", "Schedule-1 : Ex works prices (Bought Out Only)")</f>
        <v>#REF!</v>
      </c>
      <c r="L34" s="878" t="s">
        <v>426</v>
      </c>
      <c r="M34" s="880" t="e">
        <f>#REF!</f>
        <v>#REF!</v>
      </c>
      <c r="N34" s="880" t="e">
        <f t="shared" si="0"/>
        <v>#REF!</v>
      </c>
      <c r="O34" s="259" t="e">
        <f>IF(M34=0, "", "Schedule-1 : Ex works prices (Bought Out Only)")</f>
        <v>#REF!</v>
      </c>
      <c r="P34" s="877"/>
    </row>
    <row r="35" spans="1:16" s="111" customFormat="1" ht="15" customHeight="1">
      <c r="A35" s="141" t="s">
        <v>398</v>
      </c>
      <c r="B35" s="1141" t="s">
        <v>403</v>
      </c>
      <c r="C35" s="1141"/>
      <c r="D35" s="1141"/>
      <c r="E35" s="140" t="s">
        <v>393</v>
      </c>
      <c r="F35" s="143" t="e">
        <f>D6+D7+F32+F33+F34</f>
        <v>#REF!</v>
      </c>
      <c r="H35" s="878" t="s">
        <v>427</v>
      </c>
      <c r="I35" s="878" t="e">
        <f>#REF!</f>
        <v>#REF!</v>
      </c>
      <c r="J35" s="878" t="e">
        <f>IF(I35=0, "", I35)</f>
        <v>#REF!</v>
      </c>
      <c r="K35" s="259" t="e">
        <f>IF(I35=0, "", "Schedule-2 : Freight &amp; Insurance")</f>
        <v>#REF!</v>
      </c>
      <c r="L35" s="878" t="s">
        <v>428</v>
      </c>
      <c r="M35" s="880" t="e">
        <f>#REF!</f>
        <v>#REF!</v>
      </c>
      <c r="N35" s="880" t="e">
        <f t="shared" si="0"/>
        <v>#REF!</v>
      </c>
      <c r="O35" s="259" t="e">
        <f>IF(M35=0, "", "Schedule-2 : Freight &amp; Insurance")</f>
        <v>#REF!</v>
      </c>
      <c r="P35" s="877"/>
    </row>
    <row r="36" spans="1:16" s="111" customFormat="1" ht="15" customHeight="1">
      <c r="A36" s="141" t="s">
        <v>400</v>
      </c>
      <c r="B36" s="1141" t="s">
        <v>429</v>
      </c>
      <c r="C36" s="1141"/>
      <c r="D36" s="1141"/>
      <c r="E36" s="140" t="s">
        <v>393</v>
      </c>
      <c r="F36" s="143" t="e">
        <f>ROUND(0.01*F35,0)</f>
        <v>#REF!</v>
      </c>
      <c r="H36" s="878" t="s">
        <v>430</v>
      </c>
      <c r="I36" s="878" t="e">
        <f>#REF!</f>
        <v>#REF!</v>
      </c>
      <c r="J36" s="878" t="e">
        <f>IF(I36=0, "", I36)</f>
        <v>#REF!</v>
      </c>
      <c r="K36" s="259" t="e">
        <f>IF(I36=0, "", "Schedule-3 : Erection Charges")</f>
        <v>#REF!</v>
      </c>
      <c r="L36" s="878" t="s">
        <v>431</v>
      </c>
      <c r="M36" s="880" t="e">
        <f>#REF!</f>
        <v>#REF!</v>
      </c>
      <c r="N36" s="880" t="e">
        <f t="shared" si="0"/>
        <v>#REF!</v>
      </c>
      <c r="O36" s="259" t="e">
        <f>IF(M36=0, "", "Schedule-3 : Erection Charges")</f>
        <v>#REF!</v>
      </c>
      <c r="P36" s="877"/>
    </row>
    <row r="37" spans="1:16" s="111" customFormat="1" ht="19.5" customHeight="1">
      <c r="A37" s="251"/>
      <c r="B37" s="252"/>
      <c r="C37" s="252"/>
      <c r="D37" s="252"/>
      <c r="E37" s="252"/>
      <c r="F37" s="253"/>
      <c r="H37" s="878" t="s">
        <v>432</v>
      </c>
      <c r="I37" s="878" t="e">
        <f>#REF!</f>
        <v>#REF!</v>
      </c>
      <c r="J37" s="878" t="e">
        <f>IF(I37=0, "", I37)</f>
        <v>#REF!</v>
      </c>
      <c r="K37" s="259" t="e">
        <f>IF(I37=0, "", "Schedule-7 : Type Test Charges")</f>
        <v>#REF!</v>
      </c>
      <c r="L37" s="878" t="s">
        <v>433</v>
      </c>
      <c r="M37" s="880" t="e">
        <f>#REF!</f>
        <v>#REF!</v>
      </c>
      <c r="N37" s="880" t="e">
        <f t="shared" si="0"/>
        <v>#REF!</v>
      </c>
      <c r="O37" s="259" t="e">
        <f>IF(M37=0, "", "Schedule-7 : Type Test Charges")</f>
        <v>#REF!</v>
      </c>
      <c r="P37" s="877"/>
    </row>
    <row r="38" spans="1:16" ht="49.5" customHeight="1">
      <c r="A38" s="1151" t="str">
        <f>Cover!B2</f>
        <v>Construction of Substation store at 765/400 kV, Bidar under TBCB Project</v>
      </c>
      <c r="B38" s="1151"/>
      <c r="C38" s="1151"/>
      <c r="D38" s="1152" t="s">
        <v>406</v>
      </c>
      <c r="E38" s="1153"/>
      <c r="F38" s="112" t="s">
        <v>407</v>
      </c>
      <c r="H38" s="878" t="s">
        <v>434</v>
      </c>
      <c r="I38" s="878" t="e">
        <f>#REF!</f>
        <v>#REF!</v>
      </c>
      <c r="J38" s="878"/>
      <c r="K38" s="878"/>
      <c r="L38" s="878"/>
      <c r="M38" s="878"/>
      <c r="N38" s="878"/>
    </row>
    <row r="39" spans="1:16">
      <c r="H39" s="258" t="s">
        <v>435</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sheetProtection sheet="1" objects="1" scenarios="1" selectLockedCells="1"/>
  <customSheetViews>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4" type="noConversion"/>
  <printOptions horizontalCentered="1"/>
  <pageMargins left="0.79" right="0.37" top="0.65" bottom="0.45" header="0.38" footer="0"/>
  <pageSetup paperSize="9" scale="96" fitToHeight="0" orientation="portrait" horizontalDpi="1200" verticalDpi="1200" r:id="rId24"/>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154">
        <f>'Bid Form '!AB17</f>
        <v>0</v>
      </c>
      <c r="B1" s="1154"/>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81"/>
    </row>
    <row r="7" spans="1:4">
      <c r="A7" s="314">
        <f>-INT(A1/1000)*10+INT(A1/100)</f>
        <v>0</v>
      </c>
      <c r="B7" s="312" t="str">
        <f t="shared" si="0"/>
        <v/>
      </c>
      <c r="D7" s="881" t="str">
        <f>+IF(B7="",""," Hundred ")</f>
        <v/>
      </c>
    </row>
    <row r="8" spans="1:4">
      <c r="A8" s="314">
        <f>-INT(A1/100000)*100+INT(A1/1000)</f>
        <v>0</v>
      </c>
      <c r="B8" s="312" t="str">
        <f t="shared" si="0"/>
        <v/>
      </c>
      <c r="D8" s="881" t="str">
        <f>IF((B8=""),IF(C8="",""," Thousand ")," Thousand ")</f>
        <v/>
      </c>
    </row>
    <row r="9" spans="1:4">
      <c r="A9" s="314">
        <f>-INT(A1/10000000)*100+INT(A1/100000)</f>
        <v>0</v>
      </c>
      <c r="B9" s="312" t="str">
        <f t="shared" si="0"/>
        <v/>
      </c>
      <c r="D9" s="881" t="str">
        <f>IF((B9=""),IF(C9="",""," Lac ")," Lac ")</f>
        <v/>
      </c>
    </row>
    <row r="10" spans="1:4">
      <c r="A10" s="314">
        <f>-INT(A1/1000000000)*100+INT(A1/10000000)</f>
        <v>0</v>
      </c>
      <c r="B10" s="315" t="str">
        <f t="shared" si="0"/>
        <v/>
      </c>
      <c r="D10" s="881" t="str">
        <f>IF((B10=""),IF(C10="",""," Crore ")," Crore ")</f>
        <v/>
      </c>
    </row>
    <row r="11" spans="1:4">
      <c r="A11" s="316">
        <f>-INT(A1/10000000000)*1000+INT(A1/1000000000)</f>
        <v>0</v>
      </c>
      <c r="B11" s="315" t="str">
        <f t="shared" si="0"/>
        <v/>
      </c>
      <c r="D11" s="881" t="str">
        <f>IF((B11=""),IF(C11="",""," Hundred ")," Hundred ")</f>
        <v/>
      </c>
    </row>
    <row r="12" spans="1:4">
      <c r="A12" s="312"/>
      <c r="B12" s="312"/>
    </row>
    <row r="13" spans="1:4">
      <c r="A13" s="309">
        <v>1</v>
      </c>
      <c r="B13" s="310" t="s">
        <v>436</v>
      </c>
    </row>
    <row r="14" spans="1:4">
      <c r="A14" s="309">
        <v>2</v>
      </c>
      <c r="B14" s="310" t="s">
        <v>437</v>
      </c>
    </row>
    <row r="15" spans="1:4">
      <c r="A15" s="309">
        <v>3</v>
      </c>
      <c r="B15" s="310" t="s">
        <v>438</v>
      </c>
    </row>
    <row r="16" spans="1:4">
      <c r="A16" s="309">
        <v>4</v>
      </c>
      <c r="B16" s="310" t="s">
        <v>439</v>
      </c>
    </row>
    <row r="17" spans="1:2">
      <c r="A17" s="309">
        <v>5</v>
      </c>
      <c r="B17" s="310" t="s">
        <v>440</v>
      </c>
    </row>
    <row r="18" spans="1:2">
      <c r="A18" s="309">
        <v>6</v>
      </c>
      <c r="B18" s="310" t="s">
        <v>441</v>
      </c>
    </row>
    <row r="19" spans="1:2">
      <c r="A19" s="309">
        <v>7</v>
      </c>
      <c r="B19" s="310" t="s">
        <v>442</v>
      </c>
    </row>
    <row r="20" spans="1:2">
      <c r="A20" s="309">
        <v>8</v>
      </c>
      <c r="B20" s="310" t="s">
        <v>443</v>
      </c>
    </row>
    <row r="21" spans="1:2">
      <c r="A21" s="309">
        <v>9</v>
      </c>
      <c r="B21" s="310" t="s">
        <v>444</v>
      </c>
    </row>
    <row r="22" spans="1:2">
      <c r="A22" s="309">
        <v>10</v>
      </c>
      <c r="B22" s="310" t="s">
        <v>445</v>
      </c>
    </row>
    <row r="23" spans="1:2">
      <c r="A23" s="309">
        <v>11</v>
      </c>
      <c r="B23" s="310" t="s">
        <v>446</v>
      </c>
    </row>
    <row r="24" spans="1:2">
      <c r="A24" s="309">
        <v>12</v>
      </c>
      <c r="B24" s="310" t="s">
        <v>447</v>
      </c>
    </row>
    <row r="25" spans="1:2">
      <c r="A25" s="309">
        <v>13</v>
      </c>
      <c r="B25" s="310" t="s">
        <v>448</v>
      </c>
    </row>
    <row r="26" spans="1:2">
      <c r="A26" s="309">
        <v>14</v>
      </c>
      <c r="B26" s="310" t="s">
        <v>449</v>
      </c>
    </row>
    <row r="27" spans="1:2">
      <c r="A27" s="309">
        <v>15</v>
      </c>
      <c r="B27" s="310" t="s">
        <v>450</v>
      </c>
    </row>
    <row r="28" spans="1:2">
      <c r="A28" s="309">
        <v>16</v>
      </c>
      <c r="B28" s="310" t="s">
        <v>451</v>
      </c>
    </row>
    <row r="29" spans="1:2">
      <c r="A29" s="309">
        <v>17</v>
      </c>
      <c r="B29" s="310" t="s">
        <v>452</v>
      </c>
    </row>
    <row r="30" spans="1:2">
      <c r="A30" s="309">
        <v>18</v>
      </c>
      <c r="B30" s="310" t="s">
        <v>453</v>
      </c>
    </row>
    <row r="31" spans="1:2">
      <c r="A31" s="309">
        <v>19</v>
      </c>
      <c r="B31" s="310" t="s">
        <v>454</v>
      </c>
    </row>
    <row r="32" spans="1:2">
      <c r="A32" s="309">
        <v>20</v>
      </c>
      <c r="B32" s="310" t="s">
        <v>455</v>
      </c>
    </row>
    <row r="33" spans="1:2">
      <c r="A33" s="309">
        <v>21</v>
      </c>
      <c r="B33" s="310" t="s">
        <v>456</v>
      </c>
    </row>
    <row r="34" spans="1:2">
      <c r="A34" s="309">
        <v>22</v>
      </c>
      <c r="B34" s="310" t="s">
        <v>457</v>
      </c>
    </row>
    <row r="35" spans="1:2">
      <c r="A35" s="309">
        <v>23</v>
      </c>
      <c r="B35" s="310" t="s">
        <v>458</v>
      </c>
    </row>
    <row r="36" spans="1:2">
      <c r="A36" s="309">
        <v>24</v>
      </c>
      <c r="B36" s="310" t="s">
        <v>459</v>
      </c>
    </row>
    <row r="37" spans="1:2">
      <c r="A37" s="309">
        <v>25</v>
      </c>
      <c r="B37" s="310" t="s">
        <v>460</v>
      </c>
    </row>
    <row r="38" spans="1:2">
      <c r="A38" s="309">
        <v>26</v>
      </c>
      <c r="B38" s="310" t="s">
        <v>461</v>
      </c>
    </row>
    <row r="39" spans="1:2">
      <c r="A39" s="309">
        <v>27</v>
      </c>
      <c r="B39" s="310" t="s">
        <v>462</v>
      </c>
    </row>
    <row r="40" spans="1:2">
      <c r="A40" s="309">
        <v>28</v>
      </c>
      <c r="B40" s="310" t="s">
        <v>463</v>
      </c>
    </row>
    <row r="41" spans="1:2">
      <c r="A41" s="309">
        <v>29</v>
      </c>
      <c r="B41" s="310" t="s">
        <v>464</v>
      </c>
    </row>
    <row r="42" spans="1:2">
      <c r="A42" s="309">
        <v>30</v>
      </c>
      <c r="B42" s="310" t="s">
        <v>465</v>
      </c>
    </row>
    <row r="43" spans="1:2">
      <c r="A43" s="309">
        <v>31</v>
      </c>
      <c r="B43" s="310" t="s">
        <v>466</v>
      </c>
    </row>
    <row r="44" spans="1:2">
      <c r="A44" s="309">
        <v>32</v>
      </c>
      <c r="B44" s="310" t="s">
        <v>467</v>
      </c>
    </row>
    <row r="45" spans="1:2">
      <c r="A45" s="309">
        <v>33</v>
      </c>
      <c r="B45" s="310" t="s">
        <v>468</v>
      </c>
    </row>
    <row r="46" spans="1:2">
      <c r="A46" s="309">
        <v>34</v>
      </c>
      <c r="B46" s="310" t="s">
        <v>469</v>
      </c>
    </row>
    <row r="47" spans="1:2">
      <c r="A47" s="309">
        <v>35</v>
      </c>
      <c r="B47" s="310" t="s">
        <v>470</v>
      </c>
    </row>
    <row r="48" spans="1:2">
      <c r="A48" s="309">
        <v>36</v>
      </c>
      <c r="B48" s="310" t="s">
        <v>471</v>
      </c>
    </row>
    <row r="49" spans="1:2">
      <c r="A49" s="309">
        <v>37</v>
      </c>
      <c r="B49" s="310" t="s">
        <v>472</v>
      </c>
    </row>
    <row r="50" spans="1:2">
      <c r="A50" s="309">
        <v>38</v>
      </c>
      <c r="B50" s="310" t="s">
        <v>473</v>
      </c>
    </row>
    <row r="51" spans="1:2">
      <c r="A51" s="309">
        <v>39</v>
      </c>
      <c r="B51" s="310" t="s">
        <v>474</v>
      </c>
    </row>
    <row r="52" spans="1:2">
      <c r="A52" s="309">
        <v>40</v>
      </c>
      <c r="B52" s="310" t="s">
        <v>475</v>
      </c>
    </row>
    <row r="53" spans="1:2">
      <c r="A53" s="309">
        <v>41</v>
      </c>
      <c r="B53" s="310" t="s">
        <v>476</v>
      </c>
    </row>
    <row r="54" spans="1:2">
      <c r="A54" s="309">
        <v>42</v>
      </c>
      <c r="B54" s="310" t="s">
        <v>477</v>
      </c>
    </row>
    <row r="55" spans="1:2">
      <c r="A55" s="309">
        <v>43</v>
      </c>
      <c r="B55" s="310" t="s">
        <v>478</v>
      </c>
    </row>
    <row r="56" spans="1:2">
      <c r="A56" s="309">
        <v>44</v>
      </c>
      <c r="B56" s="310" t="s">
        <v>479</v>
      </c>
    </row>
    <row r="57" spans="1:2">
      <c r="A57" s="309">
        <v>45</v>
      </c>
      <c r="B57" s="310" t="s">
        <v>480</v>
      </c>
    </row>
    <row r="58" spans="1:2">
      <c r="A58" s="309">
        <v>46</v>
      </c>
      <c r="B58" s="310" t="s">
        <v>481</v>
      </c>
    </row>
    <row r="59" spans="1:2">
      <c r="A59" s="309">
        <v>47</v>
      </c>
      <c r="B59" s="310" t="s">
        <v>482</v>
      </c>
    </row>
    <row r="60" spans="1:2">
      <c r="A60" s="309">
        <v>48</v>
      </c>
      <c r="B60" s="310" t="s">
        <v>483</v>
      </c>
    </row>
    <row r="61" spans="1:2">
      <c r="A61" s="309">
        <v>49</v>
      </c>
      <c r="B61" s="310" t="s">
        <v>484</v>
      </c>
    </row>
    <row r="62" spans="1:2">
      <c r="A62" s="309">
        <v>50</v>
      </c>
      <c r="B62" s="310" t="s">
        <v>485</v>
      </c>
    </row>
    <row r="63" spans="1:2">
      <c r="A63" s="309">
        <v>51</v>
      </c>
      <c r="B63" s="310" t="s">
        <v>486</v>
      </c>
    </row>
    <row r="64" spans="1:2">
      <c r="A64" s="309">
        <v>52</v>
      </c>
      <c r="B64" s="310" t="s">
        <v>487</v>
      </c>
    </row>
    <row r="65" spans="1:2">
      <c r="A65" s="309">
        <v>53</v>
      </c>
      <c r="B65" s="310" t="s">
        <v>488</v>
      </c>
    </row>
    <row r="66" spans="1:2">
      <c r="A66" s="309">
        <v>54</v>
      </c>
      <c r="B66" s="310" t="s">
        <v>489</v>
      </c>
    </row>
    <row r="67" spans="1:2">
      <c r="A67" s="309">
        <v>55</v>
      </c>
      <c r="B67" s="310" t="s">
        <v>490</v>
      </c>
    </row>
    <row r="68" spans="1:2">
      <c r="A68" s="309">
        <v>56</v>
      </c>
      <c r="B68" s="310" t="s">
        <v>491</v>
      </c>
    </row>
    <row r="69" spans="1:2">
      <c r="A69" s="309">
        <v>57</v>
      </c>
      <c r="B69" s="310" t="s">
        <v>492</v>
      </c>
    </row>
    <row r="70" spans="1:2">
      <c r="A70" s="309">
        <v>58</v>
      </c>
      <c r="B70" s="310" t="s">
        <v>493</v>
      </c>
    </row>
    <row r="71" spans="1:2">
      <c r="A71" s="309">
        <v>59</v>
      </c>
      <c r="B71" s="310" t="s">
        <v>494</v>
      </c>
    </row>
    <row r="72" spans="1:2">
      <c r="A72" s="309">
        <v>60</v>
      </c>
      <c r="B72" s="310" t="s">
        <v>495</v>
      </c>
    </row>
    <row r="73" spans="1:2">
      <c r="A73" s="309">
        <v>61</v>
      </c>
      <c r="B73" s="310" t="s">
        <v>496</v>
      </c>
    </row>
    <row r="74" spans="1:2">
      <c r="A74" s="309">
        <v>62</v>
      </c>
      <c r="B74" s="310" t="s">
        <v>497</v>
      </c>
    </row>
    <row r="75" spans="1:2">
      <c r="A75" s="309">
        <v>63</v>
      </c>
      <c r="B75" s="310" t="s">
        <v>498</v>
      </c>
    </row>
    <row r="76" spans="1:2">
      <c r="A76" s="309">
        <v>64</v>
      </c>
      <c r="B76" s="310" t="s">
        <v>499</v>
      </c>
    </row>
    <row r="77" spans="1:2">
      <c r="A77" s="309">
        <v>65</v>
      </c>
      <c r="B77" s="310" t="s">
        <v>500</v>
      </c>
    </row>
    <row r="78" spans="1:2">
      <c r="A78" s="309">
        <v>66</v>
      </c>
      <c r="B78" s="310" t="s">
        <v>501</v>
      </c>
    </row>
    <row r="79" spans="1:2">
      <c r="A79" s="309">
        <v>67</v>
      </c>
      <c r="B79" s="310" t="s">
        <v>502</v>
      </c>
    </row>
    <row r="80" spans="1:2">
      <c r="A80" s="309">
        <v>68</v>
      </c>
      <c r="B80" s="310" t="s">
        <v>503</v>
      </c>
    </row>
    <row r="81" spans="1:2">
      <c r="A81" s="309">
        <v>69</v>
      </c>
      <c r="B81" s="310" t="s">
        <v>504</v>
      </c>
    </row>
    <row r="82" spans="1:2">
      <c r="A82" s="309">
        <v>70</v>
      </c>
      <c r="B82" s="310" t="s">
        <v>505</v>
      </c>
    </row>
    <row r="83" spans="1:2">
      <c r="A83" s="309">
        <v>71</v>
      </c>
      <c r="B83" s="310" t="s">
        <v>506</v>
      </c>
    </row>
    <row r="84" spans="1:2">
      <c r="A84" s="309">
        <v>72</v>
      </c>
      <c r="B84" s="310" t="s">
        <v>507</v>
      </c>
    </row>
    <row r="85" spans="1:2">
      <c r="A85" s="309">
        <v>73</v>
      </c>
      <c r="B85" s="310" t="s">
        <v>508</v>
      </c>
    </row>
    <row r="86" spans="1:2">
      <c r="A86" s="309">
        <v>74</v>
      </c>
      <c r="B86" s="310" t="s">
        <v>509</v>
      </c>
    </row>
    <row r="87" spans="1:2">
      <c r="A87" s="309">
        <v>75</v>
      </c>
      <c r="B87" s="310" t="s">
        <v>510</v>
      </c>
    </row>
    <row r="88" spans="1:2">
      <c r="A88" s="309">
        <v>76</v>
      </c>
      <c r="B88" s="310" t="s">
        <v>511</v>
      </c>
    </row>
    <row r="89" spans="1:2">
      <c r="A89" s="309">
        <v>77</v>
      </c>
      <c r="B89" s="310" t="s">
        <v>512</v>
      </c>
    </row>
    <row r="90" spans="1:2">
      <c r="A90" s="309">
        <v>78</v>
      </c>
      <c r="B90" s="310" t="s">
        <v>513</v>
      </c>
    </row>
    <row r="91" spans="1:2">
      <c r="A91" s="309">
        <v>79</v>
      </c>
      <c r="B91" s="310" t="s">
        <v>514</v>
      </c>
    </row>
    <row r="92" spans="1:2">
      <c r="A92" s="309">
        <v>80</v>
      </c>
      <c r="B92" s="310" t="s">
        <v>515</v>
      </c>
    </row>
    <row r="93" spans="1:2">
      <c r="A93" s="309">
        <v>81</v>
      </c>
      <c r="B93" s="310" t="s">
        <v>516</v>
      </c>
    </row>
    <row r="94" spans="1:2">
      <c r="A94" s="309">
        <v>82</v>
      </c>
      <c r="B94" s="310" t="s">
        <v>517</v>
      </c>
    </row>
    <row r="95" spans="1:2">
      <c r="A95" s="309">
        <v>83</v>
      </c>
      <c r="B95" s="310" t="s">
        <v>518</v>
      </c>
    </row>
    <row r="96" spans="1:2">
      <c r="A96" s="309">
        <v>84</v>
      </c>
      <c r="B96" s="310" t="s">
        <v>519</v>
      </c>
    </row>
    <row r="97" spans="1:2">
      <c r="A97" s="309">
        <v>85</v>
      </c>
      <c r="B97" s="310" t="s">
        <v>520</v>
      </c>
    </row>
    <row r="98" spans="1:2">
      <c r="A98" s="309">
        <v>86</v>
      </c>
      <c r="B98" s="310" t="s">
        <v>521</v>
      </c>
    </row>
    <row r="99" spans="1:2">
      <c r="A99" s="309">
        <v>87</v>
      </c>
      <c r="B99" s="310" t="s">
        <v>522</v>
      </c>
    </row>
    <row r="100" spans="1:2">
      <c r="A100" s="309">
        <v>88</v>
      </c>
      <c r="B100" s="310" t="s">
        <v>523</v>
      </c>
    </row>
    <row r="101" spans="1:2">
      <c r="A101" s="309">
        <v>89</v>
      </c>
      <c r="B101" s="310" t="s">
        <v>524</v>
      </c>
    </row>
    <row r="102" spans="1:2">
      <c r="A102" s="309">
        <v>90</v>
      </c>
      <c r="B102" s="310" t="s">
        <v>525</v>
      </c>
    </row>
    <row r="103" spans="1:2">
      <c r="A103" s="309">
        <v>91</v>
      </c>
      <c r="B103" s="310" t="s">
        <v>526</v>
      </c>
    </row>
    <row r="104" spans="1:2">
      <c r="A104" s="309">
        <v>92</v>
      </c>
      <c r="B104" s="310" t="s">
        <v>527</v>
      </c>
    </row>
    <row r="105" spans="1:2">
      <c r="A105" s="309">
        <v>93</v>
      </c>
      <c r="B105" s="310" t="s">
        <v>528</v>
      </c>
    </row>
    <row r="106" spans="1:2">
      <c r="A106" s="309">
        <v>94</v>
      </c>
      <c r="B106" s="310" t="s">
        <v>529</v>
      </c>
    </row>
    <row r="107" spans="1:2">
      <c r="A107" s="309">
        <v>95</v>
      </c>
      <c r="B107" s="310" t="s">
        <v>530</v>
      </c>
    </row>
    <row r="108" spans="1:2">
      <c r="A108" s="309">
        <v>96</v>
      </c>
      <c r="B108" s="310" t="s">
        <v>531</v>
      </c>
    </row>
    <row r="109" spans="1:2">
      <c r="A109" s="309">
        <v>97</v>
      </c>
      <c r="B109" s="310" t="s">
        <v>532</v>
      </c>
    </row>
    <row r="110" spans="1:2">
      <c r="A110" s="309">
        <v>98</v>
      </c>
      <c r="B110" s="310" t="s">
        <v>533</v>
      </c>
    </row>
    <row r="111" spans="1:2">
      <c r="A111" s="309">
        <v>99</v>
      </c>
      <c r="B111" s="310" t="s">
        <v>534</v>
      </c>
    </row>
    <row r="112" spans="1:2">
      <c r="A112" s="309">
        <v>100</v>
      </c>
      <c r="B112" s="310" t="s">
        <v>535</v>
      </c>
    </row>
  </sheetData>
  <sheetProtection selectLockedCells="1" selectUnlockedCells="1"/>
  <customSheetViews>
    <customSheetView guid="{B48B8B4C-A880-453D-8729-90D004BEF0DB}" state="hidden">
      <selection sqref="A1:F1"/>
      <pageMargins left="0" right="0" top="0" bottom="0" header="0" footer="0"/>
      <pageSetup orientation="portrait" r:id="rId1"/>
      <headerFooter alignWithMargins="0"/>
    </customSheetView>
    <customSheetView guid="{7043F04C-1FA3-449D-BEB8-4AC08DF68A5A}" state="hidden">
      <selection sqref="A1:F1"/>
      <pageMargins left="0" right="0" top="0" bottom="0" header="0" footer="0"/>
      <pageSetup orientation="portrait" r:id="rId2"/>
      <headerFooter alignWithMargins="0"/>
    </customSheetView>
    <customSheetView guid="{D0757F9E-DF41-4B40-A5E5-F4F8FDD8D61D}" state="hidden">
      <selection sqref="A1:F1"/>
      <pageMargins left="0" right="0" top="0" bottom="0" header="0" footer="0"/>
      <pageSetup orientation="portrait" r:id="rId3"/>
      <headerFooter alignWithMargins="0"/>
    </customSheetView>
    <customSheetView guid="{E81F0721-C35D-4189-B675-E46A21339863}" state="hidden">
      <selection sqref="A1:F1"/>
      <pageMargins left="0" right="0" top="0" bottom="0" header="0" footer="0"/>
      <pageSetup orientation="portrait" r:id="rId4"/>
      <headerFooter alignWithMargins="0"/>
    </customSheetView>
    <customSheetView guid="{223BC0FC-814D-40F0-9795-CE82A16FF3A5}" state="hidden">
      <selection sqref="A1:F1"/>
      <pageMargins left="0" right="0" top="0" bottom="0" header="0" footer="0"/>
      <pageSetup orientation="portrait" r:id="rId5"/>
      <headerFooter alignWithMargins="0"/>
    </customSheetView>
    <customSheetView guid="{D53177B2-31EC-4222-B97A-A37DCFD9E45B}" state="hidden">
      <selection sqref="A1:F1"/>
      <pageMargins left="0" right="0" top="0" bottom="0" header="0" footer="0"/>
      <pageSetup orientation="portrait" r:id="rId6"/>
      <headerFooter alignWithMargins="0"/>
    </customSheetView>
    <customSheetView guid="{B3CE7B10-A914-4559-A6DA-AED8C22AFD6D}" state="hidden">
      <selection sqref="A1:F1"/>
      <pageMargins left="0" right="0" top="0" bottom="0" header="0" footer="0"/>
      <pageSetup orientation="portrait" r:id="rId7"/>
      <headerFooter alignWithMargins="0"/>
    </customSheetView>
    <customSheetView guid="{7487ED9F-BBED-4B2A-9631-22F1A430946B}" state="hidden">
      <selection sqref="A1:F1"/>
      <pageMargins left="0" right="0" top="0" bottom="0" header="0" footer="0"/>
      <pageSetup orientation="portrait" r:id="rId8"/>
      <headerFooter alignWithMargins="0"/>
    </customSheetView>
    <customSheetView guid="{A7DBDDEF-9245-44C6-9EBF-032DB6E1C0A2}" state="hidden">
      <selection sqref="A1:F1"/>
      <pageMargins left="0" right="0" top="0" bottom="0" header="0" footer="0"/>
      <pageSetup orientation="portrait" r:id="rId9"/>
      <headerFooter alignWithMargins="0"/>
    </customSheetView>
    <customSheetView guid="{E9F4E142-7D26-464D-BECA-4F3806DB1FE1}" state="hidden">
      <selection sqref="A1:F1"/>
      <pageMargins left="0" right="0" top="0" bottom="0" header="0" footer="0"/>
      <pageSetup orientation="portrait" r:id="rId10"/>
      <headerFooter alignWithMargins="0"/>
    </customSheetView>
    <customSheetView guid="{27A45B7A-04F2-4516-B80B-5ED0825D4ED3}" state="hidden" topLeftCell="A2">
      <selection activeCell="C2" sqref="C2"/>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01ACF2E1-8E61-4459-ABC1-B6C183DEED61}" state="hidden" showRuler="0">
      <selection sqref="A1:B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ECE9294F-C910-4036-88BC-B1F2176FB06B}" state="hidden">
      <selection sqref="A1:F1"/>
      <pageMargins left="0" right="0" top="0" bottom="0" header="0" footer="0"/>
      <pageSetup orientation="portrait" r:id="rId15"/>
      <headerFooter alignWithMargins="0"/>
    </customSheetView>
    <customSheetView guid="{B23AD343-29DA-4CE0-BD10-47BF44F3782F}" state="hidden">
      <selection sqref="A1:F1"/>
      <pageMargins left="0" right="0" top="0" bottom="0" header="0" footer="0"/>
      <pageSetup orientation="portrait" r:id="rId16"/>
      <headerFooter alignWithMargins="0"/>
    </customSheetView>
    <customSheetView guid="{4AA1107B-A795-4744-B566-827168772C7A}" state="hidden">
      <selection sqref="A1:F1"/>
      <pageMargins left="0" right="0" top="0" bottom="0" header="0" footer="0"/>
      <pageSetup orientation="portrait" r:id="rId17"/>
      <headerFooter alignWithMargins="0"/>
    </customSheetView>
    <customSheetView guid="{EE46BCD1-F715-4FA9-A5FC-1B125AD601E0}"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17F5C48B-526E-48D2-9F97-823D578F9893}" state="hidden">
      <selection sqref="A1:F1"/>
      <pageMargins left="0" right="0" top="0" bottom="0" header="0" footer="0"/>
      <pageSetup orientation="portrait" r:id="rId21"/>
      <headerFooter alignWithMargins="0"/>
    </customSheetView>
    <customSheetView guid="{7F1A5DE7-1043-4C11-AB2C-CC6BC6A0F482}" state="hidden">
      <selection sqref="A1:F1"/>
      <pageMargins left="0" right="0" top="0" bottom="0" header="0" footer="0"/>
      <pageSetup orientation="portrait" r:id="rId22"/>
      <headerFooter alignWithMargins="0"/>
    </customSheetView>
    <customSheetView guid="{75D87FDD-0292-4E5A-8E8F-63018B009393}" state="hidden">
      <selection sqref="A1:F1"/>
      <pageMargins left="0" right="0" top="0" bottom="0" header="0" footer="0"/>
      <pageSetup orientation="portrait" r:id="rId23"/>
      <headerFooter alignWithMargins="0"/>
    </customSheetView>
  </customSheetViews>
  <mergeCells count="1">
    <mergeCell ref="A1:B1"/>
  </mergeCells>
  <phoneticPr fontId="5" type="noConversion"/>
  <pageMargins left="0.75" right="0.75" top="1" bottom="1" header="0.5" footer="0.5"/>
  <pageSetup orientation="portrait" r:id="rId2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ColWidth="8.875"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ColWidth="8.875"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Normal="100" zoomScaleSheetLayoutView="100" workbookViewId="0">
      <selection activeCell="C5" sqref="C5"/>
    </sheetView>
  </sheetViews>
  <sheetFormatPr defaultColWidth="9" defaultRowHeight="16.5"/>
  <cols>
    <col min="1" max="1" width="9" style="267"/>
    <col min="2" max="2" width="9" style="268"/>
    <col min="3" max="3" width="72.625" style="268" customWidth="1"/>
    <col min="4" max="4" width="66.125" style="280" customWidth="1"/>
    <col min="5" max="16384" width="9" style="266"/>
  </cols>
  <sheetData>
    <row r="1" spans="1:11" ht="45" customHeight="1">
      <c r="A1" s="943" t="s">
        <v>11</v>
      </c>
      <c r="B1" s="943"/>
      <c r="C1" s="943"/>
      <c r="D1" s="265"/>
      <c r="E1" s="855"/>
      <c r="F1" s="855"/>
      <c r="G1" s="855"/>
      <c r="H1" s="855"/>
      <c r="I1" s="855"/>
      <c r="J1" s="855"/>
      <c r="K1" s="855"/>
    </row>
    <row r="2" spans="1:11" ht="18" customHeight="1">
      <c r="D2" s="269"/>
      <c r="E2" s="270"/>
      <c r="F2" s="270"/>
      <c r="G2" s="270"/>
      <c r="H2" s="270"/>
      <c r="I2" s="270"/>
      <c r="J2" s="270"/>
      <c r="K2" s="270"/>
    </row>
    <row r="3" spans="1:11" ht="18" customHeight="1">
      <c r="A3" s="271" t="s">
        <v>12</v>
      </c>
      <c r="B3" s="268" t="s">
        <v>13</v>
      </c>
      <c r="D3" s="272"/>
      <c r="E3" s="273"/>
      <c r="F3" s="273"/>
      <c r="G3" s="273"/>
      <c r="H3" s="273"/>
      <c r="I3" s="273"/>
      <c r="J3" s="273"/>
      <c r="K3" s="273"/>
    </row>
    <row r="4" spans="1:11" ht="18" customHeight="1">
      <c r="B4" s="274" t="s">
        <v>14</v>
      </c>
      <c r="C4" s="275" t="s">
        <v>15</v>
      </c>
      <c r="D4" s="272"/>
      <c r="E4" s="273"/>
      <c r="F4" s="273"/>
      <c r="G4" s="273"/>
      <c r="H4" s="273"/>
      <c r="I4" s="273"/>
      <c r="J4" s="273"/>
      <c r="K4" s="273"/>
    </row>
    <row r="5" spans="1:11" ht="38.1" customHeight="1">
      <c r="B5" s="274" t="s">
        <v>16</v>
      </c>
      <c r="C5" s="275" t="s">
        <v>17</v>
      </c>
      <c r="D5" s="272"/>
      <c r="E5" s="273"/>
      <c r="F5" s="273"/>
      <c r="G5" s="273"/>
      <c r="H5" s="273"/>
      <c r="I5" s="273"/>
      <c r="J5" s="273"/>
      <c r="K5" s="273"/>
    </row>
    <row r="6" spans="1:11" ht="18" customHeight="1">
      <c r="B6" s="274" t="s">
        <v>18</v>
      </c>
      <c r="C6" s="275" t="s">
        <v>19</v>
      </c>
      <c r="D6" s="272"/>
      <c r="E6" s="273"/>
      <c r="F6" s="273"/>
      <c r="G6" s="273"/>
      <c r="H6" s="273"/>
      <c r="I6" s="273"/>
      <c r="J6" s="273"/>
      <c r="K6" s="273"/>
    </row>
    <row r="7" spans="1:11" ht="18" customHeight="1">
      <c r="B7" s="274" t="s">
        <v>20</v>
      </c>
      <c r="C7" s="275" t="s">
        <v>21</v>
      </c>
      <c r="D7" s="272"/>
      <c r="E7" s="273"/>
      <c r="F7" s="273"/>
      <c r="G7" s="273"/>
      <c r="H7" s="273"/>
      <c r="I7" s="273"/>
      <c r="J7" s="273"/>
      <c r="K7" s="273"/>
    </row>
    <row r="8" spans="1:11" ht="18" customHeight="1">
      <c r="B8" s="274" t="s">
        <v>22</v>
      </c>
      <c r="C8" s="275" t="s">
        <v>23</v>
      </c>
      <c r="D8" s="272"/>
      <c r="E8" s="273"/>
      <c r="F8" s="273"/>
      <c r="G8" s="273"/>
      <c r="H8" s="273"/>
      <c r="I8" s="273"/>
      <c r="J8" s="273"/>
      <c r="K8" s="273"/>
    </row>
    <row r="9" spans="1:11" ht="18" customHeight="1">
      <c r="B9" s="274" t="s">
        <v>24</v>
      </c>
      <c r="C9" s="275" t="s">
        <v>25</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26</v>
      </c>
      <c r="B11" s="268" t="s">
        <v>27</v>
      </c>
      <c r="D11" s="272"/>
      <c r="E11" s="273"/>
      <c r="F11" s="273"/>
      <c r="G11" s="273"/>
      <c r="H11" s="273"/>
      <c r="I11" s="273"/>
      <c r="J11" s="273"/>
      <c r="K11" s="273"/>
    </row>
    <row r="12" spans="1:11" ht="18" customHeight="1">
      <c r="B12" s="944" t="s">
        <v>28</v>
      </c>
      <c r="C12" s="944"/>
      <c r="D12" s="277"/>
      <c r="E12" s="273"/>
      <c r="F12" s="273"/>
      <c r="G12" s="273"/>
      <c r="H12" s="273"/>
      <c r="I12" s="273"/>
      <c r="J12" s="273"/>
      <c r="K12" s="273"/>
    </row>
    <row r="13" spans="1:11" ht="18" customHeight="1">
      <c r="B13" s="278"/>
      <c r="C13" s="275" t="s">
        <v>29</v>
      </c>
      <c r="D13" s="272"/>
      <c r="E13" s="273"/>
      <c r="F13" s="273"/>
      <c r="G13" s="273"/>
      <c r="H13" s="273"/>
      <c r="I13" s="273"/>
      <c r="J13" s="273"/>
      <c r="K13" s="273"/>
    </row>
    <row r="14" spans="1:11" ht="18" customHeight="1">
      <c r="B14" s="944" t="s">
        <v>30</v>
      </c>
      <c r="C14" s="944"/>
      <c r="D14" s="277"/>
      <c r="E14" s="273"/>
      <c r="F14" s="273"/>
      <c r="G14" s="273"/>
      <c r="H14" s="273"/>
      <c r="I14" s="273"/>
      <c r="J14" s="273"/>
      <c r="K14" s="273"/>
    </row>
    <row r="15" spans="1:11" ht="38.1" hidden="1" customHeight="1">
      <c r="B15" s="279" t="s">
        <v>31</v>
      </c>
      <c r="C15" s="275" t="s">
        <v>32</v>
      </c>
      <c r="D15" s="272"/>
      <c r="E15" s="273"/>
      <c r="F15" s="273"/>
      <c r="G15" s="273"/>
      <c r="H15" s="273"/>
      <c r="I15" s="273"/>
      <c r="J15" s="273"/>
      <c r="K15" s="273"/>
    </row>
    <row r="16" spans="1:11" ht="24.75" hidden="1" customHeight="1">
      <c r="B16" s="279" t="s">
        <v>31</v>
      </c>
      <c r="C16" s="275" t="s">
        <v>33</v>
      </c>
      <c r="D16" s="272"/>
      <c r="E16" s="273"/>
      <c r="F16" s="273"/>
      <c r="G16" s="273"/>
      <c r="H16" s="273"/>
      <c r="I16" s="273"/>
      <c r="J16" s="273"/>
      <c r="K16" s="273"/>
    </row>
    <row r="17" spans="2:11" ht="37.5" hidden="1">
      <c r="B17" s="279" t="s">
        <v>31</v>
      </c>
      <c r="C17" s="275" t="s">
        <v>34</v>
      </c>
      <c r="D17" s="272"/>
      <c r="E17" s="273"/>
      <c r="F17" s="273"/>
      <c r="G17" s="273"/>
      <c r="H17" s="273"/>
      <c r="I17" s="273"/>
      <c r="J17" s="273"/>
      <c r="K17" s="273"/>
    </row>
    <row r="18" spans="2:11" ht="18" customHeight="1">
      <c r="B18" s="279" t="s">
        <v>31</v>
      </c>
      <c r="C18" s="275" t="s">
        <v>35</v>
      </c>
      <c r="D18" s="272"/>
      <c r="E18" s="273"/>
      <c r="F18" s="273"/>
      <c r="G18" s="273"/>
      <c r="H18" s="273"/>
      <c r="I18" s="273"/>
      <c r="J18" s="273"/>
      <c r="K18" s="273"/>
    </row>
    <row r="19" spans="2:11" ht="18" customHeight="1">
      <c r="B19" s="279" t="s">
        <v>31</v>
      </c>
      <c r="C19" s="275" t="s">
        <v>36</v>
      </c>
      <c r="D19" s="272"/>
      <c r="E19" s="273"/>
      <c r="F19" s="273"/>
      <c r="G19" s="273"/>
      <c r="H19" s="273"/>
      <c r="I19" s="273"/>
      <c r="J19" s="273"/>
      <c r="K19" s="273"/>
    </row>
    <row r="20" spans="2:11" ht="18" customHeight="1">
      <c r="B20" s="279" t="s">
        <v>31</v>
      </c>
      <c r="C20" s="275" t="s">
        <v>37</v>
      </c>
      <c r="D20" s="272"/>
      <c r="E20" s="273"/>
      <c r="F20" s="273"/>
      <c r="G20" s="273"/>
      <c r="H20" s="273"/>
      <c r="I20" s="273"/>
      <c r="J20" s="273"/>
      <c r="K20" s="273"/>
    </row>
    <row r="21" spans="2:11" ht="18" hidden="1" customHeight="1">
      <c r="B21" s="944" t="s">
        <v>38</v>
      </c>
      <c r="C21" s="944"/>
      <c r="D21" s="277"/>
      <c r="E21" s="273"/>
      <c r="F21" s="273"/>
      <c r="G21" s="273"/>
      <c r="H21" s="273"/>
      <c r="I21" s="273"/>
      <c r="J21" s="273"/>
      <c r="K21" s="273"/>
    </row>
    <row r="22" spans="2:11" ht="54" hidden="1" customHeight="1">
      <c r="B22" s="279" t="s">
        <v>31</v>
      </c>
      <c r="C22" s="275" t="s">
        <v>39</v>
      </c>
      <c r="D22" s="272"/>
      <c r="E22" s="273"/>
      <c r="F22" s="273"/>
      <c r="G22" s="273"/>
      <c r="H22" s="273"/>
      <c r="I22" s="273"/>
      <c r="J22" s="273"/>
      <c r="K22" s="273"/>
    </row>
    <row r="23" spans="2:11" ht="54" hidden="1" customHeight="1">
      <c r="B23" s="279" t="s">
        <v>31</v>
      </c>
      <c r="C23" s="275" t="s">
        <v>40</v>
      </c>
      <c r="D23" s="272"/>
      <c r="E23" s="273"/>
      <c r="F23" s="273"/>
      <c r="G23" s="273"/>
      <c r="H23" s="273"/>
      <c r="I23" s="273"/>
      <c r="J23" s="273"/>
      <c r="K23" s="273"/>
    </row>
    <row r="24" spans="2:11" ht="38.1" hidden="1" customHeight="1">
      <c r="B24" s="279" t="s">
        <v>31</v>
      </c>
      <c r="C24" s="275"/>
      <c r="D24" s="272"/>
      <c r="E24" s="273"/>
      <c r="F24" s="273"/>
      <c r="G24" s="273"/>
      <c r="H24" s="273"/>
      <c r="I24" s="273"/>
      <c r="J24" s="273"/>
      <c r="K24" s="273"/>
    </row>
    <row r="25" spans="2:11" ht="18" hidden="1" customHeight="1">
      <c r="B25" s="279" t="s">
        <v>31</v>
      </c>
      <c r="C25" s="275" t="s">
        <v>41</v>
      </c>
      <c r="D25" s="272"/>
      <c r="E25" s="273"/>
      <c r="F25" s="273"/>
      <c r="G25" s="273"/>
      <c r="H25" s="273"/>
      <c r="I25" s="273"/>
      <c r="J25" s="273"/>
      <c r="K25" s="273"/>
    </row>
    <row r="26" spans="2:11" ht="38.1" hidden="1" customHeight="1">
      <c r="B26" s="279" t="s">
        <v>31</v>
      </c>
      <c r="C26" s="275" t="s">
        <v>42</v>
      </c>
      <c r="D26" s="272"/>
      <c r="E26" s="273"/>
      <c r="F26" s="273"/>
      <c r="G26" s="273"/>
      <c r="H26" s="273"/>
      <c r="I26" s="273"/>
      <c r="J26" s="273"/>
      <c r="K26" s="273"/>
    </row>
    <row r="27" spans="2:11" hidden="1">
      <c r="B27" s="944" t="s">
        <v>43</v>
      </c>
      <c r="C27" s="944"/>
      <c r="D27" s="277"/>
      <c r="E27" s="273"/>
      <c r="F27" s="273"/>
      <c r="G27" s="273"/>
      <c r="H27" s="273"/>
      <c r="I27" s="273"/>
      <c r="J27" s="273"/>
      <c r="K27" s="273"/>
    </row>
    <row r="28" spans="2:11" ht="47.25" hidden="1">
      <c r="B28" s="279" t="s">
        <v>31</v>
      </c>
      <c r="C28" s="275" t="s">
        <v>39</v>
      </c>
      <c r="D28" s="272"/>
      <c r="E28" s="273"/>
      <c r="F28" s="273"/>
      <c r="G28" s="273"/>
      <c r="H28" s="273"/>
      <c r="I28" s="273"/>
      <c r="J28" s="273"/>
      <c r="K28" s="273"/>
    </row>
    <row r="29" spans="2:11" hidden="1">
      <c r="B29" s="279" t="s">
        <v>31</v>
      </c>
      <c r="C29" s="275" t="s">
        <v>41</v>
      </c>
      <c r="D29" s="272"/>
      <c r="E29" s="273"/>
      <c r="F29" s="273"/>
      <c r="G29" s="273"/>
      <c r="H29" s="273"/>
      <c r="I29" s="273"/>
      <c r="J29" s="273"/>
      <c r="K29" s="273"/>
    </row>
    <row r="30" spans="2:11">
      <c r="B30" s="944" t="s">
        <v>44</v>
      </c>
      <c r="C30" s="944"/>
      <c r="D30" s="277"/>
    </row>
    <row r="31" spans="2:11" ht="47.25">
      <c r="B31" s="279" t="s">
        <v>31</v>
      </c>
      <c r="C31" s="275" t="s">
        <v>39</v>
      </c>
      <c r="D31" s="272"/>
      <c r="E31" s="273"/>
      <c r="F31" s="273"/>
      <c r="G31" s="273"/>
      <c r="H31" s="273"/>
      <c r="I31" s="273"/>
      <c r="J31" s="273"/>
      <c r="K31" s="273"/>
    </row>
    <row r="32" spans="2:11">
      <c r="B32" s="279" t="s">
        <v>31</v>
      </c>
      <c r="C32" s="275" t="s">
        <v>41</v>
      </c>
      <c r="D32" s="272"/>
    </row>
    <row r="33" spans="1:11" hidden="1">
      <c r="B33" s="944" t="s">
        <v>45</v>
      </c>
      <c r="C33" s="944"/>
      <c r="D33" s="277"/>
    </row>
    <row r="34" spans="1:11" hidden="1">
      <c r="B34" s="279" t="s">
        <v>31</v>
      </c>
      <c r="C34" s="275" t="s">
        <v>46</v>
      </c>
      <c r="D34" s="272"/>
    </row>
    <row r="35" spans="1:11" ht="18" customHeight="1">
      <c r="B35" s="944" t="s">
        <v>47</v>
      </c>
      <c r="C35" s="944"/>
      <c r="D35" s="277"/>
    </row>
    <row r="36" spans="1:11" ht="37.5" customHeight="1">
      <c r="B36" s="279" t="s">
        <v>31</v>
      </c>
      <c r="C36" s="275" t="s">
        <v>48</v>
      </c>
      <c r="D36" s="272"/>
      <c r="E36" s="273"/>
      <c r="F36" s="273"/>
      <c r="G36" s="273"/>
      <c r="H36" s="273"/>
      <c r="I36" s="273"/>
      <c r="J36" s="273"/>
      <c r="K36" s="273"/>
    </row>
    <row r="37" spans="1:11" ht="18" customHeight="1">
      <c r="B37" s="944" t="s">
        <v>49</v>
      </c>
      <c r="C37" s="944"/>
    </row>
    <row r="38" spans="1:11" ht="38.1" customHeight="1">
      <c r="B38" s="279" t="s">
        <v>31</v>
      </c>
      <c r="C38" s="275" t="s">
        <v>50</v>
      </c>
    </row>
    <row r="39" spans="1:11" ht="38.1" customHeight="1">
      <c r="B39" s="279" t="s">
        <v>31</v>
      </c>
      <c r="C39" s="275" t="s">
        <v>48</v>
      </c>
    </row>
    <row r="40" spans="1:11" ht="18" hidden="1" customHeight="1">
      <c r="B40" s="944" t="s">
        <v>51</v>
      </c>
      <c r="C40" s="944"/>
    </row>
    <row r="41" spans="1:11" ht="18" hidden="1" customHeight="1">
      <c r="B41" s="279" t="s">
        <v>31</v>
      </c>
      <c r="C41" s="281" t="s">
        <v>52</v>
      </c>
    </row>
    <row r="42" spans="1:11" ht="18" hidden="1" customHeight="1">
      <c r="B42" s="279" t="s">
        <v>31</v>
      </c>
      <c r="C42" s="281" t="s">
        <v>53</v>
      </c>
    </row>
    <row r="43" spans="1:11" ht="18" customHeight="1">
      <c r="B43" s="944" t="s">
        <v>54</v>
      </c>
      <c r="C43" s="944"/>
    </row>
    <row r="44" spans="1:11" ht="18" customHeight="1">
      <c r="B44" s="279" t="s">
        <v>31</v>
      </c>
      <c r="C44" s="275" t="s">
        <v>55</v>
      </c>
      <c r="D44" s="272"/>
      <c r="E44" s="273"/>
      <c r="F44" s="273"/>
      <c r="G44" s="273"/>
      <c r="H44" s="273"/>
      <c r="I44" s="273"/>
      <c r="J44" s="273"/>
      <c r="K44" s="273"/>
    </row>
    <row r="45" spans="1:11" ht="18" customHeight="1">
      <c r="B45" s="279" t="s">
        <v>31</v>
      </c>
      <c r="C45" s="275" t="s">
        <v>56</v>
      </c>
      <c r="D45" s="272"/>
      <c r="E45" s="273"/>
      <c r="F45" s="273"/>
      <c r="G45" s="273"/>
      <c r="H45" s="273"/>
      <c r="I45" s="273"/>
      <c r="J45" s="273"/>
      <c r="K45" s="273"/>
    </row>
    <row r="46" spans="1:11" ht="36" customHeight="1">
      <c r="B46" s="279" t="s">
        <v>31</v>
      </c>
      <c r="C46" s="275" t="s">
        <v>57</v>
      </c>
      <c r="D46" s="272"/>
      <c r="E46" s="273"/>
      <c r="F46" s="273"/>
      <c r="G46" s="273"/>
      <c r="H46" s="273"/>
      <c r="I46" s="273"/>
      <c r="J46" s="273"/>
      <c r="K46" s="273"/>
    </row>
    <row r="47" spans="1:11" ht="18" customHeight="1">
      <c r="B47" s="279" t="s">
        <v>31</v>
      </c>
      <c r="C47" s="275" t="s">
        <v>58</v>
      </c>
      <c r="D47" s="272"/>
      <c r="E47" s="273"/>
      <c r="F47" s="273"/>
      <c r="G47" s="273"/>
      <c r="H47" s="273"/>
      <c r="I47" s="273"/>
      <c r="J47" s="273"/>
      <c r="K47" s="273"/>
    </row>
    <row r="48" spans="1:11" ht="18" customHeight="1">
      <c r="A48" s="268"/>
      <c r="C48" s="282"/>
    </row>
    <row r="49" spans="1:4" ht="18" customHeight="1">
      <c r="A49" s="947"/>
      <c r="B49" s="947"/>
      <c r="C49" s="947"/>
      <c r="D49" s="276"/>
    </row>
    <row r="50" spans="1:4" ht="18" customHeight="1">
      <c r="A50" s="946" t="s">
        <v>59</v>
      </c>
      <c r="B50" s="946"/>
      <c r="C50" s="946"/>
      <c r="D50" s="276"/>
    </row>
    <row r="51" spans="1:4" ht="36" customHeight="1">
      <c r="A51" s="945" t="s">
        <v>60</v>
      </c>
      <c r="B51" s="945"/>
      <c r="C51" s="945"/>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sheet="1" objects="1" scenarios="1" formatColumns="0" formatRows="0" selectLockedCells="1" selectUnlockedCells="1"/>
  <customSheetViews>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2"/>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9" type="noConversion"/>
  <pageMargins left="0.75" right="0.75" top="0.55000000000000004" bottom="0.47" header="0.32" footer="0.25"/>
  <pageSetup orientation="portrait" r:id="rId23"/>
  <headerFooter alignWithMargins="0">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F33" sqref="F33"/>
    </sheetView>
  </sheetViews>
  <sheetFormatPr defaultColWidth="8" defaultRowHeight="16.5"/>
  <cols>
    <col min="1" max="1" width="8" style="147" customWidth="1"/>
    <col min="2" max="2" width="28.875" style="149" customWidth="1"/>
    <col min="3" max="3" width="10.1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50.25" customHeight="1">
      <c r="B1" s="963" t="str">
        <f>Cover!$B$2</f>
        <v>Construction of Substation store at 765/400 kV, Bidar under TBCB Project</v>
      </c>
      <c r="C1" s="963"/>
      <c r="D1" s="963"/>
      <c r="E1" s="963"/>
      <c r="F1" s="963"/>
      <c r="G1" s="963"/>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964" t="str">
        <f>Cover!B3</f>
        <v>SR-II/C&amp;M/WC-4278/2025</v>
      </c>
      <c r="C2" s="964"/>
      <c r="D2" s="964"/>
      <c r="E2" s="964"/>
      <c r="F2" s="964"/>
      <c r="G2" s="964"/>
      <c r="H2" s="149"/>
      <c r="I2" s="149"/>
      <c r="J2" s="149"/>
      <c r="K2" s="149"/>
      <c r="L2" s="149"/>
      <c r="M2" s="149"/>
      <c r="N2" s="149"/>
      <c r="O2" s="149"/>
      <c r="P2" s="149"/>
      <c r="Q2" s="149"/>
      <c r="R2" s="149"/>
      <c r="S2" s="149"/>
      <c r="T2" s="149"/>
      <c r="U2" s="149"/>
      <c r="V2" s="149"/>
      <c r="W2" s="149"/>
      <c r="X2" s="149"/>
      <c r="Y2" s="149"/>
      <c r="AA2" s="147" t="s">
        <v>61</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62</v>
      </c>
      <c r="AB3" s="320" t="s">
        <v>63</v>
      </c>
      <c r="AC3" s="170"/>
    </row>
    <row r="4" spans="2:29" ht="20.100000000000001" customHeight="1">
      <c r="B4" s="965" t="s">
        <v>64</v>
      </c>
      <c r="C4" s="965"/>
      <c r="D4" s="965"/>
      <c r="E4" s="965"/>
      <c r="F4" s="965"/>
      <c r="G4" s="965"/>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65</v>
      </c>
      <c r="C6" s="580"/>
      <c r="D6" s="966" t="s">
        <v>61</v>
      </c>
      <c r="E6" s="966"/>
      <c r="F6" s="966"/>
      <c r="G6" s="966"/>
      <c r="H6" s="153"/>
      <c r="I6" s="153"/>
      <c r="J6" s="153"/>
      <c r="K6" s="153"/>
      <c r="L6" s="153"/>
      <c r="M6" s="153"/>
      <c r="N6" s="153"/>
      <c r="O6" s="153"/>
      <c r="P6" s="153"/>
      <c r="Q6" s="153"/>
      <c r="R6" s="153"/>
      <c r="S6" s="153"/>
      <c r="U6" s="153"/>
      <c r="V6" s="153"/>
      <c r="W6" s="153"/>
      <c r="X6" s="153"/>
      <c r="Y6" s="153"/>
      <c r="AA6" s="856">
        <f>IF(D6= "Sole Bidder", 0, D7)</f>
        <v>0</v>
      </c>
      <c r="AB6" s="169"/>
      <c r="AC6" s="169"/>
    </row>
    <row r="7" spans="2:29" ht="7.5" customHeight="1">
      <c r="B7" s="577" t="str">
        <f>IF(D6= "JV (Joint Venture)", "Total Nos. of  Partners in the JV [excluding the Lead Partner]", "")</f>
        <v/>
      </c>
      <c r="C7" s="579"/>
      <c r="D7" s="967" t="s">
        <v>63</v>
      </c>
      <c r="E7" s="968"/>
      <c r="F7" s="968"/>
      <c r="G7" s="969"/>
      <c r="AA7" s="170"/>
      <c r="AB7" s="170"/>
      <c r="AC7" s="170"/>
    </row>
    <row r="8" spans="2:29" ht="19.5" customHeight="1">
      <c r="B8" s="155"/>
      <c r="C8" s="155"/>
      <c r="D8" s="153"/>
    </row>
    <row r="9" spans="2:29" ht="20.100000000000001" customHeight="1">
      <c r="B9" s="759" t="s">
        <v>66</v>
      </c>
      <c r="C9" s="157"/>
      <c r="D9" s="952"/>
      <c r="E9" s="953"/>
      <c r="F9" s="953"/>
      <c r="G9" s="954"/>
    </row>
    <row r="10" spans="2:29" ht="20.100000000000001" customHeight="1">
      <c r="B10" s="760" t="s">
        <v>67</v>
      </c>
      <c r="C10" s="159"/>
      <c r="D10" s="952"/>
      <c r="E10" s="953"/>
      <c r="F10" s="953"/>
      <c r="G10" s="954"/>
    </row>
    <row r="11" spans="2:29" ht="20.100000000000001" customHeight="1">
      <c r="B11" s="160"/>
      <c r="C11" s="161"/>
      <c r="D11" s="952"/>
      <c r="E11" s="953"/>
      <c r="F11" s="953"/>
      <c r="G11" s="954"/>
    </row>
    <row r="12" spans="2:29" ht="20.100000000000001" customHeight="1">
      <c r="B12" s="162"/>
      <c r="C12" s="163"/>
      <c r="D12" s="952"/>
      <c r="E12" s="953"/>
      <c r="F12" s="953"/>
      <c r="G12" s="954"/>
    </row>
    <row r="13" spans="2:29" ht="20.100000000000001" customHeight="1"/>
    <row r="14" spans="2:29" ht="20.100000000000001" customHeight="1">
      <c r="B14" s="156" t="str">
        <f>IF(D7=1, "Name of other Partner","Name of other Partner - 1")</f>
        <v>Name of other Partner - 1</v>
      </c>
      <c r="C14" s="157"/>
      <c r="D14" s="952"/>
      <c r="E14" s="953"/>
      <c r="F14" s="953"/>
      <c r="G14" s="954"/>
    </row>
    <row r="15" spans="2:29" ht="20.100000000000001" customHeight="1">
      <c r="B15" s="158" t="str">
        <f>IF(D7=1, "Address of other Partner","Address of other Partner - 1")</f>
        <v>Address of other Partner - 1</v>
      </c>
      <c r="C15" s="159"/>
      <c r="D15" s="955"/>
      <c r="E15" s="956"/>
      <c r="F15" s="956"/>
      <c r="G15" s="957"/>
    </row>
    <row r="16" spans="2:29" ht="9" customHeight="1">
      <c r="B16" s="160"/>
      <c r="C16" s="161"/>
      <c r="D16" s="955" t="s">
        <v>68</v>
      </c>
      <c r="E16" s="956"/>
      <c r="F16" s="956"/>
      <c r="G16" s="957"/>
    </row>
    <row r="17" spans="2:7" ht="19.5" hidden="1" customHeight="1">
      <c r="B17" s="162"/>
      <c r="C17" s="163"/>
      <c r="D17" s="955" t="s">
        <v>68</v>
      </c>
      <c r="E17" s="956"/>
      <c r="F17" s="956"/>
      <c r="G17" s="957"/>
    </row>
    <row r="18" spans="2:7" ht="19.5" hidden="1" customHeight="1"/>
    <row r="19" spans="2:7" ht="19.5" hidden="1" customHeight="1">
      <c r="B19" s="156" t="s">
        <v>69</v>
      </c>
      <c r="C19" s="157"/>
      <c r="D19" s="958" t="s">
        <v>68</v>
      </c>
      <c r="E19" s="959"/>
      <c r="F19" s="959"/>
      <c r="G19" s="960"/>
    </row>
    <row r="20" spans="2:7" ht="19.5" hidden="1" customHeight="1">
      <c r="B20" s="158" t="s">
        <v>70</v>
      </c>
      <c r="C20" s="159"/>
      <c r="D20" s="958" t="s">
        <v>68</v>
      </c>
      <c r="E20" s="959"/>
      <c r="F20" s="959"/>
      <c r="G20" s="960"/>
    </row>
    <row r="21" spans="2:7" ht="19.5" hidden="1" customHeight="1">
      <c r="B21" s="160"/>
      <c r="C21" s="161"/>
      <c r="D21" s="958" t="s">
        <v>68</v>
      </c>
      <c r="E21" s="959"/>
      <c r="F21" s="959"/>
      <c r="G21" s="960"/>
    </row>
    <row r="22" spans="2:7" ht="19.5" hidden="1" customHeight="1">
      <c r="B22" s="162"/>
      <c r="C22" s="163"/>
      <c r="D22" s="952" t="s">
        <v>68</v>
      </c>
      <c r="E22" s="961"/>
      <c r="F22" s="961"/>
      <c r="G22" s="962"/>
    </row>
    <row r="23" spans="2:7" ht="19.5" hidden="1" customHeight="1"/>
    <row r="24" spans="2:7" ht="19.5" hidden="1" customHeight="1"/>
    <row r="25" spans="2:7" ht="19.5" hidden="1" customHeight="1"/>
    <row r="26" spans="2:7" ht="21" customHeight="1">
      <c r="B26" s="164" t="s">
        <v>71</v>
      </c>
      <c r="C26" s="165"/>
      <c r="D26" s="952"/>
      <c r="E26" s="953"/>
      <c r="F26" s="953"/>
      <c r="G26" s="954"/>
    </row>
    <row r="27" spans="2:7" ht="21" customHeight="1">
      <c r="B27" s="164" t="s">
        <v>72</v>
      </c>
      <c r="C27" s="165"/>
      <c r="D27" s="952"/>
      <c r="E27" s="953"/>
      <c r="F27" s="953"/>
      <c r="G27" s="954"/>
    </row>
    <row r="28" spans="2:7" ht="21" customHeight="1">
      <c r="B28" s="164" t="s">
        <v>73</v>
      </c>
      <c r="C28" s="165"/>
      <c r="D28" s="948"/>
      <c r="E28" s="949"/>
      <c r="F28" s="949"/>
      <c r="G28" s="949"/>
    </row>
    <row r="29" spans="2:7" ht="21" customHeight="1">
      <c r="B29" s="164" t="s">
        <v>74</v>
      </c>
      <c r="C29" s="165"/>
      <c r="D29" s="950"/>
      <c r="E29" s="951"/>
      <c r="F29" s="951"/>
      <c r="G29" s="951"/>
    </row>
    <row r="30" spans="2:7" ht="21" customHeight="1">
      <c r="B30" s="164" t="s">
        <v>75</v>
      </c>
      <c r="C30" s="165"/>
      <c r="D30" s="950"/>
      <c r="E30" s="951"/>
      <c r="F30" s="951"/>
      <c r="G30" s="951"/>
    </row>
    <row r="31" spans="2:7" ht="21" customHeight="1">
      <c r="B31" s="164" t="s">
        <v>76</v>
      </c>
      <c r="C31" s="165"/>
      <c r="D31" s="950"/>
      <c r="E31" s="951"/>
      <c r="F31" s="951"/>
      <c r="G31" s="951"/>
    </row>
    <row r="32" spans="2:7">
      <c r="B32" s="166"/>
      <c r="C32" s="166"/>
      <c r="D32" s="166"/>
    </row>
    <row r="33" spans="2:25" s="152" customFormat="1" ht="24.75" customHeight="1">
      <c r="B33" s="164" t="s">
        <v>77</v>
      </c>
      <c r="C33" s="165"/>
      <c r="D33" s="317"/>
      <c r="E33" s="468"/>
      <c r="F33" s="317">
        <v>2025</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78</v>
      </c>
      <c r="C34" s="165"/>
      <c r="D34" s="952"/>
      <c r="E34" s="953"/>
      <c r="F34" s="953"/>
      <c r="G34" s="954"/>
    </row>
    <row r="35" spans="2:25">
      <c r="E35" s="154"/>
    </row>
  </sheetData>
  <sheetProtection algorithmName="SHA-512" hashValue="qzqfHQ30TAaOUuLIRrzeqVOZ84lCVPmMn5qnFUzaElONjIgfsnqdZEiBTi2mKl0unUTX4mZg15T3CkiflWbcGQ==" saltValue="3EMWrBu9tftO2RZ6H9lcqw==" spinCount="100000" sheet="1" objects="1" scenarios="1" formatColumns="0" formatRows="0" selectLockedCells="1"/>
  <dataConsolidate/>
  <customSheetViews>
    <customSheetView guid="{B48B8B4C-A880-453D-8729-90D004BEF0DB}" showGridLines="0" printArea="1" hiddenRows="1" view="pageBreakPreview" topLeftCell="A10">
      <selection activeCell="D12" sqref="D12:G12"/>
      <pageMargins left="0" right="0" top="0" bottom="0" header="0" footer="0"/>
      <pageSetup orientation="portrait" r:id="rId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
      <headerFooter alignWithMargins="0"/>
    </customSheetView>
    <customSheetView guid="{D0757F9E-DF41-4B40-A5E5-F4F8FDD8D61D}" showGridLines="0" printArea="1" view="pageBreakPreview">
      <selection activeCell="F33" sqref="F33"/>
      <pageMargins left="0" right="0" top="0" bottom="0" header="0" footer="0"/>
      <pageSetup orientation="portrait" r:id="rId3"/>
      <headerFooter alignWithMargins="0"/>
    </customSheetView>
    <customSheetView guid="{E81F0721-C35D-4189-B675-E46A21339863}" showGridLines="0" printArea="1" view="pageBreakPreview">
      <selection activeCell="D10" sqref="D10:G10"/>
      <pageMargins left="0" right="0" top="0" bottom="0" header="0" footer="0"/>
      <pageSetup orientation="portrait" r:id="rId4"/>
      <headerFooter alignWithMargins="0"/>
    </customSheetView>
    <customSheetView guid="{223BC0FC-814D-40F0-9795-CE82A16FF3A5}" showGridLines="0" printArea="1" view="pageBreakPreview">
      <selection activeCell="D6" sqref="D6:G6"/>
      <pageMargins left="0" right="0" top="0" bottom="0" header="0" footer="0"/>
      <pageSetup orientation="portrait" r:id="rId5"/>
      <headerFooter alignWithMargins="0"/>
    </customSheetView>
    <customSheetView guid="{D53177B2-31EC-4222-B97A-A37DCFD9E45B}" showGridLines="0" printArea="1" view="pageBreakPreview">
      <selection activeCell="D6" sqref="D6:G6"/>
      <pageMargins left="0" right="0" top="0" bottom="0" header="0" footer="0"/>
      <pageSetup orientation="portrait" r:id="rId6"/>
      <headerFooter alignWithMargins="0"/>
    </customSheetView>
    <customSheetView guid="{B3CE7B10-A914-4559-A6DA-AED8C22AFD6D}" showGridLines="0" printArea="1" view="pageBreakPreview">
      <selection activeCell="D9" sqref="D9:G9"/>
      <pageMargins left="0" right="0" top="0" bottom="0" header="0" footer="0"/>
      <pageSetup orientation="portrait" r:id="rId7"/>
      <headerFooter alignWithMargins="0"/>
    </customSheetView>
    <customSheetView guid="{7487ED9F-BBED-4B2A-9631-22F1A430946B}" showGridLines="0" printArea="1" view="pageBreakPreview">
      <selection activeCell="D6" sqref="D6:G6"/>
      <pageMargins left="0" right="0" top="0" bottom="0" header="0" footer="0"/>
      <pageSetup orientation="portrait" r:id="rId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9"/>
      <headerFooter alignWithMargins="0"/>
    </customSheetView>
    <customSheetView guid="{E9F4E142-7D26-464D-BECA-4F3806DB1FE1}" showGridLines="0">
      <selection activeCell="G8" sqref="G8"/>
      <pageMargins left="0" right="0" top="0" bottom="0" header="0" footer="0"/>
      <pageSetup orientation="portrait" r:id="rId10"/>
      <headerFooter alignWithMargins="0"/>
    </customSheetView>
    <customSheetView guid="{27A45B7A-04F2-4516-B80B-5ED0825D4ED3}" showGridLines="0">
      <selection activeCell="D6" sqref="D6:G6"/>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01ACF2E1-8E61-4459-ABC1-B6C183DEED61}" showGridLines="0" showRuler="0">
      <selection activeCell="D28" sqref="D28"/>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ECE9294F-C910-4036-88BC-B1F2176FB06B}" showGridLines="0">
      <selection activeCell="D14" sqref="D14:G14"/>
      <pageMargins left="0" right="0" top="0" bottom="0" header="0" footer="0"/>
      <pageSetup orientation="portrait" r:id="rId15"/>
      <headerFooter alignWithMargins="0"/>
    </customSheetView>
    <customSheetView guid="{B23AD343-29DA-4CE0-BD10-47BF44F3782F}" showGridLines="0">
      <selection activeCell="G8" sqref="G8"/>
      <pageMargins left="0" right="0" top="0" bottom="0" header="0" footer="0"/>
      <pageSetup orientation="portrait" r:id="rId16"/>
      <headerFooter alignWithMargins="0"/>
    </customSheetView>
    <customSheetView guid="{4AA1107B-A795-4744-B566-827168772C7A}" showGridLines="0" printArea="1" view="pageBreakPreview">
      <selection activeCell="D6" sqref="D6:G6"/>
      <pageMargins left="0" right="0" top="0" bottom="0" header="0" footer="0"/>
      <pageSetup orientation="portrait" r:id="rId17"/>
      <headerFooter alignWithMargins="0"/>
    </customSheetView>
    <customSheetView guid="{EE46BCD1-F715-4FA9-A5FC-1B125AD601E0}" showGridLines="0" printArea="1" view="pageBreakPreview">
      <selection activeCell="D7" sqref="D7:G7"/>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21"/>
      <headerFooter alignWithMargins="0"/>
    </customSheetView>
    <customSheetView guid="{7F1A5DE7-1043-4C11-AB2C-CC6BC6A0F482}" showGridLines="0" printArea="1" view="pageBreakPreview">
      <selection activeCell="D34" sqref="D34:G34"/>
      <pageMargins left="0" right="0" top="0" bottom="0" header="0" footer="0"/>
      <pageSetup orientation="portrait" r:id="rId22"/>
      <headerFooter alignWithMargins="0"/>
    </customSheetView>
    <customSheetView guid="{75D87FDD-0292-4E5A-8E8F-63018B009393}"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B1:G1"/>
    <mergeCell ref="B2:G2"/>
    <mergeCell ref="B4:G4"/>
    <mergeCell ref="D6:G6"/>
    <mergeCell ref="D7:G7"/>
    <mergeCell ref="D20:G20"/>
    <mergeCell ref="D19:G19"/>
    <mergeCell ref="D26:G26"/>
    <mergeCell ref="D27:G27"/>
    <mergeCell ref="D22:G22"/>
    <mergeCell ref="D21:G21"/>
    <mergeCell ref="D9:G9"/>
    <mergeCell ref="D10:G10"/>
    <mergeCell ref="D11:G11"/>
    <mergeCell ref="D12:G12"/>
    <mergeCell ref="D17:G17"/>
    <mergeCell ref="D16:G16"/>
    <mergeCell ref="D14:G14"/>
    <mergeCell ref="D15:G15"/>
    <mergeCell ref="D28:G28"/>
    <mergeCell ref="D29:G29"/>
    <mergeCell ref="D30:G30"/>
    <mergeCell ref="D31:G31"/>
    <mergeCell ref="D34:G34"/>
  </mergeCells>
  <phoneticPr fontId="33" type="noConversion"/>
  <conditionalFormatting sqref="B14:C17">
    <cfRule type="expression" dxfId="28" priority="8" stopIfTrue="1">
      <formula>$AA$6&lt;1</formula>
    </cfRule>
  </conditionalFormatting>
  <conditionalFormatting sqref="B19:C22">
    <cfRule type="expression" dxfId="27" priority="7" stopIfTrue="1">
      <formula>$AA$6&lt;2</formula>
    </cfRule>
  </conditionalFormatting>
  <conditionalFormatting sqref="B7:G7">
    <cfRule type="expression" dxfId="26" priority="10" stopIfTrue="1">
      <formula>$D$6="Sole Bidder"</formula>
    </cfRule>
  </conditionalFormatting>
  <conditionalFormatting sqref="D14:G17">
    <cfRule type="expression" dxfId="25" priority="2" stopIfTrue="1">
      <formula>$AA$6&lt;1</formula>
    </cfRule>
  </conditionalFormatting>
  <conditionalFormatting sqref="D19:G22">
    <cfRule type="expression" dxfId="24"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"2021,2022,2023,2024,2025"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6" zoomScale="70" zoomScaleNormal="100" zoomScaleSheetLayoutView="70" workbookViewId="0">
      <selection activeCell="A16" sqref="A16:O16"/>
    </sheetView>
  </sheetViews>
  <sheetFormatPr defaultColWidth="9" defaultRowHeight="19.5"/>
  <cols>
    <col min="1" max="1" width="9" style="602" customWidth="1"/>
    <col min="2" max="2" width="15.125" style="602" hidden="1" customWidth="1"/>
    <col min="3" max="3" width="9.625" style="602" hidden="1" customWidth="1"/>
    <col min="4" max="4" width="45" style="602" hidden="1" customWidth="1"/>
    <col min="5" max="5" width="15.625" style="602" hidden="1" customWidth="1"/>
    <col min="6" max="6" width="14.625" style="602" customWidth="1"/>
    <col min="7" max="7" width="17.1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625" style="600" customWidth="1"/>
    <col min="14" max="14" width="25.125" style="600" customWidth="1"/>
    <col min="15" max="15" width="26" style="714" customWidth="1"/>
    <col min="16" max="16" width="19.625" style="597" customWidth="1"/>
    <col min="17" max="17" width="14.125" style="597" customWidth="1"/>
    <col min="18" max="18" width="11.37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SR-II/C&amp;M/WC-4278/2025</v>
      </c>
      <c r="B1" s="591"/>
      <c r="C1" s="591"/>
      <c r="D1" s="591"/>
      <c r="E1" s="591"/>
      <c r="F1" s="591"/>
      <c r="G1" s="594"/>
      <c r="H1" s="591"/>
      <c r="I1" s="593"/>
      <c r="J1" s="592"/>
      <c r="K1" s="593"/>
      <c r="L1" s="594"/>
      <c r="M1" s="595"/>
      <c r="N1" s="596" t="s">
        <v>79</v>
      </c>
    </row>
    <row r="2" spans="1:19" ht="14.1" customHeight="1">
      <c r="A2" s="601"/>
      <c r="B2" s="601"/>
      <c r="C2" s="601"/>
      <c r="D2" s="601"/>
      <c r="E2" s="601"/>
      <c r="F2" s="601"/>
      <c r="H2" s="601"/>
    </row>
    <row r="3" spans="1:19" ht="37.5" customHeight="1">
      <c r="A3" s="978" t="str">
        <f>Basic!B1</f>
        <v>Construction of Substation store at 765/400 kV, Bidar under TBCB Project</v>
      </c>
      <c r="B3" s="978"/>
      <c r="C3" s="978"/>
      <c r="D3" s="978"/>
      <c r="E3" s="978"/>
      <c r="F3" s="978"/>
      <c r="G3" s="978"/>
      <c r="H3" s="978"/>
      <c r="I3" s="978"/>
      <c r="J3" s="978"/>
      <c r="K3" s="978"/>
      <c r="L3" s="978"/>
      <c r="M3" s="978"/>
      <c r="N3" s="978"/>
      <c r="O3" s="715"/>
    </row>
    <row r="4" spans="1:19">
      <c r="A4" s="665"/>
      <c r="B4" s="665"/>
      <c r="C4" s="665"/>
      <c r="D4" s="665"/>
      <c r="E4" s="665"/>
      <c r="F4" s="665"/>
      <c r="G4" s="670"/>
      <c r="H4" s="665"/>
      <c r="I4" s="665"/>
      <c r="J4" s="665"/>
      <c r="K4" s="665"/>
      <c r="L4" s="665"/>
      <c r="M4" s="665"/>
      <c r="N4" s="665"/>
      <c r="O4" s="716"/>
    </row>
    <row r="5" spans="1:19" ht="21.95" customHeight="1">
      <c r="A5" s="988" t="s">
        <v>80</v>
      </c>
      <c r="B5" s="988"/>
      <c r="C5" s="988"/>
      <c r="D5" s="988"/>
      <c r="E5" s="988"/>
      <c r="F5" s="988"/>
      <c r="G5" s="988"/>
      <c r="H5" s="988"/>
      <c r="I5" s="988"/>
      <c r="J5" s="988"/>
      <c r="K5" s="988"/>
      <c r="L5" s="988"/>
      <c r="M5" s="988"/>
      <c r="N5" s="988"/>
      <c r="O5" s="988"/>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81</v>
      </c>
      <c r="O7" s="717"/>
    </row>
    <row r="8" spans="1:19">
      <c r="A8" s="989" t="str">
        <f>IF('Names of Bidder'!D9="", "", IF('Names of Bidder'!D6= "JV (Joint Venture)", "JV of " &amp;#REF!, ""))</f>
        <v/>
      </c>
      <c r="B8" s="989"/>
      <c r="C8" s="989"/>
      <c r="D8" s="989"/>
      <c r="E8" s="989"/>
      <c r="F8" s="989"/>
      <c r="G8" s="989"/>
      <c r="H8" s="989"/>
      <c r="I8" s="989"/>
      <c r="J8" s="989"/>
      <c r="K8" s="989"/>
      <c r="L8" s="989"/>
      <c r="M8" s="609" t="s">
        <v>82</v>
      </c>
      <c r="O8" s="717"/>
    </row>
    <row r="9" spans="1:19">
      <c r="A9" s="604" t="s">
        <v>83</v>
      </c>
      <c r="B9" s="604"/>
      <c r="C9" s="604"/>
      <c r="D9" s="604"/>
      <c r="E9" s="604"/>
      <c r="F9" s="604"/>
      <c r="G9" s="974" t="str">
        <f>IF('Names of Bidder'!D9=0, "", 'Names of Bidder'!D9)</f>
        <v/>
      </c>
      <c r="H9" s="974"/>
      <c r="I9" s="974"/>
      <c r="M9" s="979" t="s">
        <v>84</v>
      </c>
      <c r="N9" s="979"/>
      <c r="O9" s="717"/>
    </row>
    <row r="10" spans="1:19" ht="18" customHeight="1">
      <c r="A10" s="604" t="s">
        <v>85</v>
      </c>
      <c r="B10" s="604"/>
      <c r="C10" s="604"/>
      <c r="D10" s="604"/>
      <c r="E10" s="604"/>
      <c r="F10" s="604"/>
      <c r="G10" s="974" t="str">
        <f>IF('Names of Bidder'!D10=0, "", 'Names of Bidder'!D10)</f>
        <v/>
      </c>
      <c r="H10" s="974"/>
      <c r="I10" s="974"/>
      <c r="M10" s="974" t="s">
        <v>86</v>
      </c>
      <c r="N10" s="974"/>
      <c r="O10" s="717"/>
    </row>
    <row r="11" spans="1:19" ht="18" customHeight="1">
      <c r="A11" s="605"/>
      <c r="B11" s="605"/>
      <c r="C11" s="605"/>
      <c r="D11" s="605"/>
      <c r="E11" s="605"/>
      <c r="F11" s="605"/>
      <c r="G11" s="974" t="str">
        <f>IF('Names of Bidder'!D11=0, "", 'Names of Bidder'!D11)</f>
        <v/>
      </c>
      <c r="H11" s="974"/>
      <c r="I11" s="974"/>
      <c r="M11" s="974" t="s">
        <v>87</v>
      </c>
      <c r="N11" s="974"/>
      <c r="O11" s="717"/>
    </row>
    <row r="12" spans="1:19" ht="18" customHeight="1">
      <c r="A12" s="605"/>
      <c r="B12" s="605"/>
      <c r="C12" s="605"/>
      <c r="D12" s="605"/>
      <c r="E12" s="605"/>
      <c r="F12" s="605"/>
      <c r="G12" s="974" t="str">
        <f>IF('Names of Bidder'!D12=0, "", 'Names of Bidder'!D12)</f>
        <v/>
      </c>
      <c r="H12" s="974"/>
      <c r="I12" s="974"/>
      <c r="M12" s="609" t="s">
        <v>88</v>
      </c>
      <c r="O12" s="717"/>
    </row>
    <row r="13" spans="1:19" ht="14.1" customHeight="1">
      <c r="A13" s="605"/>
      <c r="B13" s="605"/>
      <c r="C13" s="605"/>
      <c r="D13" s="605"/>
      <c r="E13" s="605"/>
      <c r="F13" s="605"/>
      <c r="G13" s="611"/>
      <c r="H13" s="605"/>
      <c r="I13" s="610"/>
      <c r="J13" s="605"/>
      <c r="K13" s="610"/>
      <c r="L13" s="611"/>
      <c r="M13" s="604"/>
      <c r="N13" s="268"/>
      <c r="O13" s="718"/>
    </row>
    <row r="14" spans="1:19" s="700" customFormat="1" ht="25.5" hidden="1" customHeight="1">
      <c r="A14" s="987" t="s">
        <v>89</v>
      </c>
      <c r="B14" s="987"/>
      <c r="C14" s="987"/>
      <c r="D14" s="987"/>
      <c r="E14" s="987"/>
      <c r="F14" s="987"/>
      <c r="G14" s="987"/>
      <c r="H14" s="987"/>
      <c r="I14" s="987"/>
      <c r="J14" s="987"/>
      <c r="K14" s="987"/>
      <c r="L14" s="987"/>
      <c r="M14" s="987"/>
      <c r="N14" s="987"/>
      <c r="O14" s="987"/>
      <c r="P14" s="698"/>
      <c r="Q14" s="698"/>
      <c r="R14" s="699"/>
      <c r="S14" s="699"/>
    </row>
    <row r="15" spans="1:19" ht="19.5" customHeight="1" thickBot="1">
      <c r="M15" s="743"/>
      <c r="N15" s="744" t="s">
        <v>90</v>
      </c>
      <c r="S15" s="602"/>
    </row>
    <row r="16" spans="1:19" ht="129.75" customHeight="1">
      <c r="A16" s="782" t="s">
        <v>91</v>
      </c>
      <c r="B16" s="783" t="s">
        <v>92</v>
      </c>
      <c r="C16" s="783" t="s">
        <v>93</v>
      </c>
      <c r="D16" s="783" t="s">
        <v>94</v>
      </c>
      <c r="E16" s="783" t="s">
        <v>95</v>
      </c>
      <c r="F16" s="782" t="s">
        <v>96</v>
      </c>
      <c r="G16" s="784" t="s">
        <v>97</v>
      </c>
      <c r="H16" s="782" t="s">
        <v>98</v>
      </c>
      <c r="I16" s="782" t="s">
        <v>99</v>
      </c>
      <c r="J16" s="785" t="s">
        <v>100</v>
      </c>
      <c r="K16" s="786" t="s">
        <v>101</v>
      </c>
      <c r="L16" s="787" t="s">
        <v>102</v>
      </c>
      <c r="M16" s="782" t="s">
        <v>103</v>
      </c>
      <c r="N16" s="782" t="s">
        <v>104</v>
      </c>
      <c r="O16" s="788" t="s">
        <v>105</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106</v>
      </c>
      <c r="O17" s="719">
        <v>11</v>
      </c>
    </row>
    <row r="18" spans="1:26" s="711" customFormat="1" ht="90" customHeight="1">
      <c r="A18" s="745">
        <v>1</v>
      </c>
      <c r="B18" s="709">
        <v>7000005840</v>
      </c>
      <c r="C18" s="709">
        <v>20</v>
      </c>
      <c r="D18" s="709" t="s">
        <v>107</v>
      </c>
      <c r="E18" s="709"/>
      <c r="F18" s="761">
        <v>76169990</v>
      </c>
      <c r="G18" s="761"/>
      <c r="H18" s="762">
        <v>0.18</v>
      </c>
      <c r="I18" s="763"/>
      <c r="J18" s="764" t="s">
        <v>108</v>
      </c>
      <c r="K18" s="765" t="s">
        <v>109</v>
      </c>
      <c r="L18" s="766">
        <v>1300</v>
      </c>
      <c r="M18" s="767"/>
      <c r="N18" s="768" t="str">
        <f>IF(M18=0, "Included",IF(ISERROR(L18*M18), M18, L18*M18))</f>
        <v>Included</v>
      </c>
      <c r="O18" s="769">
        <f t="shared" ref="O18:O20" si="0">R18</f>
        <v>0</v>
      </c>
      <c r="P18" s="710"/>
      <c r="Q18" s="711">
        <f t="shared" ref="Q18:Q20" si="1">IF(N18="Included",0,N18)</f>
        <v>0</v>
      </c>
      <c r="R18" s="712">
        <f>IF(I18="", Q18*H18,I18*Q18)</f>
        <v>0</v>
      </c>
      <c r="S18" s="712"/>
    </row>
    <row r="19" spans="1:26" s="711" customFormat="1" ht="129.75" customHeight="1">
      <c r="A19" s="745">
        <v>2</v>
      </c>
      <c r="B19" s="709"/>
      <c r="C19" s="709"/>
      <c r="D19" s="709"/>
      <c r="E19" s="709"/>
      <c r="F19" s="761">
        <v>76169990</v>
      </c>
      <c r="G19" s="761"/>
      <c r="H19" s="762">
        <v>0.18</v>
      </c>
      <c r="I19" s="763"/>
      <c r="J19" s="764" t="s">
        <v>110</v>
      </c>
      <c r="K19" s="765" t="s">
        <v>109</v>
      </c>
      <c r="L19" s="766">
        <v>1300</v>
      </c>
      <c r="M19" s="767"/>
      <c r="N19" s="768" t="str">
        <f t="shared" ref="N19:N20" si="2">IF(M19=0, "Included",IF(ISERROR(L19*M19), M19, L19*M19))</f>
        <v>Included</v>
      </c>
      <c r="O19" s="769">
        <f t="shared" si="0"/>
        <v>0</v>
      </c>
      <c r="P19" s="710"/>
      <c r="Q19" s="711">
        <f t="shared" si="1"/>
        <v>0</v>
      </c>
      <c r="R19" s="712">
        <f t="shared" ref="R19:R20" si="3">IF(I19="", Q19*H19,I19*Q19)</f>
        <v>0</v>
      </c>
      <c r="S19" s="712"/>
    </row>
    <row r="20" spans="1:26" s="711" customFormat="1" ht="114.75" customHeight="1">
      <c r="A20" s="745">
        <v>3</v>
      </c>
      <c r="B20" s="709"/>
      <c r="C20" s="709"/>
      <c r="D20" s="709"/>
      <c r="E20" s="709"/>
      <c r="F20" s="761">
        <v>76169990</v>
      </c>
      <c r="G20" s="761"/>
      <c r="H20" s="762">
        <v>0.18</v>
      </c>
      <c r="I20" s="763"/>
      <c r="J20" s="764" t="s">
        <v>111</v>
      </c>
      <c r="K20" s="765" t="s">
        <v>109</v>
      </c>
      <c r="L20" s="766">
        <v>23400</v>
      </c>
      <c r="M20" s="767"/>
      <c r="N20" s="768" t="str">
        <f t="shared" si="2"/>
        <v>Included</v>
      </c>
      <c r="O20" s="769">
        <f t="shared" si="0"/>
        <v>0</v>
      </c>
      <c r="P20" s="710"/>
      <c r="Q20" s="711">
        <f t="shared" si="1"/>
        <v>0</v>
      </c>
      <c r="R20" s="712">
        <f t="shared" si="3"/>
        <v>0</v>
      </c>
      <c r="S20" s="712"/>
    </row>
    <row r="21" spans="1:26" ht="47.25" customHeight="1">
      <c r="A21" s="690"/>
      <c r="B21" s="691"/>
      <c r="C21" s="691"/>
      <c r="D21" s="691"/>
      <c r="E21" s="691"/>
      <c r="F21" s="691"/>
      <c r="G21" s="692"/>
      <c r="H21" s="691"/>
      <c r="I21" s="691"/>
      <c r="J21" s="701" t="s">
        <v>112</v>
      </c>
      <c r="K21" s="702"/>
      <c r="L21" s="703"/>
      <c r="M21" s="704"/>
      <c r="N21" s="742">
        <f>SUM(N18:N20)</f>
        <v>0</v>
      </c>
      <c r="O21" s="774">
        <f>SUM(O18:O20)</f>
        <v>0</v>
      </c>
      <c r="R21" s="617"/>
      <c r="S21" s="597"/>
      <c r="T21" s="600"/>
      <c r="U21" s="600"/>
      <c r="V21" s="600"/>
      <c r="W21" s="600"/>
      <c r="X21" s="600"/>
      <c r="Y21" s="600"/>
      <c r="Z21" s="600"/>
    </row>
    <row r="22" spans="1:26" ht="35.25" hidden="1" customHeight="1">
      <c r="A22" s="693"/>
      <c r="B22" s="694"/>
      <c r="C22" s="694"/>
      <c r="D22" s="694"/>
      <c r="E22" s="694"/>
      <c r="F22" s="694"/>
      <c r="G22" s="695"/>
      <c r="H22" s="694"/>
      <c r="I22" s="694"/>
      <c r="J22" s="981" t="s">
        <v>113</v>
      </c>
      <c r="K22" s="982"/>
      <c r="L22" s="983"/>
      <c r="M22" s="705"/>
      <c r="N22" s="706">
        <f>'Sch-7'!F20</f>
        <v>0</v>
      </c>
      <c r="O22" s="720"/>
      <c r="T22" s="600"/>
      <c r="U22" s="600"/>
      <c r="V22" s="600"/>
      <c r="W22" s="600"/>
      <c r="X22" s="600"/>
      <c r="Y22" s="600"/>
      <c r="Z22" s="600"/>
    </row>
    <row r="23" spans="1:26" ht="45.75" hidden="1" customHeight="1">
      <c r="A23" s="696"/>
      <c r="B23" s="696"/>
      <c r="C23" s="696"/>
      <c r="D23" s="696"/>
      <c r="E23" s="696"/>
      <c r="F23" s="696"/>
      <c r="G23" s="697"/>
      <c r="H23" s="696"/>
      <c r="I23" s="696"/>
      <c r="J23" s="985" t="s">
        <v>114</v>
      </c>
      <c r="K23" s="985"/>
      <c r="L23" s="985"/>
      <c r="M23" s="707"/>
      <c r="N23" s="708">
        <f>N21+N22</f>
        <v>0</v>
      </c>
      <c r="O23" s="721">
        <f>+O21</f>
        <v>0</v>
      </c>
      <c r="T23" s="600"/>
      <c r="U23" s="674" t="s">
        <v>115</v>
      </c>
      <c r="V23" s="600"/>
      <c r="W23" s="600"/>
      <c r="X23" s="600"/>
      <c r="Y23" s="600"/>
      <c r="Z23" s="600"/>
    </row>
    <row r="24" spans="1:26" ht="25.5" hidden="1" customHeight="1">
      <c r="A24" s="682"/>
      <c r="B24" s="682"/>
      <c r="C24" s="682"/>
      <c r="D24" s="682"/>
      <c r="E24" s="682"/>
      <c r="F24" s="682"/>
      <c r="G24" s="683"/>
      <c r="H24" s="682"/>
      <c r="I24" s="682"/>
      <c r="K24" s="684"/>
      <c r="L24" s="684"/>
      <c r="M24" s="685"/>
      <c r="N24" s="676"/>
      <c r="O24" s="722"/>
      <c r="T24" s="600"/>
      <c r="V24" s="600"/>
      <c r="W24" s="600"/>
      <c r="X24" s="600"/>
      <c r="Y24" s="600"/>
      <c r="Z24" s="600"/>
    </row>
    <row r="25" spans="1:26" ht="16.5" hidden="1" customHeight="1">
      <c r="A25" s="986"/>
      <c r="B25" s="986"/>
      <c r="C25" s="986"/>
      <c r="D25" s="986"/>
      <c r="E25" s="986"/>
      <c r="F25" s="986"/>
      <c r="G25" s="986"/>
      <c r="H25" s="986"/>
      <c r="I25" s="986"/>
      <c r="J25" s="986"/>
      <c r="K25" s="986"/>
      <c r="L25" s="986"/>
      <c r="M25" s="986"/>
      <c r="N25" s="986"/>
      <c r="O25" s="986"/>
      <c r="T25" s="600"/>
      <c r="U25" s="600"/>
      <c r="V25" s="600"/>
      <c r="W25" s="600"/>
      <c r="X25" s="600"/>
      <c r="Y25" s="600"/>
      <c r="Z25" s="600"/>
    </row>
    <row r="26" spans="1:26" ht="27" hidden="1" customHeight="1">
      <c r="A26" s="617" t="s">
        <v>116</v>
      </c>
      <c r="B26" s="617"/>
      <c r="C26" s="617" t="s">
        <v>117</v>
      </c>
      <c r="D26" s="617"/>
      <c r="E26" s="617"/>
      <c r="F26" s="689"/>
      <c r="G26" s="689"/>
      <c r="H26" s="689"/>
      <c r="I26" s="689"/>
      <c r="J26" s="689"/>
      <c r="K26" s="689"/>
      <c r="L26" s="689"/>
      <c r="M26" s="689"/>
      <c r="N26" s="689"/>
      <c r="O26" s="723"/>
      <c r="P26" s="675"/>
      <c r="Q26" s="669"/>
      <c r="T26" s="600"/>
      <c r="U26" s="600"/>
      <c r="V26" s="600"/>
      <c r="W26" s="600"/>
      <c r="X26" s="600"/>
      <c r="Y26" s="600"/>
      <c r="Z26" s="600"/>
    </row>
    <row r="27" spans="1:26" ht="52.5" customHeight="1">
      <c r="A27" s="680" t="s">
        <v>118</v>
      </c>
      <c r="B27" s="680"/>
      <c r="C27" s="980" t="s">
        <v>119</v>
      </c>
      <c r="D27" s="980"/>
      <c r="E27" s="980"/>
      <c r="F27" s="980"/>
      <c r="G27" s="980"/>
      <c r="H27" s="980"/>
      <c r="I27" s="980"/>
      <c r="J27" s="980"/>
      <c r="K27" s="980"/>
      <c r="L27" s="980"/>
      <c r="M27" s="980"/>
      <c r="N27" s="980"/>
      <c r="O27" s="723"/>
      <c r="P27" s="675"/>
      <c r="Q27" s="669"/>
      <c r="T27" s="600"/>
      <c r="U27" s="600"/>
      <c r="V27" s="600"/>
      <c r="W27" s="600"/>
      <c r="X27" s="600"/>
      <c r="Y27" s="600"/>
      <c r="Z27" s="600"/>
    </row>
    <row r="28" spans="1:26" ht="21.75" customHeight="1">
      <c r="A28" s="618" t="s">
        <v>120</v>
      </c>
      <c r="B28" s="618"/>
      <c r="C28" s="618"/>
      <c r="D28" s="618"/>
      <c r="E28" s="618"/>
      <c r="F28" s="619" t="str">
        <f>'Names of Bidder'!D33&amp;"-"&amp; 'Names of Bidder'!E33&amp;"-" &amp;'Names of Bidder'!F33</f>
        <v>--2025</v>
      </c>
      <c r="H28" s="618"/>
      <c r="I28" s="616"/>
      <c r="K28" s="620"/>
      <c r="L28" s="621"/>
      <c r="O28" s="724"/>
      <c r="T28" s="600"/>
      <c r="U28" s="600"/>
      <c r="V28" s="600"/>
      <c r="W28" s="600"/>
      <c r="X28" s="600"/>
      <c r="Y28" s="600"/>
      <c r="Z28" s="600"/>
    </row>
    <row r="29" spans="1:26" ht="33">
      <c r="A29" s="618" t="s">
        <v>121</v>
      </c>
      <c r="B29" s="618"/>
      <c r="C29" s="618"/>
      <c r="D29" s="618"/>
      <c r="E29" s="618"/>
      <c r="F29" s="619" t="str">
        <f>IF('Names of Bidder'!D34=0, "", 'Names of Bidder'!D34)</f>
        <v/>
      </c>
      <c r="H29" s="618"/>
      <c r="I29" s="616"/>
      <c r="J29" s="713"/>
      <c r="K29" s="990" t="s">
        <v>122</v>
      </c>
      <c r="L29" s="990"/>
      <c r="M29" s="622" t="str">
        <f>IF('Names of Bidder'!D26=0, "", 'Names of Bidder'!D26)</f>
        <v/>
      </c>
      <c r="O29" s="724"/>
      <c r="T29" s="600"/>
      <c r="U29" s="600"/>
      <c r="V29" s="600"/>
      <c r="W29" s="600"/>
      <c r="X29" s="600"/>
      <c r="Y29" s="600"/>
      <c r="Z29" s="600"/>
    </row>
    <row r="30" spans="1:26" ht="22.5" customHeight="1">
      <c r="A30" s="598"/>
      <c r="B30" s="598"/>
      <c r="C30" s="598"/>
      <c r="D30" s="598"/>
      <c r="E30" s="598"/>
      <c r="F30" s="598"/>
      <c r="G30" s="671"/>
      <c r="H30" s="598"/>
      <c r="I30" s="598"/>
      <c r="J30" s="599"/>
      <c r="K30" s="990" t="s">
        <v>123</v>
      </c>
      <c r="L30" s="990"/>
      <c r="M30" s="622" t="str">
        <f>IF('Names of Bidder'!D27=0, "", 'Names of Bidder'!D27)</f>
        <v/>
      </c>
      <c r="N30" s="599"/>
      <c r="O30" s="725"/>
      <c r="T30" s="600"/>
      <c r="U30" s="600"/>
      <c r="V30" s="600"/>
      <c r="W30" s="600"/>
      <c r="X30" s="600"/>
      <c r="Y30" s="600"/>
      <c r="Z30" s="600"/>
    </row>
    <row r="31" spans="1:26" ht="33.6" customHeight="1">
      <c r="A31" s="623"/>
      <c r="B31" s="623"/>
      <c r="C31" s="623"/>
      <c r="D31" s="623"/>
      <c r="E31" s="623"/>
      <c r="F31" s="623"/>
      <c r="G31" s="626"/>
      <c r="H31" s="623"/>
      <c r="I31" s="623"/>
      <c r="J31" s="624"/>
      <c r="K31" s="623"/>
      <c r="L31" s="621"/>
      <c r="M31" s="625"/>
      <c r="N31" s="624"/>
      <c r="O31" s="726"/>
      <c r="T31" s="600"/>
      <c r="U31" s="600"/>
      <c r="V31" s="600"/>
      <c r="W31" s="600"/>
      <c r="X31" s="600"/>
      <c r="Y31" s="600"/>
      <c r="Z31" s="600"/>
    </row>
    <row r="32" spans="1:26">
      <c r="A32" s="623"/>
      <c r="B32" s="623"/>
      <c r="C32" s="623"/>
      <c r="D32" s="623"/>
      <c r="E32" s="623"/>
      <c r="F32" s="623"/>
      <c r="G32" s="626"/>
      <c r="H32" s="623"/>
      <c r="I32" s="623"/>
      <c r="J32" s="624"/>
      <c r="K32" s="623"/>
      <c r="L32" s="626"/>
      <c r="M32" s="624"/>
      <c r="N32" s="624"/>
      <c r="O32" s="726"/>
      <c r="T32" s="600"/>
      <c r="U32" s="600"/>
      <c r="V32" s="600"/>
      <c r="W32" s="600"/>
      <c r="X32" s="600"/>
      <c r="Y32" s="600"/>
      <c r="Z32" s="600"/>
    </row>
    <row r="33" spans="1:26">
      <c r="A33" s="623"/>
      <c r="B33" s="623"/>
      <c r="C33" s="623"/>
      <c r="D33" s="623"/>
      <c r="E33" s="623"/>
      <c r="F33" s="623"/>
      <c r="G33" s="626"/>
      <c r="H33" s="623"/>
      <c r="I33" s="623"/>
      <c r="J33" s="624"/>
      <c r="K33" s="623"/>
      <c r="L33" s="626"/>
      <c r="M33" s="624"/>
      <c r="N33" s="624"/>
      <c r="O33" s="726"/>
      <c r="T33" s="600"/>
      <c r="U33" s="600"/>
      <c r="V33" s="600"/>
      <c r="W33" s="600"/>
      <c r="X33" s="600"/>
      <c r="Y33" s="600"/>
      <c r="Z33" s="600"/>
    </row>
    <row r="34" spans="1:26">
      <c r="A34" s="623"/>
      <c r="B34" s="623"/>
      <c r="C34" s="623"/>
      <c r="D34" s="623"/>
      <c r="E34" s="623"/>
      <c r="F34" s="623"/>
      <c r="G34" s="626"/>
      <c r="H34" s="623"/>
      <c r="I34" s="623"/>
      <c r="J34" s="624"/>
      <c r="K34" s="623"/>
      <c r="L34" s="626"/>
      <c r="M34" s="624"/>
      <c r="N34" s="624"/>
      <c r="O34" s="726"/>
      <c r="T34" s="600"/>
      <c r="U34" s="600"/>
      <c r="V34" s="600"/>
      <c r="W34" s="600"/>
      <c r="X34" s="600"/>
      <c r="Y34" s="600"/>
      <c r="Z34" s="600"/>
    </row>
    <row r="35" spans="1:26">
      <c r="A35" s="623"/>
      <c r="B35" s="623"/>
      <c r="C35" s="623"/>
      <c r="D35" s="623"/>
      <c r="E35" s="623"/>
      <c r="F35" s="623"/>
      <c r="G35" s="626"/>
      <c r="H35" s="623"/>
      <c r="I35" s="623"/>
      <c r="J35" s="624"/>
      <c r="K35" s="623"/>
      <c r="L35" s="626"/>
      <c r="M35" s="624"/>
      <c r="N35" s="624"/>
      <c r="O35" s="726"/>
      <c r="P35" s="600"/>
      <c r="Q35" s="600"/>
      <c r="R35" s="600"/>
      <c r="S35" s="600"/>
      <c r="T35" s="600"/>
      <c r="U35" s="600"/>
      <c r="V35" s="600"/>
      <c r="W35" s="600"/>
      <c r="X35" s="600"/>
      <c r="Y35" s="600"/>
      <c r="Z35" s="600"/>
    </row>
    <row r="36" spans="1:26">
      <c r="A36" s="623"/>
      <c r="B36" s="623"/>
      <c r="C36" s="623"/>
      <c r="D36" s="623"/>
      <c r="E36" s="623"/>
      <c r="F36" s="623"/>
      <c r="G36" s="626"/>
      <c r="H36" s="623"/>
      <c r="I36" s="623"/>
      <c r="J36" s="624"/>
      <c r="K36" s="623"/>
      <c r="L36" s="626"/>
      <c r="M36" s="624"/>
      <c r="N36" s="624"/>
      <c r="O36" s="726"/>
      <c r="P36" s="600"/>
      <c r="Q36" s="600"/>
      <c r="R36" s="600"/>
      <c r="S36" s="600"/>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6"/>
      <c r="P37" s="600"/>
      <c r="Q37" s="600"/>
      <c r="R37" s="600"/>
      <c r="S37" s="600"/>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6"/>
      <c r="P38" s="600"/>
      <c r="Q38" s="600"/>
      <c r="R38" s="600"/>
      <c r="S38" s="600"/>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6"/>
      <c r="P39" s="600"/>
      <c r="Q39" s="600"/>
      <c r="R39" s="600"/>
      <c r="S39" s="600"/>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6"/>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6"/>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6"/>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6"/>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6"/>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6"/>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6"/>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6"/>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6"/>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6"/>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6"/>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6"/>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6"/>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6"/>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6"/>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6"/>
      <c r="T55" s="600"/>
      <c r="U55" s="600"/>
      <c r="V55" s="600"/>
      <c r="W55" s="600"/>
      <c r="X55" s="600"/>
      <c r="Y55" s="600"/>
      <c r="Z55" s="600"/>
    </row>
    <row r="56" spans="1:26" ht="18" customHeight="1">
      <c r="A56" s="627"/>
      <c r="B56" s="627"/>
      <c r="C56" s="627"/>
      <c r="D56" s="627"/>
      <c r="E56" s="627"/>
      <c r="F56" s="627"/>
      <c r="G56" s="629"/>
      <c r="H56" s="627"/>
      <c r="I56" s="628"/>
      <c r="J56" s="624"/>
      <c r="K56" s="628"/>
      <c r="L56" s="629"/>
      <c r="M56" s="630"/>
      <c r="N56" s="630"/>
      <c r="O56" s="727"/>
      <c r="T56" s="600"/>
      <c r="U56" s="600"/>
      <c r="V56" s="600"/>
      <c r="W56" s="600"/>
      <c r="X56" s="600"/>
      <c r="Y56" s="600"/>
      <c r="Z56" s="600"/>
    </row>
    <row r="57" spans="1:26" ht="18" customHeight="1">
      <c r="A57" s="631"/>
      <c r="B57" s="631"/>
      <c r="C57" s="631"/>
      <c r="D57" s="631"/>
      <c r="E57" s="631"/>
      <c r="F57" s="631"/>
      <c r="G57" s="626"/>
      <c r="H57" s="631"/>
      <c r="I57" s="623"/>
      <c r="J57" s="624"/>
      <c r="K57" s="623"/>
      <c r="L57" s="626"/>
      <c r="M57" s="624"/>
      <c r="N57" s="624"/>
      <c r="O57" s="726"/>
      <c r="T57" s="600"/>
      <c r="U57" s="600"/>
      <c r="V57" s="600"/>
      <c r="W57" s="600"/>
      <c r="X57" s="600"/>
      <c r="Y57" s="600"/>
      <c r="Z57" s="600"/>
    </row>
    <row r="58" spans="1:26" ht="39.950000000000003" customHeight="1">
      <c r="A58" s="984"/>
      <c r="B58" s="984"/>
      <c r="C58" s="984"/>
      <c r="D58" s="984"/>
      <c r="E58" s="984"/>
      <c r="F58" s="984"/>
      <c r="G58" s="984"/>
      <c r="H58" s="984"/>
      <c r="I58" s="984"/>
      <c r="J58" s="984"/>
      <c r="K58" s="984"/>
      <c r="L58" s="984"/>
      <c r="M58" s="984"/>
      <c r="N58" s="984"/>
      <c r="O58" s="984"/>
      <c r="T58" s="600"/>
      <c r="U58" s="600"/>
      <c r="V58" s="600"/>
      <c r="W58" s="600"/>
      <c r="X58" s="600"/>
      <c r="Y58" s="600"/>
      <c r="Z58" s="600"/>
    </row>
    <row r="59" spans="1:26" ht="21.95" customHeight="1">
      <c r="A59" s="975"/>
      <c r="B59" s="975"/>
      <c r="C59" s="975"/>
      <c r="D59" s="975"/>
      <c r="E59" s="975"/>
      <c r="F59" s="975"/>
      <c r="G59" s="975"/>
      <c r="H59" s="975"/>
      <c r="I59" s="975"/>
      <c r="J59" s="975"/>
      <c r="K59" s="975"/>
      <c r="L59" s="975"/>
      <c r="M59" s="975"/>
      <c r="N59" s="975"/>
      <c r="O59" s="975"/>
      <c r="T59" s="600"/>
      <c r="U59" s="600"/>
      <c r="V59" s="600"/>
      <c r="W59" s="600"/>
      <c r="X59" s="600"/>
      <c r="Y59" s="600"/>
      <c r="Z59" s="600"/>
    </row>
    <row r="60" spans="1:26" ht="18" customHeight="1">
      <c r="A60" s="623"/>
      <c r="B60" s="623"/>
      <c r="C60" s="623"/>
      <c r="D60" s="623"/>
      <c r="E60" s="623"/>
      <c r="F60" s="623"/>
      <c r="G60" s="626"/>
      <c r="H60" s="623"/>
      <c r="I60" s="623"/>
      <c r="J60" s="624"/>
      <c r="K60" s="623"/>
      <c r="L60" s="626"/>
      <c r="M60" s="624"/>
      <c r="N60" s="624"/>
      <c r="O60" s="726"/>
      <c r="T60" s="600"/>
      <c r="U60" s="600"/>
      <c r="V60" s="600"/>
      <c r="W60" s="600"/>
      <c r="X60" s="600"/>
      <c r="Y60" s="600"/>
      <c r="Z60" s="600"/>
    </row>
    <row r="61" spans="1:26" ht="18" customHeight="1">
      <c r="A61" s="633"/>
      <c r="B61" s="633"/>
      <c r="C61" s="633"/>
      <c r="D61" s="633"/>
      <c r="E61" s="633"/>
      <c r="F61" s="633"/>
      <c r="G61" s="636"/>
      <c r="H61" s="633"/>
      <c r="I61" s="635"/>
      <c r="J61" s="634"/>
      <c r="K61" s="635"/>
      <c r="L61" s="636"/>
      <c r="M61" s="631"/>
      <c r="N61" s="624"/>
      <c r="O61" s="728"/>
      <c r="T61" s="600"/>
      <c r="U61" s="600"/>
      <c r="V61" s="600"/>
      <c r="W61" s="600"/>
      <c r="X61" s="600"/>
      <c r="Y61" s="600"/>
      <c r="Z61" s="600"/>
    </row>
    <row r="62" spans="1:26" ht="35.25" customHeight="1">
      <c r="A62" s="976"/>
      <c r="B62" s="976"/>
      <c r="C62" s="976"/>
      <c r="D62" s="976"/>
      <c r="E62" s="976"/>
      <c r="F62" s="976"/>
      <c r="G62" s="976"/>
      <c r="H62" s="976"/>
      <c r="I62" s="976"/>
      <c r="J62" s="976"/>
      <c r="K62" s="976"/>
      <c r="L62" s="976"/>
      <c r="M62" s="637"/>
      <c r="N62" s="624"/>
      <c r="O62" s="728"/>
      <c r="T62" s="600"/>
      <c r="U62" s="600"/>
      <c r="V62" s="600"/>
      <c r="W62" s="600"/>
      <c r="X62" s="600"/>
      <c r="Y62" s="600"/>
      <c r="Z62" s="600"/>
    </row>
    <row r="63" spans="1:26" ht="18" customHeight="1">
      <c r="A63" s="633"/>
      <c r="B63" s="633"/>
      <c r="C63" s="633"/>
      <c r="D63" s="633"/>
      <c r="E63" s="633"/>
      <c r="F63" s="633"/>
      <c r="G63" s="636"/>
      <c r="H63" s="633"/>
      <c r="I63" s="635"/>
      <c r="J63" s="971"/>
      <c r="K63" s="971"/>
      <c r="L63" s="971"/>
      <c r="M63" s="637"/>
      <c r="N63" s="624"/>
      <c r="O63" s="728"/>
      <c r="T63" s="600"/>
      <c r="U63" s="600"/>
      <c r="V63" s="600"/>
      <c r="W63" s="600"/>
      <c r="X63" s="600"/>
      <c r="Y63" s="600"/>
      <c r="Z63" s="600"/>
    </row>
    <row r="64" spans="1:26" ht="18" customHeight="1">
      <c r="A64" s="633"/>
      <c r="B64" s="633"/>
      <c r="C64" s="633"/>
      <c r="D64" s="633"/>
      <c r="E64" s="633"/>
      <c r="F64" s="633"/>
      <c r="G64" s="636"/>
      <c r="H64" s="633"/>
      <c r="I64" s="635"/>
      <c r="J64" s="971"/>
      <c r="K64" s="971"/>
      <c r="L64" s="971"/>
      <c r="M64" s="637"/>
      <c r="N64" s="624"/>
      <c r="O64" s="728"/>
      <c r="T64" s="600"/>
      <c r="U64" s="600"/>
      <c r="V64" s="600"/>
      <c r="W64" s="600"/>
      <c r="X64" s="600"/>
      <c r="Y64" s="600"/>
      <c r="Z64" s="600"/>
    </row>
    <row r="65" spans="1:26" ht="18" customHeight="1">
      <c r="A65" s="634"/>
      <c r="B65" s="634"/>
      <c r="C65" s="634"/>
      <c r="D65" s="634"/>
      <c r="E65" s="634"/>
      <c r="F65" s="634"/>
      <c r="G65" s="639"/>
      <c r="H65" s="634"/>
      <c r="I65" s="638"/>
      <c r="J65" s="971"/>
      <c r="K65" s="971"/>
      <c r="L65" s="971"/>
      <c r="M65" s="637"/>
      <c r="N65" s="624"/>
      <c r="O65" s="728"/>
      <c r="T65" s="600"/>
      <c r="U65" s="600"/>
      <c r="V65" s="600"/>
      <c r="W65" s="600"/>
      <c r="X65" s="600"/>
      <c r="Y65" s="600"/>
      <c r="Z65" s="600"/>
    </row>
    <row r="66" spans="1:26" ht="18" customHeight="1">
      <c r="A66" s="634"/>
      <c r="B66" s="634"/>
      <c r="C66" s="634"/>
      <c r="D66" s="634"/>
      <c r="E66" s="634"/>
      <c r="F66" s="634"/>
      <c r="G66" s="639"/>
      <c r="H66" s="634"/>
      <c r="I66" s="638"/>
      <c r="J66" s="971"/>
      <c r="K66" s="971"/>
      <c r="L66" s="971"/>
      <c r="M66" s="637"/>
      <c r="N66" s="624"/>
      <c r="O66" s="728"/>
      <c r="T66" s="600"/>
      <c r="U66" s="600"/>
      <c r="V66" s="600"/>
      <c r="W66" s="600"/>
      <c r="X66" s="600"/>
      <c r="Y66" s="600"/>
      <c r="Z66" s="600"/>
    </row>
    <row r="67" spans="1:26" ht="18" customHeight="1">
      <c r="A67" s="634"/>
      <c r="B67" s="634"/>
      <c r="C67" s="634"/>
      <c r="D67" s="634"/>
      <c r="E67" s="634"/>
      <c r="F67" s="634"/>
      <c r="G67" s="639"/>
      <c r="H67" s="634"/>
      <c r="I67" s="638"/>
      <c r="J67" s="634"/>
      <c r="K67" s="638"/>
      <c r="L67" s="639"/>
      <c r="M67" s="633"/>
      <c r="N67" s="624"/>
      <c r="O67" s="726"/>
      <c r="T67" s="600"/>
      <c r="U67" s="600"/>
      <c r="V67" s="600"/>
      <c r="W67" s="600"/>
      <c r="X67" s="600"/>
      <c r="Y67" s="600"/>
      <c r="Z67" s="600"/>
    </row>
    <row r="68" spans="1:26" ht="40.5" customHeight="1">
      <c r="A68" s="973"/>
      <c r="B68" s="973"/>
      <c r="C68" s="973"/>
      <c r="D68" s="973"/>
      <c r="E68" s="973"/>
      <c r="F68" s="973"/>
      <c r="G68" s="973"/>
      <c r="H68" s="973"/>
      <c r="I68" s="973"/>
      <c r="J68" s="973"/>
      <c r="K68" s="973"/>
      <c r="L68" s="973"/>
      <c r="M68" s="973"/>
      <c r="N68" s="973"/>
      <c r="O68" s="973"/>
      <c r="P68" s="612"/>
      <c r="Q68" s="612"/>
      <c r="R68" s="613"/>
      <c r="S68" s="613"/>
      <c r="T68" s="600"/>
      <c r="U68" s="600"/>
      <c r="V68" s="600"/>
      <c r="W68" s="600"/>
      <c r="X68" s="600"/>
      <c r="Y68" s="600"/>
      <c r="Z68" s="600"/>
    </row>
    <row r="69" spans="1:26" ht="18" customHeight="1">
      <c r="A69" s="623"/>
      <c r="B69" s="623"/>
      <c r="C69" s="623"/>
      <c r="D69" s="623"/>
      <c r="E69" s="623"/>
      <c r="F69" s="623"/>
      <c r="G69" s="626"/>
      <c r="H69" s="623"/>
      <c r="I69" s="623"/>
      <c r="J69" s="624"/>
      <c r="K69" s="623"/>
      <c r="L69" s="626"/>
      <c r="M69" s="630"/>
      <c r="N69" s="630"/>
      <c r="O69" s="727"/>
      <c r="T69" s="600"/>
      <c r="U69" s="600"/>
      <c r="V69" s="600"/>
      <c r="W69" s="600"/>
      <c r="X69" s="600"/>
      <c r="Y69" s="600"/>
      <c r="Z69" s="600"/>
    </row>
    <row r="70" spans="1:26" ht="66" customHeight="1">
      <c r="A70" s="632"/>
      <c r="B70" s="632"/>
      <c r="C70" s="632"/>
      <c r="D70" s="632"/>
      <c r="E70" s="632"/>
      <c r="F70" s="632"/>
      <c r="G70" s="672"/>
      <c r="H70" s="632"/>
      <c r="I70" s="632"/>
      <c r="J70" s="640"/>
      <c r="K70" s="628"/>
      <c r="L70" s="629"/>
      <c r="M70" s="632"/>
      <c r="N70" s="632"/>
      <c r="O70" s="729"/>
      <c r="T70" s="600"/>
      <c r="U70" s="600"/>
      <c r="V70" s="600"/>
      <c r="W70" s="600"/>
      <c r="X70" s="600"/>
      <c r="Y70" s="600"/>
      <c r="Z70" s="600"/>
    </row>
    <row r="71" spans="1:26" ht="18" customHeight="1">
      <c r="A71" s="628"/>
      <c r="B71" s="628"/>
      <c r="C71" s="628"/>
      <c r="D71" s="628"/>
      <c r="E71" s="628"/>
      <c r="F71" s="628"/>
      <c r="G71" s="629"/>
      <c r="H71" s="628"/>
      <c r="I71" s="628"/>
      <c r="J71" s="630"/>
      <c r="K71" s="628"/>
      <c r="L71" s="629"/>
      <c r="M71" s="628"/>
      <c r="N71" s="628"/>
      <c r="O71" s="727"/>
      <c r="T71" s="600"/>
      <c r="U71" s="600"/>
      <c r="V71" s="600"/>
      <c r="W71" s="600"/>
      <c r="X71" s="600"/>
      <c r="Y71" s="600"/>
      <c r="Z71" s="600"/>
    </row>
    <row r="72" spans="1:26" ht="18" customHeight="1">
      <c r="A72" s="641"/>
      <c r="B72" s="641"/>
      <c r="C72" s="641"/>
      <c r="D72" s="641"/>
      <c r="E72" s="641"/>
      <c r="F72" s="641"/>
      <c r="G72" s="673"/>
      <c r="H72" s="641"/>
      <c r="I72" s="641"/>
      <c r="J72" s="642"/>
      <c r="K72" s="643"/>
      <c r="L72" s="644"/>
      <c r="M72" s="645"/>
      <c r="N72" s="646"/>
      <c r="O72" s="726"/>
      <c r="T72" s="600"/>
      <c r="U72" s="600"/>
      <c r="V72" s="600"/>
      <c r="W72" s="600"/>
      <c r="X72" s="600"/>
      <c r="Y72" s="600"/>
      <c r="Z72" s="600"/>
    </row>
    <row r="73" spans="1:26" ht="111" customHeight="1">
      <c r="A73" s="647"/>
      <c r="B73" s="647"/>
      <c r="C73" s="647"/>
      <c r="D73" s="647"/>
      <c r="E73" s="647"/>
      <c r="F73" s="647"/>
      <c r="G73" s="644"/>
      <c r="H73" s="647"/>
      <c r="I73" s="647"/>
      <c r="J73" s="648"/>
      <c r="K73" s="643"/>
      <c r="L73" s="644"/>
      <c r="M73" s="649"/>
      <c r="N73" s="650"/>
      <c r="O73" s="730"/>
      <c r="T73" s="600"/>
      <c r="U73" s="600"/>
      <c r="V73" s="600"/>
      <c r="W73" s="600"/>
      <c r="X73" s="600"/>
      <c r="Y73" s="600"/>
      <c r="Z73" s="600"/>
    </row>
    <row r="74" spans="1:26" ht="21.95" customHeight="1">
      <c r="A74" s="647"/>
      <c r="B74" s="647"/>
      <c r="C74" s="647"/>
      <c r="D74" s="647"/>
      <c r="E74" s="647"/>
      <c r="F74" s="647"/>
      <c r="G74" s="644"/>
      <c r="H74" s="647"/>
      <c r="I74" s="647"/>
      <c r="J74" s="651"/>
      <c r="K74" s="643"/>
      <c r="L74" s="644"/>
      <c r="M74" s="652"/>
      <c r="N74" s="653"/>
      <c r="O74" s="726"/>
      <c r="T74" s="600"/>
      <c r="U74" s="600"/>
      <c r="V74" s="600"/>
      <c r="W74" s="600"/>
      <c r="X74" s="600"/>
      <c r="Y74" s="600"/>
      <c r="Z74" s="600"/>
    </row>
    <row r="75" spans="1:26" ht="21.95" customHeight="1">
      <c r="A75" s="654"/>
      <c r="B75" s="654"/>
      <c r="C75" s="654"/>
      <c r="D75" s="654"/>
      <c r="E75" s="654"/>
      <c r="F75" s="654"/>
      <c r="G75" s="644"/>
      <c r="H75" s="654"/>
      <c r="I75" s="654"/>
      <c r="J75" s="648"/>
      <c r="K75" s="643"/>
      <c r="L75" s="644"/>
      <c r="M75" s="645"/>
      <c r="N75" s="646"/>
      <c r="O75" s="726"/>
      <c r="T75" s="600"/>
      <c r="U75" s="600"/>
      <c r="V75" s="600"/>
      <c r="W75" s="600"/>
      <c r="X75" s="600"/>
      <c r="Y75" s="600"/>
      <c r="Z75" s="600"/>
    </row>
    <row r="76" spans="1:26" ht="21.95" customHeight="1">
      <c r="A76" s="654"/>
      <c r="B76" s="654"/>
      <c r="C76" s="654"/>
      <c r="D76" s="654"/>
      <c r="E76" s="654"/>
      <c r="F76" s="654"/>
      <c r="G76" s="644"/>
      <c r="H76" s="654"/>
      <c r="I76" s="654"/>
      <c r="J76" s="648"/>
      <c r="K76" s="643"/>
      <c r="L76" s="644"/>
      <c r="M76" s="645"/>
      <c r="N76" s="646"/>
      <c r="O76" s="726"/>
      <c r="T76" s="600"/>
      <c r="U76" s="600"/>
      <c r="V76" s="600"/>
      <c r="W76" s="600"/>
      <c r="X76" s="600"/>
      <c r="Y76" s="600"/>
      <c r="Z76" s="600"/>
    </row>
    <row r="77" spans="1:26">
      <c r="A77" s="647"/>
      <c r="B77" s="647"/>
      <c r="C77" s="647"/>
      <c r="D77" s="647"/>
      <c r="E77" s="647"/>
      <c r="F77" s="647"/>
      <c r="G77" s="644"/>
      <c r="H77" s="647"/>
      <c r="I77" s="647"/>
      <c r="J77" s="648"/>
      <c r="K77" s="643"/>
      <c r="L77" s="644"/>
      <c r="M77" s="645"/>
      <c r="N77" s="646"/>
      <c r="O77" s="726"/>
      <c r="T77" s="600"/>
      <c r="U77" s="600"/>
      <c r="V77" s="600"/>
      <c r="W77" s="600"/>
      <c r="X77" s="600"/>
      <c r="Y77" s="600"/>
      <c r="Z77" s="600"/>
    </row>
    <row r="78" spans="1:26" ht="21.95" customHeight="1">
      <c r="A78" s="647"/>
      <c r="B78" s="647"/>
      <c r="C78" s="647"/>
      <c r="D78" s="647"/>
      <c r="E78" s="647"/>
      <c r="F78" s="647"/>
      <c r="G78" s="644"/>
      <c r="H78" s="647"/>
      <c r="I78" s="647"/>
      <c r="J78" s="651"/>
      <c r="K78" s="643"/>
      <c r="L78" s="644"/>
      <c r="M78" s="645"/>
      <c r="N78" s="646"/>
      <c r="O78" s="730"/>
      <c r="T78" s="600"/>
      <c r="U78" s="600"/>
      <c r="V78" s="600"/>
      <c r="W78" s="600"/>
      <c r="X78" s="600"/>
      <c r="Y78" s="600"/>
      <c r="Z78" s="600"/>
    </row>
    <row r="79" spans="1:26" ht="21.95" customHeight="1">
      <c r="A79" s="647"/>
      <c r="B79" s="647"/>
      <c r="C79" s="647"/>
      <c r="D79" s="647"/>
      <c r="E79" s="647"/>
      <c r="F79" s="647"/>
      <c r="G79" s="644"/>
      <c r="H79" s="647"/>
      <c r="I79" s="647"/>
      <c r="J79" s="648"/>
      <c r="K79" s="643"/>
      <c r="L79" s="644"/>
      <c r="M79" s="645"/>
      <c r="N79" s="646"/>
      <c r="O79" s="726"/>
      <c r="T79" s="600"/>
      <c r="U79" s="600"/>
      <c r="V79" s="600"/>
      <c r="W79" s="600"/>
      <c r="X79" s="600"/>
      <c r="Y79" s="600"/>
      <c r="Z79" s="600"/>
    </row>
    <row r="80" spans="1:26" ht="21.95" customHeight="1">
      <c r="A80" s="647"/>
      <c r="B80" s="647"/>
      <c r="C80" s="647"/>
      <c r="D80" s="647"/>
      <c r="E80" s="647"/>
      <c r="F80" s="647"/>
      <c r="G80" s="644"/>
      <c r="H80" s="647"/>
      <c r="I80" s="647"/>
      <c r="J80" s="648"/>
      <c r="K80" s="643"/>
      <c r="L80" s="644"/>
      <c r="M80" s="645"/>
      <c r="N80" s="646"/>
      <c r="O80" s="726"/>
      <c r="T80" s="600"/>
      <c r="U80" s="600"/>
      <c r="V80" s="600"/>
      <c r="W80" s="600"/>
      <c r="X80" s="600"/>
      <c r="Y80" s="600"/>
      <c r="Z80" s="600"/>
    </row>
    <row r="81" spans="1:26">
      <c r="A81" s="647"/>
      <c r="B81" s="647"/>
      <c r="C81" s="647"/>
      <c r="D81" s="647"/>
      <c r="E81" s="647"/>
      <c r="F81" s="647"/>
      <c r="G81" s="644"/>
      <c r="H81" s="647"/>
      <c r="I81" s="647"/>
      <c r="J81" s="648"/>
      <c r="K81" s="643"/>
      <c r="L81" s="644"/>
      <c r="M81" s="645"/>
      <c r="N81" s="646"/>
      <c r="O81" s="730"/>
      <c r="T81" s="600"/>
      <c r="U81" s="600"/>
      <c r="V81" s="600"/>
      <c r="W81" s="600"/>
      <c r="X81" s="600"/>
      <c r="Y81" s="600"/>
      <c r="Z81" s="600"/>
    </row>
    <row r="82" spans="1:26" ht="21.95" customHeight="1">
      <c r="A82" s="647"/>
      <c r="B82" s="647"/>
      <c r="C82" s="647"/>
      <c r="D82" s="647"/>
      <c r="E82" s="647"/>
      <c r="F82" s="647"/>
      <c r="G82" s="644"/>
      <c r="H82" s="647"/>
      <c r="I82" s="647"/>
      <c r="J82" s="651"/>
      <c r="K82" s="643"/>
      <c r="L82" s="644"/>
      <c r="M82" s="655"/>
      <c r="N82" s="646"/>
      <c r="O82" s="731"/>
      <c r="T82" s="600"/>
      <c r="U82" s="600"/>
      <c r="V82" s="600"/>
      <c r="W82" s="600"/>
      <c r="X82" s="600"/>
      <c r="Y82" s="600"/>
      <c r="Z82" s="600"/>
    </row>
    <row r="83" spans="1:26" ht="35.1" customHeight="1">
      <c r="A83" s="654"/>
      <c r="B83" s="654"/>
      <c r="C83" s="654"/>
      <c r="D83" s="654"/>
      <c r="E83" s="654"/>
      <c r="F83" s="654"/>
      <c r="G83" s="644"/>
      <c r="H83" s="654"/>
      <c r="I83" s="654"/>
      <c r="J83" s="656"/>
      <c r="K83" s="643"/>
      <c r="L83" s="644"/>
      <c r="M83" s="645"/>
      <c r="N83" s="646"/>
      <c r="O83" s="726"/>
      <c r="T83" s="600"/>
      <c r="U83" s="600"/>
      <c r="V83" s="600"/>
      <c r="W83" s="600"/>
      <c r="X83" s="600"/>
      <c r="Y83" s="600"/>
      <c r="Z83" s="600"/>
    </row>
    <row r="84" spans="1:26" ht="21.95" customHeight="1">
      <c r="A84" s="654"/>
      <c r="B84" s="654"/>
      <c r="C84" s="654"/>
      <c r="D84" s="654"/>
      <c r="E84" s="654"/>
      <c r="F84" s="654"/>
      <c r="G84" s="644"/>
      <c r="H84" s="654"/>
      <c r="I84" s="654"/>
      <c r="J84" s="657"/>
      <c r="K84" s="643"/>
      <c r="L84" s="644"/>
      <c r="M84" s="655"/>
      <c r="N84" s="646"/>
      <c r="O84" s="726"/>
      <c r="T84" s="600"/>
      <c r="U84" s="600"/>
      <c r="V84" s="600"/>
      <c r="W84" s="600"/>
      <c r="X84" s="600"/>
      <c r="Y84" s="600"/>
      <c r="Z84" s="600"/>
    </row>
    <row r="85" spans="1:26" ht="21.95" customHeight="1">
      <c r="A85" s="654"/>
      <c r="B85" s="654"/>
      <c r="C85" s="654"/>
      <c r="D85" s="654"/>
      <c r="E85" s="654"/>
      <c r="F85" s="654"/>
      <c r="G85" s="644"/>
      <c r="H85" s="654"/>
      <c r="I85" s="654"/>
      <c r="J85" s="657"/>
      <c r="K85" s="643"/>
      <c r="L85" s="644"/>
      <c r="M85" s="655"/>
      <c r="N85" s="646"/>
      <c r="O85" s="726"/>
      <c r="T85" s="600"/>
      <c r="U85" s="600"/>
      <c r="V85" s="600"/>
      <c r="W85" s="600"/>
      <c r="X85" s="600"/>
      <c r="Y85" s="600"/>
      <c r="Z85" s="600"/>
    </row>
    <row r="86" spans="1:26" ht="24" customHeight="1">
      <c r="A86" s="641"/>
      <c r="B86" s="641"/>
      <c r="C86" s="641"/>
      <c r="D86" s="641"/>
      <c r="E86" s="641"/>
      <c r="F86" s="641"/>
      <c r="G86" s="673"/>
      <c r="H86" s="641"/>
      <c r="I86" s="641"/>
      <c r="J86" s="658"/>
      <c r="K86" s="643"/>
      <c r="L86" s="644"/>
      <c r="M86" s="645"/>
      <c r="N86" s="646"/>
      <c r="O86" s="726"/>
      <c r="T86" s="600"/>
      <c r="U86" s="600"/>
      <c r="V86" s="600"/>
      <c r="W86" s="600"/>
      <c r="X86" s="600"/>
      <c r="Y86" s="600"/>
      <c r="Z86" s="600"/>
    </row>
    <row r="87" spans="1:26" ht="24" customHeight="1">
      <c r="A87" s="654"/>
      <c r="B87" s="654"/>
      <c r="C87" s="654"/>
      <c r="D87" s="654"/>
      <c r="E87" s="654"/>
      <c r="F87" s="654"/>
      <c r="G87" s="644"/>
      <c r="H87" s="654"/>
      <c r="I87" s="654"/>
      <c r="J87" s="659"/>
      <c r="K87" s="643"/>
      <c r="L87" s="644"/>
      <c r="M87" s="645"/>
      <c r="N87" s="646"/>
      <c r="O87" s="726"/>
      <c r="T87" s="600"/>
      <c r="U87" s="600"/>
      <c r="V87" s="600"/>
      <c r="W87" s="600"/>
      <c r="X87" s="600"/>
      <c r="Y87" s="600"/>
      <c r="Z87" s="600"/>
    </row>
    <row r="88" spans="1:26" ht="24" customHeight="1">
      <c r="A88" s="647"/>
      <c r="B88" s="647"/>
      <c r="C88" s="647"/>
      <c r="D88" s="647"/>
      <c r="E88" s="647"/>
      <c r="F88" s="647"/>
      <c r="G88" s="644"/>
      <c r="H88" s="647"/>
      <c r="I88" s="647"/>
      <c r="J88" s="648"/>
      <c r="K88" s="643"/>
      <c r="L88" s="644"/>
      <c r="M88" s="645"/>
      <c r="N88" s="646"/>
      <c r="O88" s="726"/>
      <c r="T88" s="600"/>
      <c r="U88" s="600"/>
      <c r="V88" s="600"/>
      <c r="W88" s="600"/>
      <c r="X88" s="600"/>
      <c r="Y88" s="600"/>
      <c r="Z88" s="600"/>
    </row>
    <row r="89" spans="1:26" ht="24" customHeight="1">
      <c r="A89" s="654"/>
      <c r="B89" s="654"/>
      <c r="C89" s="654"/>
      <c r="D89" s="654"/>
      <c r="E89" s="654"/>
      <c r="F89" s="654"/>
      <c r="G89" s="644"/>
      <c r="H89" s="654"/>
      <c r="I89" s="654"/>
      <c r="J89" s="657"/>
      <c r="K89" s="643"/>
      <c r="L89" s="644"/>
      <c r="M89" s="655"/>
      <c r="N89" s="646"/>
      <c r="O89" s="726"/>
      <c r="T89" s="600"/>
      <c r="U89" s="600"/>
      <c r="V89" s="600"/>
      <c r="W89" s="600"/>
      <c r="X89" s="600"/>
      <c r="Y89" s="600"/>
      <c r="Z89" s="600"/>
    </row>
    <row r="90" spans="1:26" ht="24" customHeight="1">
      <c r="A90" s="641"/>
      <c r="B90" s="641"/>
      <c r="C90" s="641"/>
      <c r="D90" s="641"/>
      <c r="E90" s="641"/>
      <c r="F90" s="641"/>
      <c r="G90" s="673"/>
      <c r="H90" s="641"/>
      <c r="I90" s="641"/>
      <c r="J90" s="642"/>
      <c r="K90" s="643"/>
      <c r="L90" s="644"/>
      <c r="M90" s="645"/>
      <c r="N90" s="646"/>
      <c r="O90" s="726"/>
      <c r="T90" s="600"/>
      <c r="U90" s="600"/>
      <c r="V90" s="600"/>
      <c r="W90" s="600"/>
      <c r="X90" s="600"/>
      <c r="Y90" s="600"/>
      <c r="Z90" s="600"/>
    </row>
    <row r="91" spans="1:26" ht="35.1" customHeight="1">
      <c r="A91" s="647"/>
      <c r="B91" s="647"/>
      <c r="C91" s="647"/>
      <c r="D91" s="647"/>
      <c r="E91" s="647"/>
      <c r="F91" s="647"/>
      <c r="G91" s="644"/>
      <c r="H91" s="647"/>
      <c r="I91" s="647"/>
      <c r="J91" s="648"/>
      <c r="K91" s="643"/>
      <c r="L91" s="644"/>
      <c r="M91" s="655"/>
      <c r="N91" s="646"/>
      <c r="O91" s="731"/>
      <c r="T91" s="600"/>
      <c r="U91" s="600"/>
      <c r="V91" s="600"/>
      <c r="W91" s="600"/>
      <c r="X91" s="600"/>
      <c r="Y91" s="600"/>
      <c r="Z91" s="600"/>
    </row>
    <row r="92" spans="1:26" ht="24" customHeight="1">
      <c r="A92" s="647"/>
      <c r="B92" s="647"/>
      <c r="C92" s="647"/>
      <c r="D92" s="647"/>
      <c r="E92" s="647"/>
      <c r="F92" s="647"/>
      <c r="G92" s="644"/>
      <c r="H92" s="647"/>
      <c r="I92" s="647"/>
      <c r="J92" s="648"/>
      <c r="K92" s="654"/>
      <c r="L92" s="644"/>
      <c r="M92" s="655"/>
      <c r="N92" s="646"/>
      <c r="O92" s="726"/>
      <c r="T92" s="600"/>
      <c r="U92" s="600"/>
      <c r="V92" s="600"/>
      <c r="W92" s="600"/>
      <c r="X92" s="600"/>
      <c r="Y92" s="600"/>
      <c r="Z92" s="600"/>
    </row>
    <row r="93" spans="1:26" ht="24" customHeight="1">
      <c r="A93" s="654"/>
      <c r="B93" s="654"/>
      <c r="C93" s="654"/>
      <c r="D93" s="654"/>
      <c r="E93" s="654"/>
      <c r="F93" s="654"/>
      <c r="G93" s="644"/>
      <c r="H93" s="654"/>
      <c r="I93" s="654"/>
      <c r="J93" s="648"/>
      <c r="K93" s="654"/>
      <c r="L93" s="644"/>
      <c r="M93" s="655"/>
      <c r="N93" s="646"/>
      <c r="O93" s="726"/>
      <c r="T93" s="600"/>
      <c r="U93" s="600"/>
      <c r="V93" s="600"/>
      <c r="W93" s="600"/>
      <c r="X93" s="600"/>
      <c r="Y93" s="600"/>
      <c r="Z93" s="600"/>
    </row>
    <row r="94" spans="1:26" ht="24" customHeight="1">
      <c r="A94" s="654"/>
      <c r="B94" s="654"/>
      <c r="C94" s="654"/>
      <c r="D94" s="654"/>
      <c r="E94" s="654"/>
      <c r="F94" s="654"/>
      <c r="G94" s="644"/>
      <c r="H94" s="654"/>
      <c r="I94" s="654"/>
      <c r="J94" s="648"/>
      <c r="K94" s="654"/>
      <c r="L94" s="644"/>
      <c r="M94" s="655"/>
      <c r="N94" s="646"/>
      <c r="O94" s="726"/>
      <c r="T94" s="600"/>
      <c r="U94" s="600"/>
      <c r="V94" s="600"/>
      <c r="W94" s="600"/>
      <c r="X94" s="600"/>
      <c r="Y94" s="600"/>
      <c r="Z94" s="600"/>
    </row>
    <row r="95" spans="1:26" ht="24" customHeight="1">
      <c r="A95" s="654"/>
      <c r="B95" s="654"/>
      <c r="C95" s="654"/>
      <c r="D95" s="654"/>
      <c r="E95" s="654"/>
      <c r="F95" s="654"/>
      <c r="G95" s="644"/>
      <c r="H95" s="654"/>
      <c r="I95" s="654"/>
      <c r="J95" s="648"/>
      <c r="K95" s="654"/>
      <c r="L95" s="644"/>
      <c r="M95" s="655"/>
      <c r="N95" s="646"/>
      <c r="O95" s="726"/>
      <c r="T95" s="600"/>
      <c r="U95" s="600"/>
      <c r="V95" s="600"/>
      <c r="W95" s="600"/>
      <c r="X95" s="600"/>
      <c r="Y95" s="600"/>
      <c r="Z95" s="600"/>
    </row>
    <row r="96" spans="1:26" ht="24" customHeight="1">
      <c r="A96" s="654"/>
      <c r="B96" s="654"/>
      <c r="C96" s="654"/>
      <c r="D96" s="654"/>
      <c r="E96" s="654"/>
      <c r="F96" s="654"/>
      <c r="G96" s="644"/>
      <c r="H96" s="654"/>
      <c r="I96" s="654"/>
      <c r="J96" s="648"/>
      <c r="K96" s="654"/>
      <c r="L96" s="644"/>
      <c r="M96" s="655"/>
      <c r="N96" s="646"/>
      <c r="O96" s="726"/>
      <c r="T96" s="600"/>
      <c r="U96" s="600"/>
      <c r="V96" s="600"/>
      <c r="W96" s="600"/>
      <c r="X96" s="600"/>
      <c r="Y96" s="600"/>
      <c r="Z96" s="600"/>
    </row>
    <row r="97" spans="1:26" ht="24" customHeight="1">
      <c r="A97" s="654"/>
      <c r="B97" s="654"/>
      <c r="C97" s="654"/>
      <c r="D97" s="654"/>
      <c r="E97" s="654"/>
      <c r="F97" s="654"/>
      <c r="G97" s="644"/>
      <c r="H97" s="654"/>
      <c r="I97" s="654"/>
      <c r="J97" s="648"/>
      <c r="K97" s="654"/>
      <c r="L97" s="644"/>
      <c r="M97" s="655"/>
      <c r="N97" s="646"/>
      <c r="O97" s="726"/>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6"/>
      <c r="T98" s="600"/>
      <c r="U98" s="600"/>
      <c r="V98" s="600"/>
      <c r="W98" s="600"/>
      <c r="X98" s="600"/>
      <c r="Y98" s="600"/>
      <c r="Z98" s="600"/>
    </row>
    <row r="99" spans="1:26" ht="35.1" customHeight="1">
      <c r="A99" s="641"/>
      <c r="B99" s="641"/>
      <c r="C99" s="641"/>
      <c r="D99" s="641"/>
      <c r="E99" s="641"/>
      <c r="F99" s="641"/>
      <c r="G99" s="673"/>
      <c r="H99" s="641"/>
      <c r="I99" s="641"/>
      <c r="J99" s="642"/>
      <c r="K99" s="643"/>
      <c r="L99" s="644"/>
      <c r="M99" s="645"/>
      <c r="N99" s="646"/>
      <c r="O99" s="726"/>
      <c r="T99" s="600"/>
      <c r="U99" s="600"/>
      <c r="V99" s="600"/>
      <c r="W99" s="600"/>
      <c r="X99" s="600"/>
      <c r="Y99" s="600"/>
      <c r="Z99" s="600"/>
    </row>
    <row r="100" spans="1:26" ht="24" customHeight="1">
      <c r="A100" s="647"/>
      <c r="B100" s="647"/>
      <c r="C100" s="647"/>
      <c r="D100" s="647"/>
      <c r="E100" s="647"/>
      <c r="F100" s="647"/>
      <c r="G100" s="644"/>
      <c r="H100" s="647"/>
      <c r="I100" s="647"/>
      <c r="J100" s="660"/>
      <c r="K100" s="643"/>
      <c r="L100" s="644"/>
      <c r="M100" s="655"/>
      <c r="N100" s="646"/>
      <c r="O100" s="731"/>
      <c r="T100" s="600"/>
      <c r="U100" s="600"/>
      <c r="V100" s="600"/>
      <c r="W100" s="600"/>
      <c r="X100" s="600"/>
      <c r="Y100" s="600"/>
      <c r="Z100" s="600"/>
    </row>
    <row r="101" spans="1:26" ht="24" customHeight="1">
      <c r="A101" s="647"/>
      <c r="B101" s="647"/>
      <c r="C101" s="647"/>
      <c r="D101" s="647"/>
      <c r="E101" s="647"/>
      <c r="F101" s="647"/>
      <c r="G101" s="644"/>
      <c r="H101" s="647"/>
      <c r="I101" s="647"/>
      <c r="J101" s="648"/>
      <c r="K101" s="654"/>
      <c r="L101" s="644"/>
      <c r="M101" s="655"/>
      <c r="N101" s="646"/>
      <c r="O101" s="726"/>
      <c r="T101" s="600"/>
      <c r="U101" s="600"/>
      <c r="V101" s="600"/>
      <c r="W101" s="600"/>
      <c r="X101" s="600"/>
      <c r="Y101" s="600"/>
      <c r="Z101" s="600"/>
    </row>
    <row r="102" spans="1:26" ht="35.1" customHeight="1">
      <c r="A102" s="647"/>
      <c r="B102" s="647"/>
      <c r="C102" s="647"/>
      <c r="D102" s="647"/>
      <c r="E102" s="647"/>
      <c r="F102" s="647"/>
      <c r="G102" s="644"/>
      <c r="H102" s="647"/>
      <c r="I102" s="647"/>
      <c r="J102" s="642"/>
      <c r="K102" s="643"/>
      <c r="L102" s="644"/>
      <c r="M102" s="645"/>
      <c r="N102" s="646"/>
      <c r="O102" s="726"/>
      <c r="T102" s="600"/>
      <c r="U102" s="600"/>
      <c r="V102" s="600"/>
      <c r="W102" s="600"/>
      <c r="X102" s="600"/>
      <c r="Y102" s="600"/>
      <c r="Z102" s="600"/>
    </row>
    <row r="103" spans="1:26" ht="24" customHeight="1">
      <c r="A103" s="641"/>
      <c r="B103" s="641"/>
      <c r="C103" s="641"/>
      <c r="D103" s="641"/>
      <c r="E103" s="641"/>
      <c r="F103" s="641"/>
      <c r="G103" s="673"/>
      <c r="H103" s="641"/>
      <c r="I103" s="641"/>
      <c r="J103" s="661"/>
      <c r="K103" s="654"/>
      <c r="L103" s="644"/>
      <c r="M103" s="646"/>
      <c r="N103" s="646"/>
      <c r="O103" s="726"/>
      <c r="T103" s="600"/>
      <c r="U103" s="600"/>
      <c r="V103" s="600"/>
      <c r="W103" s="600"/>
      <c r="X103" s="600"/>
      <c r="Y103" s="600"/>
      <c r="Z103" s="600"/>
    </row>
    <row r="104" spans="1:26" ht="24" customHeight="1">
      <c r="A104" s="641"/>
      <c r="B104" s="641"/>
      <c r="C104" s="641"/>
      <c r="D104" s="641"/>
      <c r="E104" s="641"/>
      <c r="F104" s="641"/>
      <c r="G104" s="673"/>
      <c r="H104" s="641"/>
      <c r="I104" s="641"/>
      <c r="J104" s="661"/>
      <c r="K104" s="654"/>
      <c r="L104" s="644"/>
      <c r="M104" s="645"/>
      <c r="N104" s="646"/>
      <c r="O104" s="726"/>
      <c r="T104" s="600"/>
      <c r="U104" s="600"/>
      <c r="V104" s="600"/>
      <c r="W104" s="600"/>
      <c r="X104" s="600"/>
      <c r="Y104" s="600"/>
      <c r="Z104" s="600"/>
    </row>
    <row r="105" spans="1:26" ht="24" customHeight="1">
      <c r="A105" s="641"/>
      <c r="B105" s="641"/>
      <c r="C105" s="641"/>
      <c r="D105" s="641"/>
      <c r="E105" s="641"/>
      <c r="F105" s="641"/>
      <c r="G105" s="673"/>
      <c r="H105" s="641"/>
      <c r="I105" s="641"/>
      <c r="J105" s="661"/>
      <c r="K105" s="654"/>
      <c r="L105" s="644"/>
      <c r="M105" s="646"/>
      <c r="N105" s="646"/>
      <c r="O105" s="726"/>
      <c r="T105" s="600"/>
      <c r="U105" s="600"/>
      <c r="V105" s="600"/>
      <c r="W105" s="600"/>
      <c r="X105" s="600"/>
      <c r="Y105" s="600"/>
      <c r="Z105" s="600"/>
    </row>
    <row r="106" spans="1:26" ht="24" customHeight="1">
      <c r="A106" s="641"/>
      <c r="B106" s="641"/>
      <c r="C106" s="641"/>
      <c r="D106" s="641"/>
      <c r="E106" s="641"/>
      <c r="F106" s="641"/>
      <c r="G106" s="673"/>
      <c r="H106" s="641"/>
      <c r="I106" s="641"/>
      <c r="J106" s="661"/>
      <c r="K106" s="654"/>
      <c r="L106" s="644"/>
      <c r="M106" s="646"/>
      <c r="N106" s="646"/>
      <c r="O106" s="726"/>
      <c r="T106" s="600"/>
      <c r="U106" s="600"/>
      <c r="V106" s="600"/>
      <c r="W106" s="600"/>
      <c r="X106" s="600"/>
      <c r="Y106" s="600"/>
      <c r="Z106" s="600"/>
    </row>
    <row r="107" spans="1:26" ht="35.1" customHeight="1">
      <c r="A107" s="641"/>
      <c r="B107" s="641"/>
      <c r="C107" s="641"/>
      <c r="D107" s="641"/>
      <c r="E107" s="641"/>
      <c r="F107" s="641"/>
      <c r="G107" s="673"/>
      <c r="H107" s="641"/>
      <c r="I107" s="641"/>
      <c r="J107" s="648"/>
      <c r="K107" s="654"/>
      <c r="L107" s="644"/>
      <c r="M107" s="646"/>
      <c r="N107" s="646"/>
      <c r="O107" s="726"/>
      <c r="T107" s="600"/>
      <c r="U107" s="600"/>
      <c r="V107" s="600"/>
      <c r="W107" s="600"/>
      <c r="X107" s="600"/>
      <c r="Y107" s="600"/>
      <c r="Z107" s="600"/>
    </row>
    <row r="108" spans="1:26" ht="30" customHeight="1">
      <c r="A108" s="641"/>
      <c r="B108" s="641"/>
      <c r="C108" s="641"/>
      <c r="D108" s="641"/>
      <c r="E108" s="641"/>
      <c r="F108" s="641"/>
      <c r="G108" s="673"/>
      <c r="H108" s="641"/>
      <c r="I108" s="641"/>
      <c r="J108" s="648"/>
      <c r="K108" s="654"/>
      <c r="L108" s="644"/>
      <c r="M108" s="646"/>
      <c r="N108" s="646"/>
      <c r="O108" s="726"/>
      <c r="T108" s="600"/>
      <c r="U108" s="600"/>
      <c r="V108" s="600"/>
      <c r="W108" s="600"/>
      <c r="X108" s="600"/>
      <c r="Y108" s="600"/>
      <c r="Z108" s="600"/>
    </row>
    <row r="109" spans="1:26" ht="26.1" customHeight="1">
      <c r="A109" s="641"/>
      <c r="B109" s="641"/>
      <c r="C109" s="641"/>
      <c r="D109" s="641"/>
      <c r="E109" s="641"/>
      <c r="F109" s="641"/>
      <c r="G109" s="673"/>
      <c r="H109" s="641"/>
      <c r="I109" s="641"/>
      <c r="J109" s="642"/>
      <c r="K109" s="643"/>
      <c r="L109" s="644"/>
      <c r="M109" s="645"/>
      <c r="N109" s="646"/>
      <c r="O109" s="726"/>
      <c r="T109" s="600"/>
      <c r="U109" s="600"/>
      <c r="V109" s="600"/>
      <c r="W109" s="600"/>
      <c r="X109" s="600"/>
      <c r="Y109" s="600"/>
      <c r="Z109" s="600"/>
    </row>
    <row r="110" spans="1:26" ht="30" customHeight="1">
      <c r="A110" s="647"/>
      <c r="B110" s="647"/>
      <c r="C110" s="647"/>
      <c r="D110" s="647"/>
      <c r="E110" s="647"/>
      <c r="F110" s="647"/>
      <c r="G110" s="644"/>
      <c r="H110" s="647"/>
      <c r="I110" s="647"/>
      <c r="J110" s="661"/>
      <c r="K110" s="654"/>
      <c r="L110" s="644"/>
      <c r="M110" s="646"/>
      <c r="N110" s="646"/>
      <c r="O110" s="726"/>
      <c r="T110" s="600"/>
      <c r="U110" s="600"/>
      <c r="V110" s="600"/>
      <c r="W110" s="600"/>
      <c r="X110" s="600"/>
      <c r="Y110" s="600"/>
      <c r="Z110" s="600"/>
    </row>
    <row r="111" spans="1:26" ht="30" customHeight="1">
      <c r="A111" s="647"/>
      <c r="B111" s="647"/>
      <c r="C111" s="647"/>
      <c r="D111" s="647"/>
      <c r="E111" s="647"/>
      <c r="F111" s="647"/>
      <c r="G111" s="644"/>
      <c r="H111" s="647"/>
      <c r="I111" s="647"/>
      <c r="J111" s="661"/>
      <c r="K111" s="654"/>
      <c r="L111" s="644"/>
      <c r="M111" s="646"/>
      <c r="N111" s="646"/>
      <c r="O111" s="726"/>
      <c r="T111" s="600"/>
      <c r="U111" s="600"/>
      <c r="V111" s="600"/>
      <c r="W111" s="600"/>
      <c r="X111" s="600"/>
      <c r="Y111" s="600"/>
      <c r="Z111" s="600"/>
    </row>
    <row r="112" spans="1:26" ht="30" customHeight="1">
      <c r="A112" s="647"/>
      <c r="B112" s="647"/>
      <c r="C112" s="647"/>
      <c r="D112" s="647"/>
      <c r="E112" s="647"/>
      <c r="F112" s="647"/>
      <c r="G112" s="644"/>
      <c r="H112" s="647"/>
      <c r="I112" s="647"/>
      <c r="J112" s="661"/>
      <c r="K112" s="654"/>
      <c r="L112" s="644"/>
      <c r="M112" s="646"/>
      <c r="N112" s="646"/>
      <c r="O112" s="726"/>
      <c r="T112" s="600"/>
      <c r="U112" s="600"/>
      <c r="V112" s="600"/>
      <c r="W112" s="600"/>
      <c r="X112" s="600"/>
      <c r="Y112" s="600"/>
      <c r="Z112" s="600"/>
    </row>
    <row r="113" spans="1:26" ht="30" customHeight="1">
      <c r="A113" s="647"/>
      <c r="B113" s="647"/>
      <c r="C113" s="647"/>
      <c r="D113" s="647"/>
      <c r="E113" s="647"/>
      <c r="F113" s="647"/>
      <c r="G113" s="644"/>
      <c r="H113" s="647"/>
      <c r="I113" s="647"/>
      <c r="J113" s="661"/>
      <c r="K113" s="654"/>
      <c r="L113" s="644"/>
      <c r="M113" s="646"/>
      <c r="N113" s="646"/>
      <c r="O113" s="726"/>
      <c r="T113" s="600"/>
      <c r="U113" s="600"/>
      <c r="V113" s="600"/>
      <c r="W113" s="600"/>
      <c r="X113" s="600"/>
      <c r="Y113" s="600"/>
      <c r="Z113" s="600"/>
    </row>
    <row r="114" spans="1:26" ht="33" customHeight="1">
      <c r="A114" s="662"/>
      <c r="B114" s="662"/>
      <c r="C114" s="662"/>
      <c r="D114" s="662"/>
      <c r="E114" s="662"/>
      <c r="F114" s="662"/>
      <c r="G114" s="673"/>
      <c r="H114" s="662"/>
      <c r="I114" s="662"/>
      <c r="J114" s="642"/>
      <c r="K114" s="643"/>
      <c r="L114" s="644"/>
      <c r="M114" s="645"/>
      <c r="N114" s="646"/>
      <c r="O114" s="726"/>
      <c r="T114" s="600"/>
      <c r="U114" s="600"/>
      <c r="V114" s="600"/>
      <c r="W114" s="600"/>
      <c r="X114" s="600"/>
      <c r="Y114" s="600"/>
      <c r="Z114" s="600"/>
    </row>
    <row r="115" spans="1:26" ht="24" customHeight="1">
      <c r="A115" s="663"/>
      <c r="B115" s="663"/>
      <c r="C115" s="663"/>
      <c r="D115" s="663"/>
      <c r="E115" s="663"/>
      <c r="F115" s="663"/>
      <c r="G115" s="664"/>
      <c r="H115" s="663"/>
      <c r="I115" s="663"/>
      <c r="J115" s="661"/>
      <c r="K115" s="663"/>
      <c r="L115" s="664"/>
      <c r="M115" s="646"/>
      <c r="N115" s="646"/>
      <c r="O115" s="726"/>
      <c r="T115" s="600"/>
      <c r="U115" s="600"/>
      <c r="V115" s="600"/>
      <c r="W115" s="600"/>
      <c r="X115" s="600"/>
      <c r="Y115" s="600"/>
      <c r="Z115" s="600"/>
    </row>
    <row r="116" spans="1:26" ht="24" customHeight="1">
      <c r="A116" s="663"/>
      <c r="B116" s="663"/>
      <c r="C116" s="663"/>
      <c r="D116" s="663"/>
      <c r="E116" s="663"/>
      <c r="F116" s="663"/>
      <c r="G116" s="664"/>
      <c r="H116" s="663"/>
      <c r="I116" s="663"/>
      <c r="J116" s="661"/>
      <c r="K116" s="663"/>
      <c r="L116" s="664"/>
      <c r="M116" s="646"/>
      <c r="N116" s="646"/>
      <c r="O116" s="726"/>
      <c r="T116" s="600"/>
      <c r="U116" s="600"/>
      <c r="V116" s="600"/>
      <c r="W116" s="600"/>
      <c r="X116" s="600"/>
      <c r="Y116" s="600"/>
      <c r="Z116" s="600"/>
    </row>
    <row r="117" spans="1:26" ht="24" customHeight="1">
      <c r="A117" s="663"/>
      <c r="B117" s="663"/>
      <c r="C117" s="663"/>
      <c r="D117" s="663"/>
      <c r="E117" s="663"/>
      <c r="F117" s="663"/>
      <c r="G117" s="664"/>
      <c r="H117" s="663"/>
      <c r="I117" s="663"/>
      <c r="J117" s="661"/>
      <c r="K117" s="663"/>
      <c r="L117" s="664"/>
      <c r="M117" s="646"/>
      <c r="N117" s="646"/>
      <c r="O117" s="726"/>
      <c r="T117" s="600"/>
      <c r="U117" s="600"/>
      <c r="V117" s="600"/>
      <c r="W117" s="600"/>
      <c r="X117" s="600"/>
      <c r="Y117" s="600"/>
      <c r="Z117" s="600"/>
    </row>
    <row r="118" spans="1:26" ht="24" customHeight="1">
      <c r="A118" s="663"/>
      <c r="B118" s="663"/>
      <c r="C118" s="663"/>
      <c r="D118" s="663"/>
      <c r="E118" s="663"/>
      <c r="F118" s="663"/>
      <c r="G118" s="664"/>
      <c r="H118" s="663"/>
      <c r="I118" s="663"/>
      <c r="J118" s="661"/>
      <c r="K118" s="663"/>
      <c r="L118" s="664"/>
      <c r="M118" s="646"/>
      <c r="N118" s="646"/>
      <c r="O118" s="726"/>
      <c r="T118" s="600"/>
      <c r="U118" s="600"/>
      <c r="V118" s="600"/>
      <c r="W118" s="600"/>
      <c r="X118" s="600"/>
      <c r="Y118" s="600"/>
      <c r="Z118" s="600"/>
    </row>
    <row r="119" spans="1:26" ht="24" customHeight="1">
      <c r="A119" s="663"/>
      <c r="B119" s="663"/>
      <c r="C119" s="663"/>
      <c r="D119" s="663"/>
      <c r="E119" s="663"/>
      <c r="F119" s="663"/>
      <c r="G119" s="664"/>
      <c r="H119" s="663"/>
      <c r="I119" s="663"/>
      <c r="J119" s="661"/>
      <c r="K119" s="663"/>
      <c r="L119" s="664"/>
      <c r="M119" s="646"/>
      <c r="N119" s="646"/>
      <c r="O119" s="726"/>
      <c r="T119" s="600"/>
      <c r="U119" s="600"/>
      <c r="V119" s="600"/>
      <c r="W119" s="600"/>
      <c r="X119" s="600"/>
      <c r="Y119" s="600"/>
      <c r="Z119" s="600"/>
    </row>
    <row r="120" spans="1:26" ht="26.1" customHeight="1">
      <c r="A120" s="654"/>
      <c r="B120" s="654"/>
      <c r="C120" s="654"/>
      <c r="D120" s="654"/>
      <c r="E120" s="654"/>
      <c r="F120" s="654"/>
      <c r="G120" s="644"/>
      <c r="H120" s="654"/>
      <c r="I120" s="654"/>
      <c r="J120" s="972"/>
      <c r="K120" s="972"/>
      <c r="L120" s="972"/>
      <c r="M120" s="646"/>
      <c r="N120" s="646"/>
      <c r="O120" s="726"/>
      <c r="T120" s="600"/>
      <c r="U120" s="600"/>
      <c r="V120" s="600"/>
      <c r="W120" s="600"/>
      <c r="X120" s="600"/>
      <c r="Y120" s="600"/>
      <c r="Z120" s="600"/>
    </row>
    <row r="121" spans="1:26" ht="26.1" customHeight="1">
      <c r="A121" s="663"/>
      <c r="B121" s="663"/>
      <c r="C121" s="663"/>
      <c r="D121" s="663"/>
      <c r="E121" s="663"/>
      <c r="F121" s="663"/>
      <c r="G121" s="664"/>
      <c r="H121" s="663"/>
      <c r="I121" s="663"/>
      <c r="J121" s="977"/>
      <c r="K121" s="977"/>
      <c r="L121" s="977"/>
      <c r="M121" s="646"/>
      <c r="N121" s="646"/>
      <c r="O121" s="726"/>
      <c r="T121" s="600"/>
      <c r="U121" s="600"/>
      <c r="V121" s="600"/>
      <c r="W121" s="600"/>
      <c r="X121" s="600"/>
      <c r="Y121" s="600"/>
      <c r="Z121" s="600"/>
    </row>
    <row r="122" spans="1:26" ht="26.1" customHeight="1">
      <c r="A122" s="663"/>
      <c r="B122" s="663"/>
      <c r="C122" s="663"/>
      <c r="D122" s="663"/>
      <c r="E122" s="663"/>
      <c r="F122" s="663"/>
      <c r="G122" s="664"/>
      <c r="H122" s="663"/>
      <c r="I122" s="663"/>
      <c r="J122" s="970"/>
      <c r="K122" s="970"/>
      <c r="L122" s="970"/>
      <c r="M122" s="646"/>
      <c r="N122" s="646"/>
      <c r="O122" s="726"/>
      <c r="T122" s="600"/>
      <c r="U122" s="600"/>
      <c r="V122" s="600"/>
      <c r="W122" s="600"/>
      <c r="X122" s="600"/>
      <c r="Y122" s="600"/>
      <c r="Z122" s="600"/>
    </row>
    <row r="123" spans="1:26">
      <c r="A123" s="623"/>
      <c r="B123" s="623"/>
      <c r="C123" s="623"/>
      <c r="D123" s="623"/>
      <c r="E123" s="623"/>
      <c r="F123" s="623"/>
      <c r="G123" s="626"/>
      <c r="H123" s="623"/>
      <c r="I123" s="623"/>
      <c r="J123" s="624"/>
      <c r="K123" s="623"/>
      <c r="L123" s="626"/>
      <c r="M123" s="624"/>
      <c r="N123" s="624"/>
      <c r="O123" s="726"/>
      <c r="T123" s="600"/>
      <c r="U123" s="600"/>
      <c r="V123" s="600"/>
      <c r="W123" s="600"/>
      <c r="X123" s="600"/>
      <c r="Y123" s="600"/>
      <c r="Z123" s="600"/>
    </row>
    <row r="124" spans="1:26">
      <c r="A124" s="623"/>
      <c r="B124" s="623"/>
      <c r="C124" s="623"/>
      <c r="D124" s="623"/>
      <c r="E124" s="623"/>
      <c r="F124" s="623"/>
      <c r="G124" s="626"/>
      <c r="H124" s="623"/>
      <c r="I124" s="623"/>
      <c r="J124" s="624"/>
      <c r="K124" s="623"/>
      <c r="L124" s="626"/>
      <c r="M124" s="624"/>
      <c r="N124" s="624"/>
      <c r="O124" s="726"/>
      <c r="T124" s="600"/>
      <c r="U124" s="600"/>
      <c r="V124" s="600"/>
      <c r="W124" s="600"/>
      <c r="X124" s="600"/>
      <c r="Y124" s="600"/>
      <c r="Z124" s="600"/>
    </row>
    <row r="125" spans="1:26">
      <c r="A125" s="623"/>
      <c r="B125" s="623"/>
      <c r="C125" s="623"/>
      <c r="D125" s="623"/>
      <c r="E125" s="623"/>
      <c r="F125" s="623"/>
      <c r="G125" s="626"/>
      <c r="H125" s="623"/>
      <c r="I125" s="623"/>
      <c r="J125" s="624"/>
      <c r="K125" s="623"/>
      <c r="L125" s="626"/>
      <c r="M125" s="624"/>
      <c r="N125" s="624"/>
      <c r="O125" s="726"/>
      <c r="T125" s="600"/>
      <c r="U125" s="600"/>
      <c r="V125" s="600"/>
      <c r="W125" s="600"/>
      <c r="X125" s="600"/>
      <c r="Y125" s="600"/>
      <c r="Z125" s="600"/>
    </row>
    <row r="126" spans="1:26">
      <c r="A126" s="623"/>
      <c r="B126" s="623"/>
      <c r="C126" s="623"/>
      <c r="D126" s="623"/>
      <c r="E126" s="623"/>
      <c r="F126" s="623"/>
      <c r="G126" s="626"/>
      <c r="H126" s="623"/>
      <c r="I126" s="623"/>
      <c r="J126" s="624"/>
      <c r="K126" s="623"/>
      <c r="L126" s="626"/>
      <c r="M126" s="624"/>
      <c r="N126" s="624"/>
      <c r="O126" s="726"/>
      <c r="T126" s="600"/>
      <c r="U126" s="600"/>
      <c r="V126" s="600"/>
      <c r="W126" s="600"/>
      <c r="X126" s="600"/>
      <c r="Y126" s="600"/>
      <c r="Z126" s="600"/>
    </row>
    <row r="127" spans="1:26">
      <c r="A127" s="623"/>
      <c r="B127" s="623"/>
      <c r="C127" s="623"/>
      <c r="D127" s="623"/>
      <c r="E127" s="623"/>
      <c r="F127" s="623"/>
      <c r="G127" s="626"/>
      <c r="H127" s="623"/>
      <c r="I127" s="623"/>
      <c r="J127" s="624"/>
      <c r="K127" s="623"/>
      <c r="L127" s="626"/>
      <c r="M127" s="624"/>
      <c r="N127" s="624"/>
      <c r="O127" s="726"/>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6"/>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6"/>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6"/>
      <c r="T130" s="600"/>
      <c r="U130" s="600"/>
      <c r="V130" s="600"/>
      <c r="W130" s="600"/>
      <c r="X130" s="600"/>
      <c r="Y130" s="600"/>
      <c r="Z130" s="600"/>
    </row>
  </sheetData>
  <sheetProtection formatColumns="0" formatRows="0" selectLockedCells="1"/>
  <protectedRanges>
    <protectedRange sqref="L18:L20" name="Range1_15_1_1_1_1_1_1_2_1"/>
  </protectedRanges>
  <dataConsolidate/>
  <customSheetViews>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
      <headerFooter alignWithMargins="0">
        <oddHeader>&amp;R&amp;"Book Antiqua,Bold"Schedule-1
 Page &amp;P of &amp;N</oddHead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3"/>
      <headerFooter alignWithMargins="0">
        <oddHeader>&amp;R&amp;"Book Antiqua,Bold"Schedule-1
 Page &amp;P of &amp;N</oddHead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2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2"/>
      <headerFooter alignWithMargins="0">
        <oddHeader>&amp;R&amp;"Book Antiqua,Bold"Schedule-1
 Page &amp;P of &amp;N</oddHeader>
      </headerFooter>
    </customSheetView>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 ref="M10:N10"/>
    <mergeCell ref="M11:N11"/>
    <mergeCell ref="A59:O59"/>
    <mergeCell ref="A62:L62"/>
    <mergeCell ref="J121:L121"/>
    <mergeCell ref="J122:L122"/>
    <mergeCell ref="J63:L63"/>
    <mergeCell ref="J64:L64"/>
    <mergeCell ref="J65:L65"/>
    <mergeCell ref="J66:L66"/>
    <mergeCell ref="J120:L120"/>
    <mergeCell ref="A68:O68"/>
  </mergeCells>
  <phoneticPr fontId="5" type="noConversion"/>
  <conditionalFormatting sqref="F18:G20 I18:I20">
    <cfRule type="expression" dxfId="23" priority="1" stopIfTrue="1">
      <formula>E18&gt;0</formula>
    </cfRule>
  </conditionalFormatting>
  <conditionalFormatting sqref="M18:M20">
    <cfRule type="expression" dxfId="22" priority="59" stopIfTrue="1">
      <formula>L18&gt;0</formula>
    </cfRule>
  </conditionalFormatting>
  <conditionalFormatting sqref="M82 O82 M89 O91 M91:M98 O100 M100:M101">
    <cfRule type="cellIs" dxfId="21" priority="3268" stopIfTrue="1" operator="equal">
      <formula>"a"</formula>
    </cfRule>
  </conditionalFormatting>
  <conditionalFormatting sqref="O75:O76 O79:O80 O83:O85 O88:O89 O92:O98 O101 O103:O108 O110:O113 O115:O119">
    <cfRule type="expression" dxfId="20"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ColWidth="9" defaultRowHeight="16.5"/>
  <cols>
    <col min="1" max="1" width="11.375" style="307" customWidth="1"/>
    <col min="2" max="2" width="32.625" style="307" customWidth="1"/>
    <col min="3" max="3" width="7.625" style="307" customWidth="1"/>
    <col min="4" max="4" width="9.625" style="307" customWidth="1"/>
    <col min="5" max="5" width="11.625" style="306" customWidth="1"/>
    <col min="6" max="6" width="20" style="306" customWidth="1"/>
    <col min="7" max="7" width="11.625" style="306" customWidth="1"/>
    <col min="8" max="8" width="19.625" style="338" customWidth="1"/>
    <col min="9" max="9" width="9" style="237"/>
    <col min="10" max="13" width="9" style="74"/>
    <col min="14" max="14" width="14.125" style="35" customWidth="1"/>
    <col min="15" max="15" width="24.125" style="35" customWidth="1"/>
    <col min="16" max="16" width="11.125" style="1" customWidth="1"/>
    <col min="17" max="17" width="12.625" style="1" customWidth="1"/>
    <col min="18" max="18" width="11.375" style="321" customWidth="1"/>
    <col min="19" max="19" width="10.375" style="35" customWidth="1"/>
    <col min="20" max="20" width="17.625" style="35" customWidth="1"/>
    <col min="21" max="21" width="10.5" style="35" customWidth="1"/>
    <col min="22" max="22" width="12.375" style="35" customWidth="1"/>
    <col min="23" max="24" width="9" style="1"/>
    <col min="25" max="25" width="10.875" style="35" customWidth="1"/>
    <col min="26" max="26" width="18.625" style="35" customWidth="1"/>
    <col min="27" max="27" width="9" style="35"/>
    <col min="28" max="41" width="9" style="74"/>
    <col min="42" max="16384" width="9" style="305"/>
  </cols>
  <sheetData>
    <row r="1" spans="1:27" ht="18" customHeight="1">
      <c r="A1" s="56" t="str">
        <f>Cover!B3</f>
        <v>SR-II/C&amp;M/WC-4278/2025</v>
      </c>
      <c r="B1" s="63"/>
      <c r="C1" s="56"/>
      <c r="D1" s="56"/>
      <c r="E1" s="7"/>
      <c r="F1" s="7"/>
      <c r="G1" s="8" t="s">
        <v>79</v>
      </c>
      <c r="T1" s="352" t="s">
        <v>124</v>
      </c>
      <c r="U1" s="341">
        <f>SUMIF(G17:G70, "Direct",F17:F70)</f>
        <v>0</v>
      </c>
      <c r="Z1" s="341" t="str">
        <f>'Names of Bidder'!D6</f>
        <v>Sole Bidder</v>
      </c>
      <c r="AA1" s="35" t="s">
        <v>125</v>
      </c>
    </row>
    <row r="2" spans="1:27" ht="14.1" customHeight="1">
      <c r="A2" s="4"/>
      <c r="B2" s="4"/>
      <c r="C2" s="4"/>
      <c r="D2" s="4"/>
      <c r="E2" s="1"/>
      <c r="F2" s="1"/>
      <c r="G2" s="1"/>
      <c r="Q2" s="6"/>
      <c r="T2" s="352" t="s">
        <v>126</v>
      </c>
      <c r="U2" s="353" t="e">
        <f>#REF!-U1</f>
        <v>#REF!</v>
      </c>
      <c r="V2" s="323"/>
      <c r="Z2" s="341">
        <f>'Names of Bidder'!AA6</f>
        <v>0</v>
      </c>
    </row>
    <row r="3" spans="1:27" ht="49.5" customHeight="1">
      <c r="A3" s="1007" t="str">
        <f>Cover!$B$2</f>
        <v>Construction of Substation store at 765/400 kV, Bidar under TBCB Project</v>
      </c>
      <c r="B3" s="1007"/>
      <c r="C3" s="1007"/>
      <c r="D3" s="1007"/>
      <c r="E3" s="1007"/>
      <c r="F3" s="1007"/>
      <c r="G3" s="1007"/>
      <c r="O3" s="4"/>
      <c r="P3" s="288"/>
      <c r="Q3" s="288"/>
      <c r="R3" s="288"/>
      <c r="T3" s="4"/>
      <c r="U3" s="1"/>
      <c r="W3" s="993"/>
      <c r="X3" s="993"/>
    </row>
    <row r="4" spans="1:27" ht="21.95" customHeight="1">
      <c r="A4" s="1008" t="s">
        <v>127</v>
      </c>
      <c r="B4" s="1008"/>
      <c r="C4" s="1008"/>
      <c r="D4" s="1008"/>
      <c r="E4" s="1008"/>
      <c r="F4" s="1008"/>
      <c r="G4" s="1008"/>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81</v>
      </c>
      <c r="F6" s="1"/>
      <c r="G6" s="30"/>
      <c r="O6" s="4"/>
      <c r="P6" s="288"/>
      <c r="Q6" s="288"/>
      <c r="R6" s="288"/>
      <c r="T6" s="4"/>
      <c r="U6" s="322"/>
    </row>
    <row r="7" spans="1:27" ht="35.25" customHeight="1">
      <c r="A7" s="1009" t="str">
        <f>IF('Names of Bidder'!D9="", "", IF('Names of Bidder'!D6= "JV (Joint Venture)", "JV of " &amp; Z8, ""))</f>
        <v/>
      </c>
      <c r="B7" s="1009"/>
      <c r="C7" s="1009"/>
      <c r="D7" s="1009"/>
      <c r="E7" s="59" t="s">
        <v>128</v>
      </c>
      <c r="F7" s="1"/>
      <c r="G7" s="30"/>
      <c r="O7" s="338"/>
      <c r="P7" s="325"/>
      <c r="Q7" s="325"/>
      <c r="R7" s="325"/>
      <c r="W7" s="993"/>
      <c r="X7" s="993"/>
    </row>
    <row r="8" spans="1:27" ht="18" customHeight="1">
      <c r="A8" s="29" t="s">
        <v>83</v>
      </c>
      <c r="B8" s="1010" t="str">
        <f>IF('Names of Bidder'!D9=0, "", 'Names of Bidder'!D9)</f>
        <v/>
      </c>
      <c r="C8" s="1010"/>
      <c r="D8" s="1010"/>
      <c r="E8" s="59" t="s">
        <v>84</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85</v>
      </c>
      <c r="B9" s="1010" t="str">
        <f>IF('Names of Bidder'!D10=0, "", 'Names of Bidder'!D10)</f>
        <v/>
      </c>
      <c r="C9" s="1010"/>
      <c r="D9" s="1010"/>
      <c r="E9" s="59" t="s">
        <v>129</v>
      </c>
      <c r="F9" s="1"/>
      <c r="G9" s="30"/>
      <c r="O9" s="4"/>
      <c r="P9" s="326"/>
      <c r="Q9" s="326"/>
      <c r="R9" s="326"/>
    </row>
    <row r="10" spans="1:27" ht="18" customHeight="1">
      <c r="A10" s="30"/>
      <c r="B10" s="1010" t="str">
        <f>IF('Names of Bidder'!D11=0, "", 'Names of Bidder'!D11)</f>
        <v/>
      </c>
      <c r="C10" s="1010"/>
      <c r="D10" s="1010"/>
      <c r="E10" s="59" t="s">
        <v>130</v>
      </c>
      <c r="F10" s="1"/>
      <c r="G10" s="30"/>
      <c r="O10" s="338"/>
      <c r="P10" s="339"/>
      <c r="Q10" s="288"/>
      <c r="R10" s="327"/>
    </row>
    <row r="11" spans="1:27" ht="18" customHeight="1">
      <c r="A11" s="30"/>
      <c r="B11" s="1010" t="str">
        <f>IF('Names of Bidder'!D12=0, "", 'Names of Bidder'!D12)</f>
        <v/>
      </c>
      <c r="C11" s="1010"/>
      <c r="D11" s="1010"/>
      <c r="E11" s="59" t="s">
        <v>131</v>
      </c>
      <c r="F11" s="1"/>
      <c r="G11" s="30"/>
      <c r="W11" s="993"/>
      <c r="X11" s="993"/>
    </row>
    <row r="12" spans="1:27" ht="14.1" customHeight="1">
      <c r="A12" s="30"/>
      <c r="B12" s="30"/>
      <c r="C12" s="30"/>
      <c r="D12" s="30"/>
      <c r="E12" s="29"/>
      <c r="F12" s="32"/>
      <c r="G12" s="32"/>
      <c r="Y12" s="328"/>
    </row>
    <row r="13" spans="1:27" ht="40.5" customHeight="1">
      <c r="A13" s="1011" t="s">
        <v>132</v>
      </c>
      <c r="B13" s="1011"/>
      <c r="C13" s="1011"/>
      <c r="D13" s="1011"/>
      <c r="E13" s="1011"/>
      <c r="F13" s="1011"/>
      <c r="G13" s="1011"/>
      <c r="H13" s="356"/>
      <c r="I13" s="239"/>
      <c r="J13" s="240"/>
      <c r="K13" s="240"/>
      <c r="L13" s="240"/>
      <c r="M13" s="240"/>
      <c r="Q13" s="6"/>
      <c r="U13" t="s">
        <v>133</v>
      </c>
      <c r="Y13" s="328"/>
    </row>
    <row r="14" spans="1:27" ht="14.1" customHeight="1">
      <c r="A14" s="6"/>
      <c r="B14" s="6"/>
      <c r="C14" s="6"/>
      <c r="D14" s="6"/>
      <c r="E14" s="7"/>
      <c r="F14" s="7"/>
      <c r="G14" s="8" t="s">
        <v>90</v>
      </c>
      <c r="P14" s="995"/>
      <c r="Q14" s="995"/>
      <c r="S14" s="998"/>
      <c r="T14" s="998"/>
      <c r="U14" t="s">
        <v>134</v>
      </c>
      <c r="W14" s="993"/>
      <c r="X14" s="993"/>
    </row>
    <row r="15" spans="1:27" ht="66" customHeight="1">
      <c r="A15" s="5" t="s">
        <v>91</v>
      </c>
      <c r="B15" s="5" t="s">
        <v>100</v>
      </c>
      <c r="C15" s="9" t="s">
        <v>101</v>
      </c>
      <c r="D15" s="9" t="s">
        <v>102</v>
      </c>
      <c r="E15" s="5" t="s">
        <v>135</v>
      </c>
      <c r="F15" s="5" t="s">
        <v>136</v>
      </c>
      <c r="G15" s="5" t="s">
        <v>137</v>
      </c>
      <c r="P15" s="289"/>
      <c r="Q15" s="289"/>
      <c r="S15" s="289"/>
      <c r="T15" s="289"/>
    </row>
    <row r="16" spans="1:27" ht="18" customHeight="1">
      <c r="A16" s="9">
        <v>1</v>
      </c>
      <c r="B16" s="9">
        <v>2</v>
      </c>
      <c r="C16" s="9">
        <v>3</v>
      </c>
      <c r="D16" s="9">
        <v>4</v>
      </c>
      <c r="E16" s="9">
        <v>5</v>
      </c>
      <c r="F16" s="9" t="s">
        <v>138</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139</v>
      </c>
      <c r="C71" s="415"/>
      <c r="D71" s="416"/>
      <c r="E71" s="410"/>
      <c r="F71" s="93">
        <f>SUMIF(G18:G70,"Direct",F18:F70)</f>
        <v>0</v>
      </c>
      <c r="G71" s="417" t="s">
        <v>133</v>
      </c>
    </row>
    <row r="72" spans="1:22" s="409" customFormat="1" ht="18" customHeight="1">
      <c r="A72" s="414"/>
      <c r="B72" s="364" t="s">
        <v>140</v>
      </c>
      <c r="C72" s="415"/>
      <c r="D72" s="416"/>
      <c r="E72" s="410"/>
      <c r="F72" s="93">
        <f>SUMIF(G18:G70,"Bought-Out",F18:F70)</f>
        <v>0</v>
      </c>
      <c r="G72" s="417"/>
    </row>
    <row r="73" spans="1:22" ht="44.1" customHeight="1">
      <c r="A73" s="363"/>
      <c r="B73" s="364" t="s">
        <v>112</v>
      </c>
      <c r="C73" s="365"/>
      <c r="D73" s="366"/>
      <c r="E73" s="362"/>
      <c r="F73" s="362">
        <f>F71+F72</f>
        <v>0</v>
      </c>
      <c r="G73" s="857"/>
      <c r="I73" s="338"/>
      <c r="P73" s="333"/>
      <c r="Q73" s="332"/>
      <c r="S73" s="333"/>
      <c r="T73" s="332"/>
      <c r="V73" s="321"/>
    </row>
    <row r="74" spans="1:22" ht="26.1" customHeight="1">
      <c r="A74" s="858"/>
      <c r="B74" s="1001" t="s">
        <v>141</v>
      </c>
      <c r="C74" s="1001"/>
      <c r="D74" s="1001"/>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59"/>
      <c r="B75" s="1002" t="s">
        <v>114</v>
      </c>
      <c r="C75" s="1002"/>
      <c r="D75" s="1002"/>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1003"/>
      <c r="B76" s="1003"/>
      <c r="C76" s="1003"/>
      <c r="D76" s="1003"/>
      <c r="E76" s="1003"/>
      <c r="F76" s="1003"/>
      <c r="G76" s="1003"/>
      <c r="P76" s="336" t="s">
        <v>142</v>
      </c>
      <c r="Q76" s="333" t="e">
        <f>F75-Q75</f>
        <v>#REF!</v>
      </c>
      <c r="S76" s="336" t="s">
        <v>143</v>
      </c>
      <c r="T76" s="333" t="e">
        <f>Q75-T75</f>
        <v>#REF!</v>
      </c>
    </row>
    <row r="77" spans="1:22" ht="16.5" customHeight="1">
      <c r="A77" s="6"/>
      <c r="B77" s="1004" t="str">
        <f>IF((18-COUNTA(G17:G70))&gt;0,"Do not leave Mode of Transaction Blank for any item. "&amp;(18-COUNTA(G17:G70))&amp;" item(s) is(are) left blank, if you leave it blank, the same shall be deemed to be 'Bought-out'", " ")</f>
        <v xml:space="preserve"> </v>
      </c>
      <c r="C77" s="1004"/>
      <c r="D77" s="1004"/>
      <c r="E77" s="1004"/>
      <c r="F77" s="1004"/>
      <c r="G77" s="1004"/>
      <c r="P77" s="1" t="s">
        <v>144</v>
      </c>
      <c r="Q77" s="1" t="e">
        <f>IF(#REF!&gt;0,#REF! &amp; " item(s) in Sch-1", "")</f>
        <v>#REF!</v>
      </c>
    </row>
    <row r="78" spans="1:22" ht="24" customHeight="1">
      <c r="A78" s="68"/>
      <c r="B78" s="1004"/>
      <c r="C78" s="1004"/>
      <c r="D78" s="1004"/>
      <c r="E78" s="1004"/>
      <c r="F78" s="1004"/>
      <c r="G78" s="1004"/>
    </row>
    <row r="79" spans="1:22" ht="117.75" customHeight="1">
      <c r="A79" s="69" t="s">
        <v>116</v>
      </c>
      <c r="B79" s="1005" t="s">
        <v>145</v>
      </c>
      <c r="C79" s="1005"/>
      <c r="D79" s="1005"/>
      <c r="E79" s="1005"/>
      <c r="F79" s="1005"/>
      <c r="G79" s="1005"/>
    </row>
    <row r="80" spans="1:22" ht="33.6" customHeight="1">
      <c r="A80" s="11"/>
      <c r="B80" s="2"/>
      <c r="C80" s="2"/>
      <c r="D80" s="6"/>
      <c r="E80" s="1"/>
      <c r="F80" s="1"/>
      <c r="G80" s="1"/>
    </row>
    <row r="81" spans="1:7" ht="33.6" customHeight="1">
      <c r="A81" s="33" t="s">
        <v>120</v>
      </c>
      <c r="B81" s="102" t="str">
        <f>'Names of Bidder'!D33&amp;"-"&amp; 'Names of Bidder'!E33&amp;"-" &amp;'Names of Bidder'!F33</f>
        <v>--2025</v>
      </c>
      <c r="C81" s="12"/>
      <c r="D81" s="34"/>
      <c r="E81" s="1"/>
      <c r="F81" s="1"/>
      <c r="G81" s="174"/>
    </row>
    <row r="82" spans="1:7" ht="33.6" customHeight="1">
      <c r="A82" s="33" t="s">
        <v>121</v>
      </c>
      <c r="B82" s="102" t="str">
        <f>IF('Names of Bidder'!D34=0, "", 'Names of Bidder'!D34)</f>
        <v/>
      </c>
      <c r="C82" s="1"/>
      <c r="D82" s="34" t="s">
        <v>122</v>
      </c>
      <c r="E82" s="174" t="str">
        <f>IF('Names of Bidder'!D26=0, "", 'Names of Bidder'!D26)</f>
        <v/>
      </c>
      <c r="F82" s="1"/>
      <c r="G82" s="174"/>
    </row>
    <row r="83" spans="1:7" ht="33.6" customHeight="1">
      <c r="A83" s="187"/>
      <c r="B83" s="186"/>
      <c r="C83" s="180"/>
      <c r="D83" s="34" t="s">
        <v>123</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1006"/>
      <c r="B111" s="1006"/>
      <c r="C111" s="1006"/>
      <c r="D111" s="1006"/>
      <c r="E111" s="1006"/>
      <c r="F111" s="1006"/>
      <c r="G111" s="1006"/>
      <c r="O111" s="4"/>
      <c r="P111" s="288"/>
      <c r="Q111" s="288"/>
      <c r="R111" s="288"/>
      <c r="T111" s="4"/>
      <c r="U111" s="1"/>
      <c r="W111" s="993"/>
      <c r="X111" s="993"/>
    </row>
    <row r="112" spans="1:24" ht="21.95" customHeight="1">
      <c r="A112" s="999"/>
      <c r="B112" s="999"/>
      <c r="C112" s="999"/>
      <c r="D112" s="999"/>
      <c r="E112" s="999"/>
      <c r="F112" s="999"/>
      <c r="G112" s="999"/>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1000"/>
      <c r="B115" s="1000"/>
      <c r="C115" s="1000"/>
      <c r="D115" s="1000"/>
      <c r="E115" s="190"/>
      <c r="F115" s="180"/>
      <c r="G115" s="179"/>
      <c r="O115" s="338"/>
      <c r="P115" s="325"/>
      <c r="Q115" s="325"/>
      <c r="R115" s="325"/>
      <c r="W115" s="993"/>
      <c r="X115" s="993"/>
    </row>
    <row r="116" spans="1:41" ht="18" customHeight="1">
      <c r="A116" s="192"/>
      <c r="B116" s="992"/>
      <c r="C116" s="992"/>
      <c r="D116" s="992"/>
      <c r="E116" s="190"/>
      <c r="F116" s="180"/>
      <c r="G116" s="179"/>
      <c r="O116" s="4"/>
      <c r="P116" s="326"/>
      <c r="Q116" s="326"/>
      <c r="R116" s="326"/>
    </row>
    <row r="117" spans="1:41" ht="18" customHeight="1">
      <c r="A117" s="192"/>
      <c r="B117" s="992"/>
      <c r="C117" s="992"/>
      <c r="D117" s="992"/>
      <c r="E117" s="190"/>
      <c r="F117" s="180"/>
      <c r="G117" s="179"/>
      <c r="O117" s="4"/>
      <c r="P117" s="326"/>
      <c r="Q117" s="326"/>
      <c r="R117" s="326"/>
    </row>
    <row r="118" spans="1:41" ht="18" customHeight="1">
      <c r="A118" s="179"/>
      <c r="B118" s="992"/>
      <c r="C118" s="992"/>
      <c r="D118" s="992"/>
      <c r="E118" s="190"/>
      <c r="F118" s="180"/>
      <c r="G118" s="179"/>
      <c r="O118" s="338"/>
      <c r="P118" s="340"/>
      <c r="Q118" s="337"/>
      <c r="R118" s="327"/>
    </row>
    <row r="119" spans="1:41" ht="18" customHeight="1">
      <c r="A119" s="179"/>
      <c r="B119" s="992"/>
      <c r="C119" s="992"/>
      <c r="D119" s="992"/>
      <c r="E119" s="190"/>
      <c r="F119" s="180"/>
      <c r="G119" s="179"/>
      <c r="W119" s="993"/>
      <c r="X119" s="993"/>
    </row>
    <row r="120" spans="1:41" ht="18" customHeight="1">
      <c r="A120" s="179"/>
      <c r="B120" s="179"/>
      <c r="C120" s="179"/>
      <c r="D120" s="179"/>
      <c r="E120" s="192"/>
      <c r="F120" s="180"/>
      <c r="G120" s="180"/>
      <c r="Y120" s="328"/>
    </row>
    <row r="121" spans="1:41" ht="40.5" customHeight="1">
      <c r="A121" s="994"/>
      <c r="B121" s="994"/>
      <c r="C121" s="994"/>
      <c r="D121" s="994"/>
      <c r="E121" s="994"/>
      <c r="F121" s="994"/>
      <c r="G121" s="994"/>
      <c r="H121" s="356"/>
      <c r="I121" s="239"/>
      <c r="J121" s="240"/>
      <c r="K121" s="240"/>
      <c r="L121" s="240"/>
      <c r="M121" s="240"/>
      <c r="Q121" s="6"/>
      <c r="Y121" s="328"/>
    </row>
    <row r="122" spans="1:41" ht="18" customHeight="1">
      <c r="A122" s="187"/>
      <c r="B122" s="187"/>
      <c r="C122" s="187"/>
      <c r="D122" s="187"/>
      <c r="E122" s="194"/>
      <c r="F122" s="194"/>
      <c r="G122" s="195"/>
      <c r="P122" s="995"/>
      <c r="Q122" s="995"/>
      <c r="S122" s="998"/>
      <c r="T122" s="998"/>
      <c r="W122" s="993"/>
      <c r="X122" s="993"/>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993"/>
      <c r="X126" s="993"/>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993"/>
      <c r="X130" s="993"/>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996"/>
      <c r="C173" s="996"/>
      <c r="D173" s="996"/>
      <c r="E173" s="220"/>
      <c r="F173" s="220"/>
      <c r="G173" s="180"/>
      <c r="I173" s="238"/>
      <c r="J173" s="172"/>
      <c r="K173" s="172"/>
      <c r="L173" s="172"/>
      <c r="M173" s="172"/>
      <c r="N173" s="1"/>
      <c r="O173" s="1"/>
      <c r="P173" s="83"/>
      <c r="Q173" s="332"/>
      <c r="R173" s="6"/>
      <c r="S173" s="83"/>
      <c r="T173" s="332"/>
      <c r="U173" s="1"/>
      <c r="V173" s="6"/>
    </row>
    <row r="174" spans="1:22" ht="26.1" customHeight="1">
      <c r="A174" s="235"/>
      <c r="B174" s="997"/>
      <c r="C174" s="997"/>
      <c r="D174" s="997"/>
      <c r="E174" s="220"/>
      <c r="F174" s="220"/>
      <c r="G174" s="180"/>
      <c r="I174" s="238"/>
      <c r="J174" s="172"/>
      <c r="K174" s="172"/>
      <c r="L174" s="172"/>
      <c r="M174" s="172"/>
      <c r="N174" s="1"/>
      <c r="O174" s="1"/>
      <c r="P174" s="83"/>
      <c r="Q174" s="332"/>
      <c r="R174" s="6"/>
      <c r="S174" s="83"/>
      <c r="T174" s="332"/>
      <c r="U174" s="1"/>
      <c r="V174" s="1"/>
    </row>
    <row r="175" spans="1:22" ht="26.1" customHeight="1">
      <c r="A175" s="235"/>
      <c r="B175" s="991"/>
      <c r="C175" s="991"/>
      <c r="D175" s="991"/>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sheetProtection sheet="1" objects="1" scenarios="1" formatColumns="0" formatRows="0" selectLockedCells="1"/>
  <customSheetViews>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9" type="noConversion"/>
  <conditionalFormatting sqref="E30:E72 G55 G59:G60">
    <cfRule type="cellIs" dxfId="19" priority="2" stopIfTrue="1" operator="equal">
      <formula>"a"</formula>
    </cfRule>
  </conditionalFormatting>
  <conditionalFormatting sqref="E30:E72">
    <cfRule type="expression" dxfId="18" priority="1" stopIfTrue="1">
      <formula>D30&gt;0</formula>
    </cfRule>
  </conditionalFormatting>
  <conditionalFormatting sqref="E135 G135 E142 Q143:Q144 T143:T144 G144 E144:E151 Q152:Q153 T152:T153 G153 E153:E154">
    <cfRule type="cellIs" dxfId="17" priority="4" stopIfTrue="1" operator="equal">
      <formula>"a"</formula>
    </cfRule>
  </conditionalFormatting>
  <conditionalFormatting sqref="G17:G72 G128:G129 G132:G133 G136:G138 G141:G142 G145:G151 G154 G156:G161 G163:G166 G168:G172">
    <cfRule type="expression" dxfId="16" priority="5" stopIfTrue="1">
      <formula>E17=""</formula>
    </cfRule>
  </conditionalFormatting>
  <conditionalFormatting sqref="Q17:Q73 T17:T73 Q127:Q138 T127:T138 Q141:Q142 T141:T142 Q145:Q151 T145:T151 Q154 T154 Q156:Q166 T156:T166 Q168:Q172 T168:T172">
    <cfRule type="cellIs" dxfId="15"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ColWidth="9" defaultRowHeight="15.75"/>
  <cols>
    <col min="1" max="1" width="12" style="564" customWidth="1"/>
    <col min="2" max="2" width="17.375" style="564" hidden="1" customWidth="1"/>
    <col min="3" max="3" width="8.5" style="564" hidden="1" customWidth="1"/>
    <col min="4" max="4" width="44.125" style="564" hidden="1" customWidth="1"/>
    <col min="5" max="5" width="13.375" style="564" hidden="1" customWidth="1"/>
    <col min="6" max="6" width="54.625" style="586" customWidth="1"/>
    <col min="7" max="7" width="7.62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SR-II/C&amp;M/WC-4278/2025</v>
      </c>
      <c r="B1" s="540"/>
      <c r="C1" s="540"/>
      <c r="D1" s="540"/>
      <c r="E1" s="540"/>
      <c r="F1" s="558"/>
      <c r="G1" s="559"/>
      <c r="H1" s="559"/>
      <c r="I1" s="541"/>
      <c r="J1" s="542" t="s">
        <v>146</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1017" t="str">
        <f>Cover!$B$2</f>
        <v>Construction of Substation store at 765/400 kV, Bidar under TBCB Project</v>
      </c>
      <c r="B4" s="1017"/>
      <c r="C4" s="1017"/>
      <c r="D4" s="1017"/>
      <c r="E4" s="1017"/>
      <c r="F4" s="1017"/>
      <c r="G4" s="1017"/>
      <c r="H4" s="1017"/>
      <c r="I4" s="1017"/>
      <c r="J4" s="1017"/>
      <c r="K4" s="561"/>
      <c r="L4" s="562"/>
      <c r="M4" s="552"/>
      <c r="N4" s="553"/>
      <c r="O4" s="547"/>
      <c r="P4" s="553"/>
      <c r="Q4" s="553"/>
      <c r="R4" s="1012"/>
      <c r="S4" s="1012"/>
      <c r="T4" s="553"/>
      <c r="U4" s="553"/>
      <c r="V4" s="553"/>
      <c r="W4" s="553"/>
      <c r="X4" s="553"/>
      <c r="Y4" s="553"/>
      <c r="Z4" s="553"/>
      <c r="AA4" s="553"/>
      <c r="AB4" s="553"/>
      <c r="AC4" s="553"/>
      <c r="AD4" s="553"/>
      <c r="AE4" s="553"/>
      <c r="AF4" s="553"/>
      <c r="AG4" s="553"/>
      <c r="AH4" s="553"/>
      <c r="AI4" s="553"/>
      <c r="AJ4" s="553"/>
    </row>
    <row r="5" spans="1:36" s="546" customFormat="1" ht="16.5">
      <c r="A5" s="1013" t="s">
        <v>147</v>
      </c>
      <c r="B5" s="1013"/>
      <c r="C5" s="1013"/>
      <c r="D5" s="1013"/>
      <c r="E5" s="1013"/>
      <c r="F5" s="1013"/>
      <c r="G5" s="1013"/>
      <c r="H5" s="1013"/>
      <c r="I5" s="1013"/>
      <c r="J5" s="1013"/>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148</v>
      </c>
      <c r="H7" s="550"/>
      <c r="I7" s="567" t="s">
        <v>81</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1014" t="str">
        <f>'Sch-1'!A8</f>
        <v/>
      </c>
      <c r="B8" s="1014"/>
      <c r="C8" s="1014"/>
      <c r="D8" s="1014"/>
      <c r="E8" s="1014"/>
      <c r="F8" s="1014"/>
      <c r="G8" s="1014"/>
      <c r="H8" s="1014"/>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83</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85</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1" customFormat="1" ht="23.25">
      <c r="A13" s="1015"/>
      <c r="B13" s="1015"/>
      <c r="C13" s="1015"/>
      <c r="D13" s="1015"/>
      <c r="E13" s="1015"/>
      <c r="F13" s="1015"/>
      <c r="G13" s="1015"/>
      <c r="H13" s="1015"/>
      <c r="I13" s="1015"/>
      <c r="J13" s="1015"/>
      <c r="K13" s="740"/>
    </row>
    <row r="14" spans="1:36" s="546" customFormat="1" ht="17.25" thickBot="1">
      <c r="A14" s="550"/>
      <c r="B14" s="550"/>
      <c r="C14" s="550"/>
      <c r="D14" s="550"/>
      <c r="E14" s="550"/>
      <c r="F14" s="588"/>
      <c r="G14" s="570"/>
      <c r="H14" s="549"/>
      <c r="I14" s="1016" t="s">
        <v>90</v>
      </c>
      <c r="J14" s="1016"/>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91</v>
      </c>
      <c r="B15" s="681" t="s">
        <v>92</v>
      </c>
      <c r="C15" s="681" t="s">
        <v>93</v>
      </c>
      <c r="D15" s="681" t="s">
        <v>94</v>
      </c>
      <c r="E15" s="681" t="s">
        <v>95</v>
      </c>
      <c r="F15" s="666" t="s">
        <v>149</v>
      </c>
      <c r="G15" s="667" t="s">
        <v>101</v>
      </c>
      <c r="H15" s="667" t="s">
        <v>150</v>
      </c>
      <c r="I15" s="668" t="s">
        <v>151</v>
      </c>
      <c r="J15" s="668" t="s">
        <v>152</v>
      </c>
      <c r="K15" s="553"/>
      <c r="N15" s="553"/>
      <c r="O15" s="553"/>
      <c r="P15" s="553"/>
      <c r="Q15" s="553"/>
      <c r="R15" s="553"/>
      <c r="S15" s="553"/>
      <c r="T15" s="553"/>
      <c r="U15" s="553"/>
      <c r="V15" s="553"/>
      <c r="W15" s="553"/>
      <c r="X15" s="553"/>
      <c r="Y15" s="553"/>
      <c r="Z15" s="553"/>
      <c r="AA15" s="553"/>
      <c r="AB15" s="553"/>
      <c r="AC15" s="553"/>
      <c r="AD15" s="553"/>
      <c r="AE15" s="553"/>
      <c r="AF15" s="553"/>
    </row>
    <row r="16" spans="1:36" s="735" customFormat="1" ht="16.5">
      <c r="A16" s="732">
        <v>1</v>
      </c>
      <c r="B16" s="732">
        <v>2</v>
      </c>
      <c r="C16" s="732">
        <v>3</v>
      </c>
      <c r="D16" s="732">
        <v>4</v>
      </c>
      <c r="E16" s="732">
        <v>5</v>
      </c>
      <c r="F16" s="733">
        <v>6</v>
      </c>
      <c r="G16" s="733">
        <v>7</v>
      </c>
      <c r="H16" s="733">
        <v>9</v>
      </c>
      <c r="I16" s="733">
        <v>10</v>
      </c>
      <c r="J16" s="733" t="s">
        <v>153</v>
      </c>
      <c r="K16" s="734"/>
      <c r="N16" s="736"/>
      <c r="O16" s="736"/>
      <c r="P16" s="736"/>
      <c r="Q16" s="736"/>
      <c r="R16" s="736"/>
      <c r="S16" s="736"/>
      <c r="T16" s="736"/>
      <c r="U16" s="736"/>
      <c r="V16" s="736"/>
      <c r="W16" s="736"/>
      <c r="X16" s="736"/>
      <c r="Y16" s="736"/>
      <c r="Z16" s="736"/>
      <c r="AA16" s="736"/>
      <c r="AB16" s="736"/>
      <c r="AC16" s="736"/>
      <c r="AD16" s="736"/>
      <c r="AE16" s="736"/>
      <c r="AF16" s="736"/>
    </row>
    <row r="17" spans="1:32" s="735" customFormat="1" ht="66" customHeight="1">
      <c r="A17" s="745">
        <v>1</v>
      </c>
      <c r="B17" s="770">
        <v>7000005840</v>
      </c>
      <c r="C17" s="770">
        <v>20</v>
      </c>
      <c r="D17" s="770" t="s">
        <v>107</v>
      </c>
      <c r="E17" s="770">
        <v>1000015274</v>
      </c>
      <c r="F17" s="775" t="s">
        <v>108</v>
      </c>
      <c r="G17" s="765" t="s">
        <v>109</v>
      </c>
      <c r="H17" s="771">
        <v>1300</v>
      </c>
      <c r="I17" s="772"/>
      <c r="J17" s="773" t="str">
        <f t="shared" ref="J17:J19" si="0">IF(I17=0, "Included",IF(ISERROR(H17*I17), I17, H17*I17))</f>
        <v>Included</v>
      </c>
      <c r="K17" s="734"/>
      <c r="N17" s="736"/>
      <c r="O17" s="736"/>
      <c r="P17" s="736"/>
      <c r="Q17" s="736"/>
      <c r="R17" s="736"/>
      <c r="S17" s="736"/>
      <c r="T17" s="736"/>
      <c r="U17" s="736"/>
      <c r="V17" s="736"/>
      <c r="W17" s="736"/>
      <c r="X17" s="736"/>
      <c r="Y17" s="736"/>
      <c r="Z17" s="736"/>
      <c r="AA17" s="736"/>
      <c r="AB17" s="736"/>
      <c r="AC17" s="736"/>
      <c r="AD17" s="736"/>
      <c r="AE17" s="736"/>
      <c r="AF17" s="736"/>
    </row>
    <row r="18" spans="1:32" s="735" customFormat="1" ht="101.25" customHeight="1">
      <c r="A18" s="745">
        <v>2</v>
      </c>
      <c r="B18" s="770"/>
      <c r="C18" s="770"/>
      <c r="D18" s="770"/>
      <c r="E18" s="770"/>
      <c r="F18" s="775" t="s">
        <v>110</v>
      </c>
      <c r="G18" s="765" t="s">
        <v>109</v>
      </c>
      <c r="H18" s="771">
        <v>1300</v>
      </c>
      <c r="I18" s="772"/>
      <c r="J18" s="773" t="str">
        <f t="shared" si="0"/>
        <v>Included</v>
      </c>
      <c r="K18" s="734"/>
      <c r="N18" s="736"/>
      <c r="O18" s="736"/>
      <c r="P18" s="736"/>
      <c r="Q18" s="736"/>
      <c r="R18" s="736"/>
      <c r="S18" s="736"/>
      <c r="T18" s="736"/>
      <c r="U18" s="736"/>
      <c r="V18" s="736"/>
      <c r="W18" s="736"/>
      <c r="X18" s="736"/>
      <c r="Y18" s="736"/>
      <c r="Z18" s="736"/>
      <c r="AA18" s="736"/>
      <c r="AB18" s="736"/>
      <c r="AC18" s="736"/>
      <c r="AD18" s="736"/>
      <c r="AE18" s="736"/>
      <c r="AF18" s="736"/>
    </row>
    <row r="19" spans="1:32" s="735" customFormat="1" ht="84" customHeight="1">
      <c r="A19" s="745">
        <v>3</v>
      </c>
      <c r="B19" s="770"/>
      <c r="C19" s="770"/>
      <c r="D19" s="770"/>
      <c r="E19" s="770"/>
      <c r="F19" s="775" t="s">
        <v>154</v>
      </c>
      <c r="G19" s="765" t="s">
        <v>109</v>
      </c>
      <c r="H19" s="771">
        <v>23400</v>
      </c>
      <c r="I19" s="772"/>
      <c r="J19" s="773" t="str">
        <f t="shared" si="0"/>
        <v>Included</v>
      </c>
      <c r="K19" s="734"/>
      <c r="N19" s="736"/>
      <c r="O19" s="736"/>
      <c r="P19" s="736"/>
      <c r="Q19" s="736"/>
      <c r="R19" s="736"/>
      <c r="S19" s="736"/>
      <c r="T19" s="736"/>
      <c r="U19" s="736"/>
      <c r="V19" s="736"/>
      <c r="W19" s="736"/>
      <c r="X19" s="736"/>
      <c r="Y19" s="736"/>
      <c r="Z19" s="736"/>
      <c r="AA19" s="736"/>
      <c r="AB19" s="736"/>
      <c r="AC19" s="736"/>
      <c r="AD19" s="736"/>
      <c r="AE19" s="736"/>
      <c r="AF19" s="736"/>
    </row>
    <row r="20" spans="1:32" s="738" customFormat="1" ht="32.25" customHeight="1">
      <c r="A20" s="776"/>
      <c r="B20" s="776"/>
      <c r="C20" s="776"/>
      <c r="D20" s="776"/>
      <c r="E20" s="776"/>
      <c r="F20" s="777" t="s">
        <v>155</v>
      </c>
      <c r="G20" s="778"/>
      <c r="H20" s="779"/>
      <c r="I20" s="780"/>
      <c r="J20" s="781">
        <f>SUM(J17:J19)</f>
        <v>0</v>
      </c>
      <c r="K20" s="737"/>
      <c r="N20" s="739"/>
      <c r="O20" s="739"/>
      <c r="P20" s="739"/>
      <c r="Q20" s="739"/>
      <c r="R20" s="739"/>
      <c r="S20" s="739"/>
      <c r="T20" s="739"/>
      <c r="U20" s="739"/>
      <c r="V20" s="739"/>
      <c r="W20" s="739"/>
      <c r="X20" s="739"/>
      <c r="Y20" s="739"/>
      <c r="Z20" s="739"/>
      <c r="AA20" s="739"/>
      <c r="AB20" s="739"/>
      <c r="AC20" s="739"/>
      <c r="AD20" s="739"/>
      <c r="AE20" s="739"/>
      <c r="AF20" s="739"/>
    </row>
    <row r="21" spans="1:32" ht="27.75" customHeight="1">
      <c r="A21" s="554" t="s">
        <v>120</v>
      </c>
      <c r="B21" s="554"/>
      <c r="C21" s="554"/>
      <c r="D21" s="554"/>
      <c r="E21" s="554"/>
      <c r="F21" s="586" t="str">
        <f>'Sch-1'!F28</f>
        <v>--2025</v>
      </c>
      <c r="G21" s="571"/>
      <c r="H21" s="556"/>
      <c r="I21" s="546"/>
      <c r="J21" s="546"/>
    </row>
    <row r="22" spans="1:32" ht="16.5">
      <c r="A22" s="554" t="s">
        <v>121</v>
      </c>
      <c r="B22" s="554"/>
      <c r="C22" s="554"/>
      <c r="D22" s="554"/>
      <c r="E22" s="554"/>
      <c r="F22" s="586" t="str">
        <f>'Sch-1'!F29</f>
        <v/>
      </c>
      <c r="G22" s="548"/>
      <c r="H22" s="556" t="s">
        <v>122</v>
      </c>
      <c r="I22" s="574" t="str">
        <f>'Sch-1'!M29</f>
        <v/>
      </c>
      <c r="J22" s="546"/>
    </row>
    <row r="23" spans="1:32" ht="16.5">
      <c r="A23" s="552"/>
      <c r="B23" s="552"/>
      <c r="C23" s="552"/>
      <c r="D23" s="552"/>
      <c r="E23" s="552"/>
      <c r="F23" s="575"/>
      <c r="G23" s="552"/>
      <c r="H23" s="556" t="s">
        <v>123</v>
      </c>
      <c r="I23" s="574" t="str">
        <f>'Sch-1'!M30</f>
        <v/>
      </c>
      <c r="J23" s="553"/>
    </row>
    <row r="24" spans="1:32" ht="16.5">
      <c r="A24" s="554"/>
      <c r="B24" s="554"/>
      <c r="C24" s="554"/>
      <c r="D24" s="554"/>
      <c r="E24" s="554"/>
      <c r="F24" s="555"/>
      <c r="G24" s="571"/>
      <c r="H24" s="556"/>
      <c r="I24" s="546"/>
      <c r="J24" s="546"/>
    </row>
    <row r="62" spans="1:10">
      <c r="A62" s="572"/>
      <c r="B62" s="572"/>
      <c r="C62" s="572"/>
      <c r="D62" s="572"/>
      <c r="E62" s="572"/>
      <c r="F62" s="589"/>
      <c r="G62" s="572"/>
      <c r="H62" s="572"/>
      <c r="I62" s="572"/>
      <c r="J62" s="572"/>
    </row>
    <row r="63" spans="1:10">
      <c r="A63" s="572"/>
      <c r="B63" s="572"/>
      <c r="C63" s="572"/>
      <c r="D63" s="572"/>
      <c r="E63" s="572"/>
      <c r="F63" s="589"/>
      <c r="G63" s="572"/>
      <c r="H63" s="572"/>
      <c r="I63" s="572"/>
      <c r="J63" s="572"/>
    </row>
    <row r="64" spans="1:10">
      <c r="A64" s="572"/>
      <c r="B64" s="572"/>
      <c r="C64" s="572"/>
      <c r="D64" s="572"/>
      <c r="E64" s="572"/>
      <c r="F64" s="589"/>
      <c r="G64" s="572"/>
      <c r="H64" s="572"/>
      <c r="I64" s="572"/>
      <c r="J64" s="572"/>
    </row>
    <row r="65" spans="1:10">
      <c r="A65" s="572"/>
      <c r="B65" s="572"/>
      <c r="C65" s="572"/>
      <c r="D65" s="572"/>
      <c r="E65" s="572"/>
      <c r="F65" s="589"/>
      <c r="G65" s="572"/>
      <c r="H65" s="572"/>
      <c r="I65" s="572"/>
      <c r="J65" s="572"/>
    </row>
    <row r="66" spans="1:10">
      <c r="A66" s="572"/>
      <c r="B66" s="572"/>
      <c r="C66" s="572"/>
      <c r="D66" s="572"/>
      <c r="E66" s="572"/>
      <c r="F66" s="589"/>
      <c r="G66" s="572"/>
      <c r="H66" s="572"/>
      <c r="I66" s="572"/>
      <c r="J66" s="572"/>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90"/>
      <c r="G85" s="572"/>
      <c r="H85" s="573"/>
      <c r="I85" s="573"/>
      <c r="J85" s="573"/>
    </row>
    <row r="86" spans="1:10">
      <c r="A86" s="572"/>
      <c r="B86" s="572"/>
      <c r="C86" s="572"/>
      <c r="D86" s="572"/>
      <c r="E86" s="572"/>
      <c r="F86" s="590"/>
      <c r="G86" s="572"/>
      <c r="H86" s="573"/>
      <c r="I86" s="573"/>
      <c r="J86" s="573"/>
    </row>
    <row r="87" spans="1:10">
      <c r="A87" s="572"/>
      <c r="B87" s="572"/>
      <c r="C87" s="572"/>
      <c r="D87" s="572"/>
      <c r="E87" s="572"/>
      <c r="F87" s="590"/>
      <c r="G87" s="572"/>
      <c r="H87" s="573"/>
      <c r="I87" s="573"/>
      <c r="J87" s="573"/>
    </row>
    <row r="88" spans="1:10">
      <c r="A88" s="572"/>
      <c r="B88" s="572"/>
      <c r="C88" s="572"/>
      <c r="D88" s="572"/>
      <c r="E88" s="572"/>
      <c r="F88" s="590"/>
      <c r="G88" s="572"/>
      <c r="H88" s="573"/>
      <c r="I88" s="573"/>
      <c r="J88" s="573"/>
    </row>
    <row r="89" spans="1:10">
      <c r="A89" s="572"/>
      <c r="B89" s="572"/>
      <c r="C89" s="572"/>
      <c r="D89" s="572"/>
      <c r="E89" s="572"/>
      <c r="F89" s="590"/>
      <c r="G89" s="572"/>
      <c r="H89" s="573"/>
      <c r="I89" s="573"/>
      <c r="J89" s="573"/>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sheetData>
  <sheetProtection formatColumns="0" formatRows="0" selectLockedCells="1"/>
  <protectedRanges>
    <protectedRange sqref="H17:H19" name="Range1_15_1_1_1_1_1_1_2_1_2"/>
  </protectedRanges>
  <customSheetViews>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3"/>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2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2"/>
      <headerFooter alignWithMargins="0">
        <oddFooter>&amp;R&amp;"Book Antiqua,Bold"&amp;10Schedule-2/ Page &amp;P of &amp;N</oddFooter>
      </headerFooter>
    </customSheetView>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5" type="noConversion"/>
  <conditionalFormatting sqref="I17:I19">
    <cfRule type="expression" dxfId="14"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pageSetUpPr fitToPage="1"/>
  </sheetPr>
  <dimension ref="A1:AW160"/>
  <sheetViews>
    <sheetView view="pageBreakPreview" topLeftCell="H2" zoomScale="77" zoomScaleNormal="100" zoomScaleSheetLayoutView="77" workbookViewId="0">
      <selection activeCell="J17" sqref="J17:J147"/>
    </sheetView>
  </sheetViews>
  <sheetFormatPr defaultColWidth="9" defaultRowHeight="15.75"/>
  <cols>
    <col min="1" max="1" width="8.625" style="795" customWidth="1"/>
    <col min="2" max="2" width="10.375" style="795" customWidth="1"/>
    <col min="3" max="3" width="10.5" style="795" customWidth="1"/>
    <col min="4" max="4" width="17" style="831" customWidth="1"/>
    <col min="5" max="5" width="9.875" style="795" customWidth="1"/>
    <col min="6" max="6" width="17.5" style="795" customWidth="1"/>
    <col min="7" max="7" width="67.875" style="586" customWidth="1"/>
    <col min="8" max="8" width="9.875" style="565" bestFit="1" customWidth="1"/>
    <col min="9" max="9" width="11.625" style="564" bestFit="1" customWidth="1"/>
    <col min="10" max="10" width="17.5" style="564" customWidth="1"/>
    <col min="11" max="11" width="16" style="565" customWidth="1"/>
    <col min="12" max="12" width="17.625" style="823" customWidth="1"/>
    <col min="13" max="14" width="1.375" style="599" customWidth="1"/>
    <col min="15" max="15" width="13" style="599" customWidth="1"/>
    <col min="16" max="16" width="10.125" style="599" bestFit="1" customWidth="1"/>
    <col min="17" max="26" width="9" style="599" customWidth="1"/>
    <col min="27" max="31" width="9" style="599"/>
    <col min="32" max="32" width="9" style="599" hidden="1" customWidth="1"/>
    <col min="33" max="34" width="17.625" style="599" hidden="1" customWidth="1"/>
    <col min="35" max="35" width="9" style="599" hidden="1" customWidth="1"/>
    <col min="36" max="36" width="15.5" style="599" hidden="1" customWidth="1"/>
    <col min="37" max="37" width="15.375" style="599" hidden="1" customWidth="1"/>
    <col min="38" max="49" width="9" style="599"/>
    <col min="50" max="16384" width="9" style="600"/>
  </cols>
  <sheetData>
    <row r="1" spans="1:37" ht="16.5">
      <c r="A1" s="806" t="str">
        <f>Basic!B5</f>
        <v>SR-II/C&amp;M/WC-4278/2025</v>
      </c>
      <c r="B1" s="806"/>
      <c r="C1" s="806"/>
      <c r="D1" s="829"/>
      <c r="E1" s="793"/>
      <c r="F1" s="793"/>
      <c r="G1" s="558"/>
      <c r="H1" s="559"/>
      <c r="I1" s="559"/>
      <c r="J1" s="559"/>
      <c r="K1" s="542" t="s">
        <v>156</v>
      </c>
    </row>
    <row r="2" spans="1:37">
      <c r="A2" s="794"/>
      <c r="B2" s="794"/>
      <c r="C2" s="794"/>
      <c r="D2" s="830"/>
      <c r="E2" s="794"/>
      <c r="F2" s="794"/>
      <c r="G2" s="560"/>
      <c r="H2" s="548"/>
      <c r="I2" s="548"/>
      <c r="J2" s="548"/>
      <c r="K2" s="546"/>
    </row>
    <row r="3" spans="1:37" ht="16.5">
      <c r="A3" s="1022" t="str">
        <f>Basic!B1</f>
        <v>Construction of Substation store at 765/400 kV, Bidar under TBCB Project</v>
      </c>
      <c r="B3" s="1022"/>
      <c r="C3" s="1022"/>
      <c r="D3" s="1022"/>
      <c r="E3" s="1022"/>
      <c r="F3" s="1022"/>
      <c r="G3" s="1022"/>
      <c r="H3" s="1022"/>
      <c r="I3" s="1022"/>
      <c r="J3" s="1022"/>
      <c r="K3" s="1022"/>
      <c r="AF3" s="748" t="s">
        <v>157</v>
      </c>
      <c r="AH3" s="749">
        <f>IF(ISERROR(#REF!/('[1]Sch-6'!D14+'[1]Sch-6'!D16+'[1]Sch-6'!D18)),0,#REF!/( '[1]Sch-6'!D14+'[1]Sch-6'!D16+'[1]Sch-6'!D18))</f>
        <v>0</v>
      </c>
    </row>
    <row r="4" spans="1:37" ht="16.5">
      <c r="A4" s="988" t="s">
        <v>158</v>
      </c>
      <c r="B4" s="988"/>
      <c r="C4" s="988"/>
      <c r="D4" s="988"/>
      <c r="E4" s="988"/>
      <c r="F4" s="988"/>
      <c r="G4" s="988"/>
      <c r="H4" s="988"/>
      <c r="I4" s="988"/>
      <c r="J4" s="988"/>
      <c r="K4" s="988"/>
      <c r="AF4" s="748" t="s">
        <v>159</v>
      </c>
      <c r="AH4" s="749" t="e">
        <f>#REF!</f>
        <v>#REF!</v>
      </c>
    </row>
    <row r="5" spans="1:37">
      <c r="AF5" s="748" t="s">
        <v>160</v>
      </c>
      <c r="AH5" s="749">
        <f>IF(ISERROR(#REF!/#REF!),0,#REF! /#REF!)</f>
        <v>0</v>
      </c>
    </row>
    <row r="6" spans="1:37" ht="16.5">
      <c r="A6" s="807" t="str">
        <f>'[1]Sch-1'!A7</f>
        <v>Bidder’s Name and Address (Sole Bidder) :</v>
      </c>
      <c r="B6" s="807"/>
      <c r="C6" s="807"/>
      <c r="D6" s="832"/>
      <c r="E6" s="796"/>
      <c r="F6" s="796"/>
      <c r="G6" s="587"/>
      <c r="H6" s="550"/>
      <c r="I6" s="566"/>
      <c r="J6" s="821" t="s">
        <v>81</v>
      </c>
      <c r="K6" s="546"/>
      <c r="AF6" s="748" t="s">
        <v>161</v>
      </c>
      <c r="AH6" s="749" t="e">
        <f>#REF!</f>
        <v>#REF!</v>
      </c>
    </row>
    <row r="7" spans="1:37" ht="16.5">
      <c r="A7" s="1023" t="str">
        <f>'[1]Sch-1'!A8</f>
        <v/>
      </c>
      <c r="B7" s="1023"/>
      <c r="C7" s="1023"/>
      <c r="D7" s="1023"/>
      <c r="E7" s="1023"/>
      <c r="F7" s="1023"/>
      <c r="G7" s="1023"/>
      <c r="H7" s="1023"/>
      <c r="I7" s="1023"/>
      <c r="J7" s="566" t="s">
        <v>536</v>
      </c>
      <c r="K7" s="546"/>
      <c r="AF7" s="748" t="s">
        <v>162</v>
      </c>
      <c r="AH7" s="749" t="e">
        <f>SUM(AH3:AH6)</f>
        <v>#REF!</v>
      </c>
    </row>
    <row r="8" spans="1:37" ht="16.5">
      <c r="A8" s="807" t="s">
        <v>83</v>
      </c>
      <c r="B8" s="807"/>
      <c r="C8" s="807"/>
      <c r="D8" s="1020" t="str">
        <f>IF('[1]Sch-1'!C9=0, "", '[1]Sch-1'!C9)</f>
        <v/>
      </c>
      <c r="E8" s="1020"/>
      <c r="F8" s="1020"/>
      <c r="J8" s="566" t="s">
        <v>537</v>
      </c>
      <c r="K8" s="546"/>
    </row>
    <row r="9" spans="1:37" ht="16.5">
      <c r="A9" s="807" t="s">
        <v>85</v>
      </c>
      <c r="B9" s="807"/>
      <c r="C9" s="807"/>
      <c r="D9" s="1020" t="str">
        <f>IF('[1]Sch-1'!C10=0, "", '[1]Sch-1'!C10)</f>
        <v/>
      </c>
      <c r="E9" s="1020"/>
      <c r="F9" s="1020"/>
      <c r="J9" s="566" t="s">
        <v>538</v>
      </c>
      <c r="K9" s="546"/>
    </row>
    <row r="10" spans="1:37">
      <c r="A10" s="797"/>
      <c r="B10" s="797"/>
      <c r="C10" s="797"/>
      <c r="D10" s="1020" t="str">
        <f>IF('[1]Sch-1'!C11=0, "", '[1]Sch-1'!C11)</f>
        <v/>
      </c>
      <c r="E10" s="1020"/>
      <c r="F10" s="1020"/>
      <c r="J10" s="566" t="s">
        <v>539</v>
      </c>
      <c r="K10" s="546"/>
      <c r="AF10" s="748" t="s">
        <v>163</v>
      </c>
      <c r="AH10" s="749" t="e">
        <f>'[1]Sch-1'!#REF!</f>
        <v>#REF!</v>
      </c>
    </row>
    <row r="11" spans="1:37">
      <c r="A11" s="797"/>
      <c r="B11" s="797"/>
      <c r="C11" s="797"/>
      <c r="D11" s="1020" t="str">
        <f>IF('[1]Sch-1'!C12=0, "", '[1]Sch-1'!C12)</f>
        <v/>
      </c>
      <c r="E11" s="1020"/>
      <c r="F11" s="1020"/>
      <c r="J11" s="566" t="s">
        <v>540</v>
      </c>
      <c r="K11" s="546"/>
      <c r="AF11" s="748"/>
      <c r="AH11" s="749"/>
    </row>
    <row r="12" spans="1:37">
      <c r="A12" s="797"/>
      <c r="B12" s="797"/>
      <c r="C12" s="797"/>
      <c r="D12" s="833"/>
      <c r="E12" s="797"/>
      <c r="F12" s="797"/>
      <c r="G12" s="838"/>
      <c r="H12" s="811"/>
      <c r="I12" s="817"/>
      <c r="J12" s="566"/>
      <c r="K12" s="546"/>
      <c r="AF12" s="748"/>
      <c r="AH12" s="749"/>
    </row>
    <row r="13" spans="1:37" ht="16.5">
      <c r="A13" s="1021"/>
      <c r="B13" s="1021"/>
      <c r="C13" s="1021"/>
      <c r="D13" s="1021"/>
      <c r="E13" s="1021"/>
      <c r="F13" s="1021"/>
      <c r="G13" s="1021"/>
      <c r="H13" s="1021"/>
      <c r="I13" s="1021"/>
      <c r="J13" s="1021"/>
      <c r="K13" s="1021"/>
      <c r="P13" s="750"/>
      <c r="Q13" s="750"/>
      <c r="R13" s="750"/>
      <c r="S13" s="750"/>
      <c r="AG13" s="1018" t="s">
        <v>164</v>
      </c>
      <c r="AH13" s="1018"/>
      <c r="AI13" s="598" t="s">
        <v>144</v>
      </c>
      <c r="AJ13" s="1018" t="s">
        <v>165</v>
      </c>
      <c r="AK13" s="1018"/>
    </row>
    <row r="14" spans="1:37" ht="16.5">
      <c r="A14" s="797"/>
      <c r="B14" s="797"/>
      <c r="C14" s="797"/>
      <c r="D14" s="834"/>
      <c r="E14" s="798"/>
      <c r="F14" s="798"/>
      <c r="G14" s="798"/>
      <c r="H14" s="798"/>
      <c r="I14" s="798"/>
      <c r="J14" s="1019" t="s">
        <v>90</v>
      </c>
      <c r="K14" s="1019"/>
      <c r="P14" s="750"/>
      <c r="Q14" s="750"/>
      <c r="R14" s="750"/>
      <c r="S14" s="750"/>
      <c r="AG14" s="791"/>
      <c r="AH14" s="791"/>
      <c r="AI14" s="598"/>
      <c r="AJ14" s="791"/>
      <c r="AK14" s="791"/>
    </row>
    <row r="15" spans="1:37" ht="99">
      <c r="A15" s="799" t="s">
        <v>91</v>
      </c>
      <c r="B15" s="799" t="s">
        <v>166</v>
      </c>
      <c r="C15" s="808" t="s">
        <v>167</v>
      </c>
      <c r="D15" s="835" t="s">
        <v>168</v>
      </c>
      <c r="E15" s="808" t="s">
        <v>98</v>
      </c>
      <c r="F15" s="808" t="s">
        <v>169</v>
      </c>
      <c r="G15" s="668" t="s">
        <v>149</v>
      </c>
      <c r="H15" s="667" t="s">
        <v>101</v>
      </c>
      <c r="I15" s="667" t="s">
        <v>150</v>
      </c>
      <c r="J15" s="668" t="s">
        <v>170</v>
      </c>
      <c r="K15" s="668" t="s">
        <v>171</v>
      </c>
      <c r="L15" s="854" t="s">
        <v>172</v>
      </c>
      <c r="P15" s="750"/>
      <c r="Q15" s="750"/>
      <c r="R15" s="750"/>
      <c r="S15" s="750"/>
      <c r="AG15" s="751" t="s">
        <v>173</v>
      </c>
      <c r="AH15" s="751" t="s">
        <v>174</v>
      </c>
      <c r="AI15" s="598"/>
      <c r="AJ15" s="751" t="s">
        <v>173</v>
      </c>
      <c r="AK15" s="751" t="s">
        <v>174</v>
      </c>
    </row>
    <row r="16" spans="1:37" ht="16.5">
      <c r="A16" s="800">
        <v>1</v>
      </c>
      <c r="B16" s="800"/>
      <c r="C16" s="808">
        <v>2</v>
      </c>
      <c r="D16" s="835">
        <v>3</v>
      </c>
      <c r="E16" s="808">
        <v>4</v>
      </c>
      <c r="F16" s="808">
        <v>5</v>
      </c>
      <c r="G16" s="812">
        <v>6</v>
      </c>
      <c r="H16" s="812">
        <v>7</v>
      </c>
      <c r="I16" s="812">
        <v>8</v>
      </c>
      <c r="J16" s="812">
        <v>9</v>
      </c>
      <c r="K16" s="849" t="s">
        <v>175</v>
      </c>
      <c r="L16" s="844">
        <v>11</v>
      </c>
      <c r="P16" s="750"/>
      <c r="Q16" s="750"/>
      <c r="R16" s="750"/>
      <c r="S16" s="750"/>
      <c r="AG16" s="628">
        <v>5</v>
      </c>
      <c r="AH16" s="628" t="s">
        <v>138</v>
      </c>
      <c r="AI16" s="598"/>
      <c r="AJ16" s="628">
        <v>5</v>
      </c>
      <c r="AK16" s="628" t="s">
        <v>138</v>
      </c>
    </row>
    <row r="17" spans="1:19" s="557" customFormat="1" ht="108" customHeight="1">
      <c r="A17" s="888">
        <v>1</v>
      </c>
      <c r="B17" s="888" t="s">
        <v>177</v>
      </c>
      <c r="C17" s="803">
        <v>995413</v>
      </c>
      <c r="D17" s="809"/>
      <c r="E17" s="828">
        <v>0.18</v>
      </c>
      <c r="F17" s="825" t="s">
        <v>176</v>
      </c>
      <c r="G17" s="882" t="s">
        <v>543</v>
      </c>
      <c r="H17" s="883" t="s">
        <v>544</v>
      </c>
      <c r="I17" s="884">
        <v>378</v>
      </c>
      <c r="J17" s="820"/>
      <c r="K17" s="851" t="str">
        <f t="shared" ref="K17:K54" si="0">IF(J17=0, "Included", IF(ISERROR(I17*J17), J17, I17*J17))</f>
        <v>Included</v>
      </c>
      <c r="L17" s="845">
        <f t="shared" ref="L17:L54" si="1">N17</f>
        <v>0</v>
      </c>
      <c r="M17" s="843">
        <f t="shared" ref="M17:M80" si="2">IF(K17="Included",0,K17)</f>
        <v>0</v>
      </c>
      <c r="N17" s="843">
        <f t="shared" ref="N17:N80" si="3">IF(E17="confirmed",(M17*D17),(M17*E17))</f>
        <v>0</v>
      </c>
      <c r="P17" s="909"/>
      <c r="Q17" s="754"/>
      <c r="R17" s="754"/>
      <c r="S17" s="754"/>
    </row>
    <row r="18" spans="1:19" s="557" customFormat="1" ht="69.75" customHeight="1">
      <c r="A18" s="888">
        <v>2</v>
      </c>
      <c r="B18" s="889">
        <v>2.25</v>
      </c>
      <c r="C18" s="803">
        <v>995413</v>
      </c>
      <c r="D18" s="809"/>
      <c r="E18" s="828">
        <v>0.18</v>
      </c>
      <c r="F18" s="825" t="s">
        <v>176</v>
      </c>
      <c r="G18" s="882" t="s">
        <v>545</v>
      </c>
      <c r="H18" s="885" t="s">
        <v>544</v>
      </c>
      <c r="I18" s="884">
        <v>282</v>
      </c>
      <c r="J18" s="820"/>
      <c r="K18" s="851" t="str">
        <f t="shared" si="0"/>
        <v>Included</v>
      </c>
      <c r="L18" s="845">
        <f t="shared" si="1"/>
        <v>0</v>
      </c>
      <c r="M18" s="843">
        <f t="shared" si="2"/>
        <v>0</v>
      </c>
      <c r="N18" s="843">
        <f t="shared" si="3"/>
        <v>0</v>
      </c>
      <c r="P18" s="909"/>
      <c r="Q18" s="754"/>
      <c r="R18" s="754"/>
      <c r="S18" s="754"/>
    </row>
    <row r="19" spans="1:19" s="557" customFormat="1" ht="69.75" customHeight="1">
      <c r="A19" s="888">
        <v>3</v>
      </c>
      <c r="B19" s="889">
        <v>2.27</v>
      </c>
      <c r="C19" s="803">
        <v>995413</v>
      </c>
      <c r="D19" s="809"/>
      <c r="E19" s="828">
        <v>0.18</v>
      </c>
      <c r="F19" s="825" t="s">
        <v>176</v>
      </c>
      <c r="G19" s="882" t="s">
        <v>546</v>
      </c>
      <c r="H19" s="885" t="s">
        <v>544</v>
      </c>
      <c r="I19" s="884">
        <v>61</v>
      </c>
      <c r="J19" s="820"/>
      <c r="K19" s="851" t="str">
        <f t="shared" si="0"/>
        <v>Included</v>
      </c>
      <c r="L19" s="845">
        <f t="shared" si="1"/>
        <v>0</v>
      </c>
      <c r="M19" s="843">
        <f t="shared" si="2"/>
        <v>0</v>
      </c>
      <c r="N19" s="843">
        <f t="shared" si="3"/>
        <v>0</v>
      </c>
      <c r="P19" s="909"/>
      <c r="Q19" s="754"/>
      <c r="R19" s="754"/>
      <c r="S19" s="754"/>
    </row>
    <row r="20" spans="1:19" s="557" customFormat="1" ht="69.75" customHeight="1">
      <c r="A20" s="888">
        <v>4</v>
      </c>
      <c r="B20" s="889" t="s">
        <v>634</v>
      </c>
      <c r="C20" s="803">
        <v>995413</v>
      </c>
      <c r="D20" s="809"/>
      <c r="E20" s="828">
        <v>0.18</v>
      </c>
      <c r="F20" s="825" t="s">
        <v>176</v>
      </c>
      <c r="G20" s="882" t="s">
        <v>547</v>
      </c>
      <c r="H20" s="885" t="s">
        <v>548</v>
      </c>
      <c r="I20" s="884">
        <v>750</v>
      </c>
      <c r="J20" s="820"/>
      <c r="K20" s="851" t="str">
        <f t="shared" si="0"/>
        <v>Included</v>
      </c>
      <c r="L20" s="845">
        <f t="shared" si="1"/>
        <v>0</v>
      </c>
      <c r="M20" s="843">
        <f t="shared" si="2"/>
        <v>0</v>
      </c>
      <c r="N20" s="843">
        <f t="shared" si="3"/>
        <v>0</v>
      </c>
      <c r="P20" s="909"/>
      <c r="Q20" s="754"/>
      <c r="R20" s="754"/>
      <c r="S20" s="754"/>
    </row>
    <row r="21" spans="1:19" s="557" customFormat="1" ht="69.75" customHeight="1">
      <c r="A21" s="888">
        <v>5</v>
      </c>
      <c r="B21" s="889" t="s">
        <v>635</v>
      </c>
      <c r="C21" s="803">
        <v>995413</v>
      </c>
      <c r="D21" s="809"/>
      <c r="E21" s="828">
        <v>0.18</v>
      </c>
      <c r="F21" s="825" t="s">
        <v>176</v>
      </c>
      <c r="G21" s="882" t="s">
        <v>549</v>
      </c>
      <c r="H21" s="885" t="s">
        <v>550</v>
      </c>
      <c r="I21" s="884">
        <v>190</v>
      </c>
      <c r="J21" s="820"/>
      <c r="K21" s="851" t="str">
        <f t="shared" si="0"/>
        <v>Included</v>
      </c>
      <c r="L21" s="845">
        <f t="shared" si="1"/>
        <v>0</v>
      </c>
      <c r="M21" s="843">
        <f t="shared" si="2"/>
        <v>0</v>
      </c>
      <c r="N21" s="843">
        <f t="shared" si="3"/>
        <v>0</v>
      </c>
      <c r="P21" s="909"/>
      <c r="Q21" s="754"/>
      <c r="R21" s="754"/>
      <c r="S21" s="754"/>
    </row>
    <row r="22" spans="1:19" s="557" customFormat="1" ht="69.75" customHeight="1">
      <c r="A22" s="888">
        <v>6</v>
      </c>
      <c r="B22" s="889" t="s">
        <v>636</v>
      </c>
      <c r="C22" s="803">
        <v>995413</v>
      </c>
      <c r="D22" s="809"/>
      <c r="E22" s="828">
        <v>0.18</v>
      </c>
      <c r="F22" s="825" t="s">
        <v>176</v>
      </c>
      <c r="G22" s="882" t="s">
        <v>551</v>
      </c>
      <c r="H22" s="885" t="s">
        <v>544</v>
      </c>
      <c r="I22" s="884">
        <v>43</v>
      </c>
      <c r="J22" s="820"/>
      <c r="K22" s="851" t="str">
        <f t="shared" si="0"/>
        <v>Included</v>
      </c>
      <c r="L22" s="845">
        <f t="shared" si="1"/>
        <v>0</v>
      </c>
      <c r="M22" s="843">
        <f t="shared" si="2"/>
        <v>0</v>
      </c>
      <c r="N22" s="843">
        <f t="shared" si="3"/>
        <v>0</v>
      </c>
      <c r="P22" s="909"/>
      <c r="Q22" s="754"/>
      <c r="R22" s="754"/>
      <c r="S22" s="754"/>
    </row>
    <row r="23" spans="1:19" s="557" customFormat="1" ht="69.75" customHeight="1">
      <c r="A23" s="888">
        <v>7</v>
      </c>
      <c r="B23" s="889" t="s">
        <v>178</v>
      </c>
      <c r="C23" s="803">
        <v>995413</v>
      </c>
      <c r="D23" s="809"/>
      <c r="E23" s="828">
        <v>0.18</v>
      </c>
      <c r="F23" s="825" t="s">
        <v>176</v>
      </c>
      <c r="G23" s="882" t="s">
        <v>552</v>
      </c>
      <c r="H23" s="885" t="s">
        <v>544</v>
      </c>
      <c r="I23" s="884">
        <v>25</v>
      </c>
      <c r="J23" s="820"/>
      <c r="K23" s="851" t="str">
        <f t="shared" si="0"/>
        <v>Included</v>
      </c>
      <c r="L23" s="845">
        <f t="shared" si="1"/>
        <v>0</v>
      </c>
      <c r="M23" s="843">
        <f t="shared" si="2"/>
        <v>0</v>
      </c>
      <c r="N23" s="843">
        <f t="shared" si="3"/>
        <v>0</v>
      </c>
      <c r="P23" s="909"/>
      <c r="Q23" s="754"/>
      <c r="R23" s="754"/>
      <c r="S23" s="754"/>
    </row>
    <row r="24" spans="1:19" s="557" customFormat="1" ht="69.75" customHeight="1">
      <c r="A24" s="888">
        <v>8</v>
      </c>
      <c r="B24" s="889" t="s">
        <v>637</v>
      </c>
      <c r="C24" s="803">
        <v>995413</v>
      </c>
      <c r="D24" s="809"/>
      <c r="E24" s="828">
        <v>0.18</v>
      </c>
      <c r="F24" s="825" t="s">
        <v>176</v>
      </c>
      <c r="G24" s="882" t="s">
        <v>553</v>
      </c>
      <c r="H24" s="885" t="s">
        <v>544</v>
      </c>
      <c r="I24" s="886">
        <v>1</v>
      </c>
      <c r="J24" s="820"/>
      <c r="K24" s="851" t="str">
        <f t="shared" si="0"/>
        <v>Included</v>
      </c>
      <c r="L24" s="845">
        <f t="shared" si="1"/>
        <v>0</v>
      </c>
      <c r="M24" s="843">
        <f t="shared" si="2"/>
        <v>0</v>
      </c>
      <c r="N24" s="843">
        <f t="shared" si="3"/>
        <v>0</v>
      </c>
      <c r="P24" s="909"/>
      <c r="Q24" s="754"/>
      <c r="R24" s="754"/>
      <c r="S24" s="754"/>
    </row>
    <row r="25" spans="1:19" s="557" customFormat="1" ht="109.5" customHeight="1">
      <c r="A25" s="888">
        <v>9</v>
      </c>
      <c r="B25" s="889" t="s">
        <v>638</v>
      </c>
      <c r="C25" s="803">
        <v>995413</v>
      </c>
      <c r="D25" s="809"/>
      <c r="E25" s="828">
        <v>0.18</v>
      </c>
      <c r="F25" s="825" t="s">
        <v>176</v>
      </c>
      <c r="G25" s="882" t="s">
        <v>554</v>
      </c>
      <c r="H25" s="885" t="s">
        <v>544</v>
      </c>
      <c r="I25" s="886">
        <v>1</v>
      </c>
      <c r="J25" s="820"/>
      <c r="K25" s="851" t="str">
        <f t="shared" si="0"/>
        <v>Included</v>
      </c>
      <c r="L25" s="845">
        <f t="shared" si="1"/>
        <v>0</v>
      </c>
      <c r="M25" s="843">
        <f t="shared" si="2"/>
        <v>0</v>
      </c>
      <c r="N25" s="843">
        <f t="shared" si="3"/>
        <v>0</v>
      </c>
      <c r="P25" s="909"/>
      <c r="Q25" s="754"/>
      <c r="R25" s="754"/>
      <c r="S25" s="754"/>
    </row>
    <row r="26" spans="1:19" s="557" customFormat="1" ht="69.75" customHeight="1">
      <c r="A26" s="888">
        <v>10</v>
      </c>
      <c r="B26" s="889" t="s">
        <v>639</v>
      </c>
      <c r="C26" s="803">
        <v>995413</v>
      </c>
      <c r="D26" s="809"/>
      <c r="E26" s="828">
        <v>0.18</v>
      </c>
      <c r="F26" s="825" t="s">
        <v>176</v>
      </c>
      <c r="G26" s="882" t="s">
        <v>555</v>
      </c>
      <c r="H26" s="885" t="s">
        <v>556</v>
      </c>
      <c r="I26" s="884">
        <v>43</v>
      </c>
      <c r="J26" s="820"/>
      <c r="K26" s="851" t="str">
        <f t="shared" si="0"/>
        <v>Included</v>
      </c>
      <c r="L26" s="845">
        <f t="shared" si="1"/>
        <v>0</v>
      </c>
      <c r="M26" s="843">
        <f t="shared" si="2"/>
        <v>0</v>
      </c>
      <c r="N26" s="843">
        <f t="shared" si="3"/>
        <v>0</v>
      </c>
      <c r="P26" s="909"/>
      <c r="Q26" s="754"/>
      <c r="R26" s="754"/>
      <c r="S26" s="754"/>
    </row>
    <row r="27" spans="1:19" s="557" customFormat="1" ht="69.75" customHeight="1">
      <c r="A27" s="888">
        <v>11</v>
      </c>
      <c r="B27" s="890">
        <v>4.0999999999999996</v>
      </c>
      <c r="C27" s="803">
        <v>995413</v>
      </c>
      <c r="D27" s="809"/>
      <c r="E27" s="828">
        <v>0.18</v>
      </c>
      <c r="F27" s="825" t="s">
        <v>176</v>
      </c>
      <c r="G27" s="882" t="s">
        <v>557</v>
      </c>
      <c r="H27" s="885" t="s">
        <v>556</v>
      </c>
      <c r="I27" s="884">
        <v>28</v>
      </c>
      <c r="J27" s="820"/>
      <c r="K27" s="851" t="str">
        <f t="shared" si="0"/>
        <v>Included</v>
      </c>
      <c r="L27" s="845">
        <f t="shared" si="1"/>
        <v>0</v>
      </c>
      <c r="M27" s="843">
        <f t="shared" si="2"/>
        <v>0</v>
      </c>
      <c r="N27" s="843">
        <f t="shared" si="3"/>
        <v>0</v>
      </c>
      <c r="P27" s="909"/>
      <c r="Q27" s="754"/>
      <c r="R27" s="754"/>
      <c r="S27" s="754"/>
    </row>
    <row r="28" spans="1:19" s="557" customFormat="1" ht="69.75" customHeight="1">
      <c r="A28" s="888">
        <v>12</v>
      </c>
      <c r="B28" s="889">
        <v>4.13</v>
      </c>
      <c r="C28" s="803">
        <v>995413</v>
      </c>
      <c r="D28" s="809"/>
      <c r="E28" s="828">
        <v>0.18</v>
      </c>
      <c r="F28" s="825" t="s">
        <v>176</v>
      </c>
      <c r="G28" s="882" t="s">
        <v>558</v>
      </c>
      <c r="H28" s="885" t="s">
        <v>556</v>
      </c>
      <c r="I28" s="884">
        <v>28</v>
      </c>
      <c r="J28" s="820"/>
      <c r="K28" s="851" t="str">
        <f t="shared" si="0"/>
        <v>Included</v>
      </c>
      <c r="L28" s="845">
        <f t="shared" si="1"/>
        <v>0</v>
      </c>
      <c r="M28" s="843">
        <f t="shared" si="2"/>
        <v>0</v>
      </c>
      <c r="N28" s="843">
        <f t="shared" si="3"/>
        <v>0</v>
      </c>
      <c r="P28" s="909"/>
      <c r="Q28" s="754"/>
      <c r="R28" s="754"/>
      <c r="S28" s="754"/>
    </row>
    <row r="29" spans="1:19" s="557" customFormat="1" ht="120.75" customHeight="1">
      <c r="A29" s="888">
        <v>13</v>
      </c>
      <c r="B29" s="889">
        <v>4.17</v>
      </c>
      <c r="C29" s="803">
        <v>995413</v>
      </c>
      <c r="D29" s="809"/>
      <c r="E29" s="828">
        <v>0.18</v>
      </c>
      <c r="F29" s="825" t="s">
        <v>176</v>
      </c>
      <c r="G29" s="887" t="s">
        <v>559</v>
      </c>
      <c r="H29" s="885" t="s">
        <v>556</v>
      </c>
      <c r="I29" s="884">
        <v>95</v>
      </c>
      <c r="J29" s="820"/>
      <c r="K29" s="851" t="str">
        <f t="shared" si="0"/>
        <v>Included</v>
      </c>
      <c r="L29" s="845">
        <f t="shared" si="1"/>
        <v>0</v>
      </c>
      <c r="M29" s="843">
        <f t="shared" si="2"/>
        <v>0</v>
      </c>
      <c r="N29" s="843">
        <f t="shared" si="3"/>
        <v>0</v>
      </c>
      <c r="P29" s="909"/>
      <c r="Q29" s="754"/>
      <c r="R29" s="754"/>
      <c r="S29" s="754"/>
    </row>
    <row r="30" spans="1:19" s="557" customFormat="1" ht="69.75" customHeight="1">
      <c r="A30" s="888">
        <v>14</v>
      </c>
      <c r="B30" s="889" t="s">
        <v>640</v>
      </c>
      <c r="C30" s="803">
        <v>995413</v>
      </c>
      <c r="D30" s="809"/>
      <c r="E30" s="828">
        <v>0.18</v>
      </c>
      <c r="F30" s="825" t="s">
        <v>176</v>
      </c>
      <c r="G30" s="882" t="s">
        <v>560</v>
      </c>
      <c r="H30" s="885" t="s">
        <v>544</v>
      </c>
      <c r="I30" s="884">
        <v>61</v>
      </c>
      <c r="J30" s="820"/>
      <c r="K30" s="851" t="str">
        <f t="shared" si="0"/>
        <v>Included</v>
      </c>
      <c r="L30" s="845">
        <f t="shared" si="1"/>
        <v>0</v>
      </c>
      <c r="M30" s="843">
        <f t="shared" si="2"/>
        <v>0</v>
      </c>
      <c r="N30" s="843">
        <f t="shared" si="3"/>
        <v>0</v>
      </c>
      <c r="P30" s="909"/>
      <c r="Q30" s="754"/>
      <c r="R30" s="754"/>
      <c r="S30" s="754"/>
    </row>
    <row r="31" spans="1:19" s="557" customFormat="1" ht="123" customHeight="1">
      <c r="A31" s="888">
        <v>15</v>
      </c>
      <c r="B31" s="891" t="s">
        <v>641</v>
      </c>
      <c r="C31" s="803">
        <v>995413</v>
      </c>
      <c r="D31" s="809"/>
      <c r="E31" s="828">
        <v>0.18</v>
      </c>
      <c r="F31" s="825" t="s">
        <v>176</v>
      </c>
      <c r="G31" s="882" t="s">
        <v>561</v>
      </c>
      <c r="H31" s="885" t="s">
        <v>544</v>
      </c>
      <c r="I31" s="884">
        <v>39</v>
      </c>
      <c r="J31" s="820"/>
      <c r="K31" s="851" t="str">
        <f t="shared" si="0"/>
        <v>Included</v>
      </c>
      <c r="L31" s="845">
        <f t="shared" si="1"/>
        <v>0</v>
      </c>
      <c r="M31" s="843">
        <f t="shared" si="2"/>
        <v>0</v>
      </c>
      <c r="N31" s="843">
        <f t="shared" si="3"/>
        <v>0</v>
      </c>
      <c r="P31" s="909"/>
      <c r="Q31" s="754"/>
      <c r="R31" s="754"/>
      <c r="S31" s="754"/>
    </row>
    <row r="32" spans="1:19" s="557" customFormat="1" ht="108" customHeight="1">
      <c r="A32" s="888">
        <v>16</v>
      </c>
      <c r="B32" s="891">
        <v>5.3</v>
      </c>
      <c r="C32" s="803">
        <v>995413</v>
      </c>
      <c r="D32" s="809"/>
      <c r="E32" s="828">
        <v>0.18</v>
      </c>
      <c r="F32" s="825" t="s">
        <v>176</v>
      </c>
      <c r="G32" s="882" t="s">
        <v>562</v>
      </c>
      <c r="H32" s="885" t="s">
        <v>544</v>
      </c>
      <c r="I32" s="884">
        <v>139</v>
      </c>
      <c r="J32" s="820"/>
      <c r="K32" s="851" t="str">
        <f t="shared" si="0"/>
        <v>Included</v>
      </c>
      <c r="L32" s="845">
        <f t="shared" si="1"/>
        <v>0</v>
      </c>
      <c r="M32" s="843">
        <f t="shared" si="2"/>
        <v>0</v>
      </c>
      <c r="N32" s="843">
        <f t="shared" si="3"/>
        <v>0</v>
      </c>
      <c r="P32" s="909"/>
      <c r="Q32" s="754"/>
      <c r="R32" s="754"/>
      <c r="S32" s="754"/>
    </row>
    <row r="33" spans="1:19" s="557" customFormat="1" ht="102.75" customHeight="1">
      <c r="A33" s="888">
        <v>17</v>
      </c>
      <c r="B33" s="889">
        <v>5.8</v>
      </c>
      <c r="C33" s="803">
        <v>995413</v>
      </c>
      <c r="D33" s="809"/>
      <c r="E33" s="828">
        <v>0.18</v>
      </c>
      <c r="F33" s="825" t="s">
        <v>176</v>
      </c>
      <c r="G33" s="882" t="s">
        <v>563</v>
      </c>
      <c r="H33" s="885" t="s">
        <v>544</v>
      </c>
      <c r="I33" s="886">
        <v>3</v>
      </c>
      <c r="J33" s="820"/>
      <c r="K33" s="851" t="str">
        <f t="shared" si="0"/>
        <v>Included</v>
      </c>
      <c r="L33" s="845">
        <f t="shared" si="1"/>
        <v>0</v>
      </c>
      <c r="M33" s="843">
        <f t="shared" si="2"/>
        <v>0</v>
      </c>
      <c r="N33" s="843">
        <f t="shared" si="3"/>
        <v>0</v>
      </c>
      <c r="P33" s="909"/>
      <c r="Q33" s="754"/>
      <c r="R33" s="754"/>
      <c r="S33" s="754"/>
    </row>
    <row r="34" spans="1:19" s="557" customFormat="1" ht="69.75" customHeight="1">
      <c r="A34" s="888">
        <v>18</v>
      </c>
      <c r="B34" s="889" t="s">
        <v>181</v>
      </c>
      <c r="C34" s="803">
        <v>995413</v>
      </c>
      <c r="D34" s="809"/>
      <c r="E34" s="828">
        <v>0.18</v>
      </c>
      <c r="F34" s="825" t="s">
        <v>176</v>
      </c>
      <c r="G34" s="882" t="s">
        <v>564</v>
      </c>
      <c r="H34" s="885" t="s">
        <v>556</v>
      </c>
      <c r="I34" s="884">
        <v>70</v>
      </c>
      <c r="J34" s="820"/>
      <c r="K34" s="851" t="str">
        <f t="shared" si="0"/>
        <v>Included</v>
      </c>
      <c r="L34" s="845">
        <f t="shared" si="1"/>
        <v>0</v>
      </c>
      <c r="M34" s="843">
        <f t="shared" si="2"/>
        <v>0</v>
      </c>
      <c r="N34" s="843">
        <f t="shared" si="3"/>
        <v>0</v>
      </c>
      <c r="P34" s="909"/>
      <c r="Q34" s="754"/>
      <c r="R34" s="754"/>
      <c r="S34" s="754"/>
    </row>
    <row r="35" spans="1:19" s="557" customFormat="1" ht="69.75" customHeight="1">
      <c r="A35" s="888">
        <v>19</v>
      </c>
      <c r="B35" s="889" t="s">
        <v>642</v>
      </c>
      <c r="C35" s="803">
        <v>995413</v>
      </c>
      <c r="D35" s="809"/>
      <c r="E35" s="828">
        <v>0.18</v>
      </c>
      <c r="F35" s="825" t="s">
        <v>176</v>
      </c>
      <c r="G35" s="882" t="s">
        <v>565</v>
      </c>
      <c r="H35" s="885" t="s">
        <v>556</v>
      </c>
      <c r="I35" s="884">
        <v>480</v>
      </c>
      <c r="J35" s="820"/>
      <c r="K35" s="851" t="str">
        <f t="shared" si="0"/>
        <v>Included</v>
      </c>
      <c r="L35" s="845">
        <f t="shared" si="1"/>
        <v>0</v>
      </c>
      <c r="M35" s="843">
        <f t="shared" si="2"/>
        <v>0</v>
      </c>
      <c r="N35" s="843">
        <f t="shared" si="3"/>
        <v>0</v>
      </c>
      <c r="P35" s="909"/>
      <c r="Q35" s="754"/>
      <c r="R35" s="754"/>
      <c r="S35" s="754"/>
    </row>
    <row r="36" spans="1:19" s="557" customFormat="1" ht="69.75" customHeight="1">
      <c r="A36" s="888">
        <v>20</v>
      </c>
      <c r="B36" s="889" t="s">
        <v>643</v>
      </c>
      <c r="C36" s="803">
        <v>995413</v>
      </c>
      <c r="D36" s="809"/>
      <c r="E36" s="828">
        <v>0.18</v>
      </c>
      <c r="F36" s="825" t="s">
        <v>176</v>
      </c>
      <c r="G36" s="882" t="s">
        <v>566</v>
      </c>
      <c r="H36" s="885" t="s">
        <v>556</v>
      </c>
      <c r="I36" s="886">
        <v>160</v>
      </c>
      <c r="J36" s="820"/>
      <c r="K36" s="851" t="str">
        <f t="shared" si="0"/>
        <v>Included</v>
      </c>
      <c r="L36" s="845">
        <f t="shared" si="1"/>
        <v>0</v>
      </c>
      <c r="M36" s="843">
        <f t="shared" si="2"/>
        <v>0</v>
      </c>
      <c r="N36" s="843">
        <f t="shared" si="3"/>
        <v>0</v>
      </c>
      <c r="P36" s="909"/>
      <c r="Q36" s="754"/>
      <c r="R36" s="754"/>
      <c r="S36" s="754"/>
    </row>
    <row r="37" spans="1:19" s="557" customFormat="1" ht="69.75" customHeight="1">
      <c r="A37" s="888">
        <v>21</v>
      </c>
      <c r="B37" s="889" t="s">
        <v>183</v>
      </c>
      <c r="C37" s="803">
        <v>995413</v>
      </c>
      <c r="D37" s="809"/>
      <c r="E37" s="828">
        <v>0.18</v>
      </c>
      <c r="F37" s="825" t="s">
        <v>176</v>
      </c>
      <c r="G37" s="882" t="s">
        <v>567</v>
      </c>
      <c r="H37" s="885" t="s">
        <v>556</v>
      </c>
      <c r="I37" s="884">
        <v>457</v>
      </c>
      <c r="J37" s="820"/>
      <c r="K37" s="851" t="str">
        <f t="shared" si="0"/>
        <v>Included</v>
      </c>
      <c r="L37" s="845">
        <f t="shared" si="1"/>
        <v>0</v>
      </c>
      <c r="M37" s="843">
        <f t="shared" si="2"/>
        <v>0</v>
      </c>
      <c r="N37" s="843">
        <f t="shared" si="3"/>
        <v>0</v>
      </c>
      <c r="P37" s="909"/>
      <c r="Q37" s="754"/>
      <c r="R37" s="754"/>
      <c r="S37" s="754"/>
    </row>
    <row r="38" spans="1:19" s="557" customFormat="1" ht="69.75" customHeight="1">
      <c r="A38" s="888">
        <v>22</v>
      </c>
      <c r="B38" s="889" t="s">
        <v>185</v>
      </c>
      <c r="C38" s="803">
        <v>995413</v>
      </c>
      <c r="D38" s="809"/>
      <c r="E38" s="828">
        <v>0.18</v>
      </c>
      <c r="F38" s="825" t="s">
        <v>176</v>
      </c>
      <c r="G38" s="882" t="s">
        <v>568</v>
      </c>
      <c r="H38" s="885" t="s">
        <v>556</v>
      </c>
      <c r="I38" s="884">
        <v>260</v>
      </c>
      <c r="J38" s="820"/>
      <c r="K38" s="851" t="str">
        <f t="shared" si="0"/>
        <v>Included</v>
      </c>
      <c r="L38" s="845">
        <f t="shared" si="1"/>
        <v>0</v>
      </c>
      <c r="M38" s="843">
        <f t="shared" si="2"/>
        <v>0</v>
      </c>
      <c r="N38" s="843">
        <f t="shared" si="3"/>
        <v>0</v>
      </c>
      <c r="P38" s="909"/>
      <c r="Q38" s="754"/>
      <c r="R38" s="754"/>
      <c r="S38" s="754"/>
    </row>
    <row r="39" spans="1:19" s="557" customFormat="1" ht="69.75" customHeight="1">
      <c r="A39" s="888">
        <v>23</v>
      </c>
      <c r="B39" s="889" t="s">
        <v>644</v>
      </c>
      <c r="C39" s="803">
        <v>995413</v>
      </c>
      <c r="D39" s="809"/>
      <c r="E39" s="828">
        <v>0.18</v>
      </c>
      <c r="F39" s="825" t="s">
        <v>176</v>
      </c>
      <c r="G39" s="882" t="s">
        <v>569</v>
      </c>
      <c r="H39" s="885" t="s">
        <v>556</v>
      </c>
      <c r="I39" s="886">
        <v>90</v>
      </c>
      <c r="J39" s="820"/>
      <c r="K39" s="851" t="str">
        <f t="shared" si="0"/>
        <v>Included</v>
      </c>
      <c r="L39" s="845">
        <f t="shared" si="1"/>
        <v>0</v>
      </c>
      <c r="M39" s="843">
        <f t="shared" si="2"/>
        <v>0</v>
      </c>
      <c r="N39" s="843">
        <f t="shared" si="3"/>
        <v>0</v>
      </c>
      <c r="P39" s="909"/>
      <c r="Q39" s="754"/>
      <c r="R39" s="754"/>
      <c r="S39" s="754"/>
    </row>
    <row r="40" spans="1:19" s="557" customFormat="1" ht="69.75" customHeight="1">
      <c r="A40" s="888">
        <v>24</v>
      </c>
      <c r="B40" s="889" t="s">
        <v>645</v>
      </c>
      <c r="C40" s="803">
        <v>995413</v>
      </c>
      <c r="D40" s="809"/>
      <c r="E40" s="828">
        <v>0.18</v>
      </c>
      <c r="F40" s="825" t="s">
        <v>176</v>
      </c>
      <c r="G40" s="882" t="s">
        <v>570</v>
      </c>
      <c r="H40" s="885" t="s">
        <v>556</v>
      </c>
      <c r="I40" s="884">
        <v>17</v>
      </c>
      <c r="J40" s="820"/>
      <c r="K40" s="851" t="str">
        <f t="shared" si="0"/>
        <v>Included</v>
      </c>
      <c r="L40" s="845">
        <f t="shared" si="1"/>
        <v>0</v>
      </c>
      <c r="M40" s="843">
        <f t="shared" si="2"/>
        <v>0</v>
      </c>
      <c r="N40" s="843">
        <f t="shared" si="3"/>
        <v>0</v>
      </c>
      <c r="P40" s="909"/>
      <c r="Q40" s="754"/>
      <c r="R40" s="754"/>
      <c r="S40" s="754"/>
    </row>
    <row r="41" spans="1:19" s="557" customFormat="1" ht="101.25" customHeight="1">
      <c r="A41" s="888">
        <v>25</v>
      </c>
      <c r="B41" s="889" t="s">
        <v>646</v>
      </c>
      <c r="C41" s="803">
        <v>995413</v>
      </c>
      <c r="D41" s="809"/>
      <c r="E41" s="828">
        <v>0.18</v>
      </c>
      <c r="F41" s="825" t="s">
        <v>176</v>
      </c>
      <c r="G41" s="882" t="s">
        <v>571</v>
      </c>
      <c r="H41" s="885" t="s">
        <v>556</v>
      </c>
      <c r="I41" s="884">
        <v>724</v>
      </c>
      <c r="J41" s="820"/>
      <c r="K41" s="851" t="str">
        <f t="shared" si="0"/>
        <v>Included</v>
      </c>
      <c r="L41" s="845">
        <f t="shared" si="1"/>
        <v>0</v>
      </c>
      <c r="M41" s="843">
        <f t="shared" si="2"/>
        <v>0</v>
      </c>
      <c r="N41" s="843">
        <f t="shared" si="3"/>
        <v>0</v>
      </c>
      <c r="P41" s="909"/>
      <c r="Q41" s="754"/>
      <c r="R41" s="754"/>
      <c r="S41" s="754"/>
    </row>
    <row r="42" spans="1:19" s="557" customFormat="1" ht="69.75" customHeight="1">
      <c r="A42" s="888">
        <v>26</v>
      </c>
      <c r="B42" s="885" t="s">
        <v>647</v>
      </c>
      <c r="C42" s="803">
        <v>995413</v>
      </c>
      <c r="D42" s="809"/>
      <c r="E42" s="828">
        <v>0.18</v>
      </c>
      <c r="F42" s="825" t="s">
        <v>176</v>
      </c>
      <c r="G42" s="882" t="s">
        <v>572</v>
      </c>
      <c r="H42" s="885" t="s">
        <v>179</v>
      </c>
      <c r="I42" s="884">
        <v>31400</v>
      </c>
      <c r="J42" s="820"/>
      <c r="K42" s="851" t="str">
        <f t="shared" si="0"/>
        <v>Included</v>
      </c>
      <c r="L42" s="845">
        <f t="shared" si="1"/>
        <v>0</v>
      </c>
      <c r="M42" s="843">
        <f t="shared" si="2"/>
        <v>0</v>
      </c>
      <c r="N42" s="843">
        <f t="shared" si="3"/>
        <v>0</v>
      </c>
      <c r="P42" s="909"/>
      <c r="Q42" s="754"/>
      <c r="R42" s="754"/>
      <c r="S42" s="754"/>
    </row>
    <row r="43" spans="1:19" s="557" customFormat="1" ht="69.75" customHeight="1">
      <c r="A43" s="888">
        <v>27</v>
      </c>
      <c r="B43" s="890">
        <v>5.3</v>
      </c>
      <c r="C43" s="803">
        <v>995413</v>
      </c>
      <c r="D43" s="809"/>
      <c r="E43" s="828">
        <v>0.18</v>
      </c>
      <c r="F43" s="825" t="s">
        <v>176</v>
      </c>
      <c r="G43" s="882" t="s">
        <v>573</v>
      </c>
      <c r="H43" s="885" t="s">
        <v>574</v>
      </c>
      <c r="I43" s="886">
        <v>70</v>
      </c>
      <c r="J43" s="820"/>
      <c r="K43" s="851" t="str">
        <f t="shared" si="0"/>
        <v>Included</v>
      </c>
      <c r="L43" s="845">
        <f t="shared" si="1"/>
        <v>0</v>
      </c>
      <c r="M43" s="843">
        <f t="shared" si="2"/>
        <v>0</v>
      </c>
      <c r="N43" s="843">
        <f t="shared" si="3"/>
        <v>0</v>
      </c>
      <c r="P43" s="909"/>
      <c r="Q43" s="754"/>
      <c r="R43" s="754"/>
      <c r="S43" s="754"/>
    </row>
    <row r="44" spans="1:19" s="557" customFormat="1" ht="69.75" customHeight="1">
      <c r="A44" s="888">
        <v>28</v>
      </c>
      <c r="B44" s="889" t="s">
        <v>186</v>
      </c>
      <c r="C44" s="803">
        <v>995413</v>
      </c>
      <c r="D44" s="809"/>
      <c r="E44" s="828">
        <v>0.18</v>
      </c>
      <c r="F44" s="825" t="s">
        <v>176</v>
      </c>
      <c r="G44" s="882" t="s">
        <v>575</v>
      </c>
      <c r="H44" s="885" t="s">
        <v>544</v>
      </c>
      <c r="I44" s="884">
        <v>16</v>
      </c>
      <c r="J44" s="820"/>
      <c r="K44" s="851" t="str">
        <f t="shared" si="0"/>
        <v>Included</v>
      </c>
      <c r="L44" s="845">
        <f t="shared" si="1"/>
        <v>0</v>
      </c>
      <c r="M44" s="843">
        <f t="shared" si="2"/>
        <v>0</v>
      </c>
      <c r="N44" s="843">
        <f t="shared" si="3"/>
        <v>0</v>
      </c>
      <c r="P44" s="909"/>
      <c r="Q44" s="754"/>
      <c r="R44" s="754"/>
      <c r="S44" s="754"/>
    </row>
    <row r="45" spans="1:19" s="557" customFormat="1" ht="69.75" customHeight="1">
      <c r="A45" s="888">
        <v>29</v>
      </c>
      <c r="B45" s="888" t="s">
        <v>187</v>
      </c>
      <c r="C45" s="803">
        <v>995413</v>
      </c>
      <c r="D45" s="809"/>
      <c r="E45" s="828">
        <v>0.18</v>
      </c>
      <c r="F45" s="825" t="s">
        <v>176</v>
      </c>
      <c r="G45" s="882" t="s">
        <v>576</v>
      </c>
      <c r="H45" s="883" t="s">
        <v>544</v>
      </c>
      <c r="I45" s="884">
        <v>75</v>
      </c>
      <c r="J45" s="820"/>
      <c r="K45" s="851" t="str">
        <f t="shared" si="0"/>
        <v>Included</v>
      </c>
      <c r="L45" s="845">
        <f t="shared" si="1"/>
        <v>0</v>
      </c>
      <c r="M45" s="843">
        <f t="shared" si="2"/>
        <v>0</v>
      </c>
      <c r="N45" s="843">
        <f t="shared" si="3"/>
        <v>0</v>
      </c>
      <c r="P45" s="909"/>
      <c r="Q45" s="754"/>
      <c r="R45" s="754"/>
      <c r="S45" s="754"/>
    </row>
    <row r="46" spans="1:19" s="557" customFormat="1" ht="69.75" customHeight="1">
      <c r="A46" s="888">
        <v>30</v>
      </c>
      <c r="B46" s="889" t="s">
        <v>188</v>
      </c>
      <c r="C46" s="803">
        <v>995413</v>
      </c>
      <c r="D46" s="809"/>
      <c r="E46" s="828">
        <v>0.18</v>
      </c>
      <c r="F46" s="825" t="s">
        <v>176</v>
      </c>
      <c r="G46" s="882" t="s">
        <v>577</v>
      </c>
      <c r="H46" s="885" t="s">
        <v>556</v>
      </c>
      <c r="I46" s="884">
        <v>51</v>
      </c>
      <c r="J46" s="820"/>
      <c r="K46" s="851" t="str">
        <f t="shared" si="0"/>
        <v>Included</v>
      </c>
      <c r="L46" s="845">
        <f t="shared" si="1"/>
        <v>0</v>
      </c>
      <c r="M46" s="843">
        <f t="shared" si="2"/>
        <v>0</v>
      </c>
      <c r="N46" s="843">
        <f t="shared" si="3"/>
        <v>0</v>
      </c>
      <c r="P46" s="909"/>
      <c r="Q46" s="754"/>
      <c r="R46" s="754"/>
      <c r="S46" s="754"/>
    </row>
    <row r="47" spans="1:19" s="557" customFormat="1" ht="69.75" customHeight="1">
      <c r="A47" s="888">
        <v>31</v>
      </c>
      <c r="B47" s="888" t="s">
        <v>189</v>
      </c>
      <c r="C47" s="803">
        <v>995413</v>
      </c>
      <c r="D47" s="809"/>
      <c r="E47" s="828">
        <v>0.18</v>
      </c>
      <c r="F47" s="825" t="s">
        <v>176</v>
      </c>
      <c r="G47" s="882" t="s">
        <v>578</v>
      </c>
      <c r="H47" s="883" t="s">
        <v>556</v>
      </c>
      <c r="I47" s="884">
        <v>125</v>
      </c>
      <c r="J47" s="820"/>
      <c r="K47" s="851" t="str">
        <f t="shared" si="0"/>
        <v>Included</v>
      </c>
      <c r="L47" s="845">
        <f t="shared" si="1"/>
        <v>0</v>
      </c>
      <c r="M47" s="843">
        <f t="shared" si="2"/>
        <v>0</v>
      </c>
      <c r="N47" s="843">
        <f t="shared" si="3"/>
        <v>0</v>
      </c>
      <c r="P47" s="909"/>
      <c r="Q47" s="754"/>
      <c r="R47" s="754"/>
      <c r="S47" s="754"/>
    </row>
    <row r="48" spans="1:19" s="557" customFormat="1" ht="69.75" customHeight="1">
      <c r="A48" s="888">
        <v>32</v>
      </c>
      <c r="B48" s="889">
        <v>6.15</v>
      </c>
      <c r="C48" s="803">
        <v>995413</v>
      </c>
      <c r="D48" s="809"/>
      <c r="E48" s="828">
        <v>0.18</v>
      </c>
      <c r="F48" s="825" t="s">
        <v>176</v>
      </c>
      <c r="G48" s="882" t="s">
        <v>579</v>
      </c>
      <c r="H48" s="885" t="s">
        <v>556</v>
      </c>
      <c r="I48" s="884">
        <v>51</v>
      </c>
      <c r="J48" s="820"/>
      <c r="K48" s="851" t="str">
        <f t="shared" si="0"/>
        <v>Included</v>
      </c>
      <c r="L48" s="845">
        <f t="shared" si="1"/>
        <v>0</v>
      </c>
      <c r="M48" s="843">
        <f t="shared" si="2"/>
        <v>0</v>
      </c>
      <c r="N48" s="843">
        <f t="shared" si="3"/>
        <v>0</v>
      </c>
      <c r="P48" s="909"/>
      <c r="Q48" s="754"/>
      <c r="R48" s="754"/>
      <c r="S48" s="754"/>
    </row>
    <row r="49" spans="1:19" s="557" customFormat="1" ht="99" customHeight="1">
      <c r="A49" s="888">
        <v>33</v>
      </c>
      <c r="B49" s="889" t="s">
        <v>648</v>
      </c>
      <c r="C49" s="803">
        <v>995413</v>
      </c>
      <c r="D49" s="809"/>
      <c r="E49" s="828">
        <v>0.18</v>
      </c>
      <c r="F49" s="825" t="s">
        <v>176</v>
      </c>
      <c r="G49" s="882" t="s">
        <v>580</v>
      </c>
      <c r="H49" s="885" t="s">
        <v>556</v>
      </c>
      <c r="I49" s="884">
        <v>5</v>
      </c>
      <c r="J49" s="820"/>
      <c r="K49" s="851" t="str">
        <f t="shared" si="0"/>
        <v>Included</v>
      </c>
      <c r="L49" s="845">
        <f t="shared" si="1"/>
        <v>0</v>
      </c>
      <c r="M49" s="843">
        <f t="shared" si="2"/>
        <v>0</v>
      </c>
      <c r="N49" s="843">
        <f t="shared" si="3"/>
        <v>0</v>
      </c>
      <c r="P49" s="909"/>
      <c r="Q49" s="754"/>
      <c r="R49" s="754"/>
      <c r="S49" s="754"/>
    </row>
    <row r="50" spans="1:19" s="557" customFormat="1" ht="69.75" customHeight="1">
      <c r="A50" s="888">
        <v>34</v>
      </c>
      <c r="B50" s="889">
        <v>9.23</v>
      </c>
      <c r="C50" s="803">
        <v>995413</v>
      </c>
      <c r="D50" s="809"/>
      <c r="E50" s="828">
        <v>0.18</v>
      </c>
      <c r="F50" s="825" t="s">
        <v>176</v>
      </c>
      <c r="G50" s="882" t="s">
        <v>581</v>
      </c>
      <c r="H50" s="885" t="s">
        <v>556</v>
      </c>
      <c r="I50" s="884">
        <v>5</v>
      </c>
      <c r="J50" s="820"/>
      <c r="K50" s="851" t="str">
        <f t="shared" si="0"/>
        <v>Included</v>
      </c>
      <c r="L50" s="845">
        <f t="shared" si="1"/>
        <v>0</v>
      </c>
      <c r="M50" s="843">
        <f t="shared" si="2"/>
        <v>0</v>
      </c>
      <c r="N50" s="843">
        <f t="shared" si="3"/>
        <v>0</v>
      </c>
      <c r="P50" s="909"/>
      <c r="Q50" s="754"/>
      <c r="R50" s="754"/>
      <c r="S50" s="754"/>
    </row>
    <row r="51" spans="1:19" s="557" customFormat="1" ht="114.75" customHeight="1">
      <c r="A51" s="888">
        <v>35</v>
      </c>
      <c r="B51" s="889">
        <v>9.42</v>
      </c>
      <c r="C51" s="803">
        <v>995413</v>
      </c>
      <c r="D51" s="809"/>
      <c r="E51" s="828">
        <v>0.18</v>
      </c>
      <c r="F51" s="825" t="s">
        <v>176</v>
      </c>
      <c r="G51" s="882" t="s">
        <v>582</v>
      </c>
      <c r="H51" s="885" t="s">
        <v>574</v>
      </c>
      <c r="I51" s="884">
        <v>2</v>
      </c>
      <c r="J51" s="820"/>
      <c r="K51" s="851" t="str">
        <f t="shared" si="0"/>
        <v>Included</v>
      </c>
      <c r="L51" s="845">
        <f t="shared" si="1"/>
        <v>0</v>
      </c>
      <c r="M51" s="843">
        <f t="shared" si="2"/>
        <v>0</v>
      </c>
      <c r="N51" s="843">
        <f t="shared" si="3"/>
        <v>0</v>
      </c>
      <c r="P51" s="909"/>
      <c r="Q51" s="754"/>
      <c r="R51" s="754"/>
      <c r="S51" s="754"/>
    </row>
    <row r="52" spans="1:19" s="557" customFormat="1" ht="69.75" customHeight="1">
      <c r="A52" s="888">
        <v>36</v>
      </c>
      <c r="B52" s="889" t="s">
        <v>649</v>
      </c>
      <c r="C52" s="803">
        <v>995413</v>
      </c>
      <c r="D52" s="809"/>
      <c r="E52" s="828">
        <v>0.18</v>
      </c>
      <c r="F52" s="825" t="s">
        <v>176</v>
      </c>
      <c r="G52" s="882" t="s">
        <v>583</v>
      </c>
      <c r="H52" s="885" t="s">
        <v>584</v>
      </c>
      <c r="I52" s="884">
        <v>1</v>
      </c>
      <c r="J52" s="820"/>
      <c r="K52" s="851" t="str">
        <f t="shared" si="0"/>
        <v>Included</v>
      </c>
      <c r="L52" s="845">
        <f t="shared" si="1"/>
        <v>0</v>
      </c>
      <c r="M52" s="843">
        <f t="shared" si="2"/>
        <v>0</v>
      </c>
      <c r="N52" s="843">
        <f t="shared" si="3"/>
        <v>0</v>
      </c>
      <c r="P52" s="909"/>
      <c r="Q52" s="754"/>
      <c r="R52" s="754"/>
      <c r="S52" s="754"/>
    </row>
    <row r="53" spans="1:19" s="557" customFormat="1" ht="69.75" customHeight="1">
      <c r="A53" s="888">
        <v>37</v>
      </c>
      <c r="B53" s="889" t="s">
        <v>650</v>
      </c>
      <c r="C53" s="803">
        <v>995413</v>
      </c>
      <c r="D53" s="809"/>
      <c r="E53" s="828">
        <v>0.18</v>
      </c>
      <c r="F53" s="825" t="s">
        <v>176</v>
      </c>
      <c r="G53" s="882" t="s">
        <v>585</v>
      </c>
      <c r="H53" s="885" t="s">
        <v>584</v>
      </c>
      <c r="I53" s="884">
        <v>2</v>
      </c>
      <c r="J53" s="820"/>
      <c r="K53" s="851" t="str">
        <f t="shared" si="0"/>
        <v>Included</v>
      </c>
      <c r="L53" s="845">
        <f t="shared" si="1"/>
        <v>0</v>
      </c>
      <c r="M53" s="843">
        <f t="shared" si="2"/>
        <v>0</v>
      </c>
      <c r="N53" s="843">
        <f t="shared" si="3"/>
        <v>0</v>
      </c>
      <c r="P53" s="909"/>
      <c r="Q53" s="754"/>
      <c r="R53" s="754"/>
      <c r="S53" s="754"/>
    </row>
    <row r="54" spans="1:19" s="557" customFormat="1" ht="69.75" customHeight="1">
      <c r="A54" s="888">
        <v>38</v>
      </c>
      <c r="B54" s="889" t="s">
        <v>651</v>
      </c>
      <c r="C54" s="803">
        <v>995413</v>
      </c>
      <c r="D54" s="809"/>
      <c r="E54" s="828">
        <v>0.18</v>
      </c>
      <c r="F54" s="825" t="s">
        <v>176</v>
      </c>
      <c r="G54" s="882" t="s">
        <v>586</v>
      </c>
      <c r="H54" s="885" t="s">
        <v>584</v>
      </c>
      <c r="I54" s="884">
        <v>4</v>
      </c>
      <c r="J54" s="820"/>
      <c r="K54" s="851" t="str">
        <f t="shared" si="0"/>
        <v>Included</v>
      </c>
      <c r="L54" s="845">
        <f t="shared" si="1"/>
        <v>0</v>
      </c>
      <c r="M54" s="843">
        <f t="shared" si="2"/>
        <v>0</v>
      </c>
      <c r="N54" s="843">
        <f t="shared" si="3"/>
        <v>0</v>
      </c>
      <c r="P54" s="909"/>
      <c r="Q54" s="754"/>
      <c r="R54" s="754"/>
      <c r="S54" s="754"/>
    </row>
    <row r="55" spans="1:19" s="557" customFormat="1" ht="69.75" customHeight="1">
      <c r="A55" s="888">
        <v>39</v>
      </c>
      <c r="B55" s="889" t="s">
        <v>652</v>
      </c>
      <c r="C55" s="803">
        <v>995413</v>
      </c>
      <c r="D55" s="809"/>
      <c r="E55" s="828">
        <v>0.18</v>
      </c>
      <c r="F55" s="825" t="s">
        <v>176</v>
      </c>
      <c r="G55" s="882" t="s">
        <v>587</v>
      </c>
      <c r="H55" s="885" t="s">
        <v>584</v>
      </c>
      <c r="I55" s="884">
        <v>2</v>
      </c>
      <c r="J55" s="820"/>
      <c r="K55" s="851" t="str">
        <f t="shared" ref="K55:K60" si="4">IF(J55=0, "Included", IF(ISERROR(I55*J55), J55, I55*J55))</f>
        <v>Included</v>
      </c>
      <c r="L55" s="845">
        <f t="shared" ref="L55:L60" si="5">N55</f>
        <v>0</v>
      </c>
      <c r="M55" s="843">
        <f t="shared" si="2"/>
        <v>0</v>
      </c>
      <c r="N55" s="843">
        <f t="shared" si="3"/>
        <v>0</v>
      </c>
      <c r="P55" s="909"/>
      <c r="Q55" s="754"/>
      <c r="R55" s="754"/>
      <c r="S55" s="754"/>
    </row>
    <row r="56" spans="1:19" s="557" customFormat="1" ht="74.25" customHeight="1">
      <c r="A56" s="888">
        <v>40</v>
      </c>
      <c r="B56" s="889" t="s">
        <v>653</v>
      </c>
      <c r="C56" s="803">
        <v>995413</v>
      </c>
      <c r="D56" s="809"/>
      <c r="E56" s="828">
        <v>0.18</v>
      </c>
      <c r="F56" s="825" t="s">
        <v>176</v>
      </c>
      <c r="G56" s="882" t="s">
        <v>588</v>
      </c>
      <c r="H56" s="885" t="s">
        <v>584</v>
      </c>
      <c r="I56" s="884">
        <v>4</v>
      </c>
      <c r="J56" s="820"/>
      <c r="K56" s="851" t="str">
        <f t="shared" si="4"/>
        <v>Included</v>
      </c>
      <c r="L56" s="845">
        <f t="shared" si="5"/>
        <v>0</v>
      </c>
      <c r="M56" s="843">
        <f t="shared" si="2"/>
        <v>0</v>
      </c>
      <c r="N56" s="843">
        <f t="shared" si="3"/>
        <v>0</v>
      </c>
      <c r="P56" s="909"/>
      <c r="Q56" s="754"/>
      <c r="R56" s="754"/>
      <c r="S56" s="754"/>
    </row>
    <row r="57" spans="1:19" s="557" customFormat="1" ht="89.25" customHeight="1">
      <c r="A57" s="888">
        <v>41</v>
      </c>
      <c r="B57" s="889" t="s">
        <v>654</v>
      </c>
      <c r="C57" s="803">
        <v>995413</v>
      </c>
      <c r="D57" s="809"/>
      <c r="E57" s="828">
        <v>0.18</v>
      </c>
      <c r="F57" s="825" t="s">
        <v>176</v>
      </c>
      <c r="G57" s="882" t="s">
        <v>589</v>
      </c>
      <c r="H57" s="885" t="s">
        <v>584</v>
      </c>
      <c r="I57" s="884">
        <v>2</v>
      </c>
      <c r="J57" s="820"/>
      <c r="K57" s="851" t="str">
        <f t="shared" si="4"/>
        <v>Included</v>
      </c>
      <c r="L57" s="845">
        <f t="shared" si="5"/>
        <v>0</v>
      </c>
      <c r="M57" s="843">
        <f t="shared" si="2"/>
        <v>0</v>
      </c>
      <c r="N57" s="843">
        <f t="shared" si="3"/>
        <v>0</v>
      </c>
      <c r="P57" s="909"/>
      <c r="Q57" s="754"/>
      <c r="R57" s="754"/>
      <c r="S57" s="754"/>
    </row>
    <row r="58" spans="1:19" s="557" customFormat="1" ht="69.75" customHeight="1">
      <c r="A58" s="888">
        <v>42</v>
      </c>
      <c r="B58" s="889" t="s">
        <v>655</v>
      </c>
      <c r="C58" s="803">
        <v>995413</v>
      </c>
      <c r="D58" s="809"/>
      <c r="E58" s="828">
        <v>0.18</v>
      </c>
      <c r="F58" s="825" t="s">
        <v>176</v>
      </c>
      <c r="G58" s="882" t="s">
        <v>590</v>
      </c>
      <c r="H58" s="885" t="s">
        <v>584</v>
      </c>
      <c r="I58" s="884">
        <v>2</v>
      </c>
      <c r="J58" s="820"/>
      <c r="K58" s="851" t="str">
        <f t="shared" si="4"/>
        <v>Included</v>
      </c>
      <c r="L58" s="845">
        <f t="shared" si="5"/>
        <v>0</v>
      </c>
      <c r="M58" s="843">
        <f t="shared" si="2"/>
        <v>0</v>
      </c>
      <c r="N58" s="843">
        <f t="shared" si="3"/>
        <v>0</v>
      </c>
      <c r="P58" s="909"/>
      <c r="Q58" s="754"/>
      <c r="R58" s="754"/>
      <c r="S58" s="754"/>
    </row>
    <row r="59" spans="1:19" s="557" customFormat="1" ht="165.75" customHeight="1">
      <c r="A59" s="888">
        <v>43</v>
      </c>
      <c r="B59" s="889" t="s">
        <v>656</v>
      </c>
      <c r="C59" s="803">
        <v>995413</v>
      </c>
      <c r="D59" s="809"/>
      <c r="E59" s="828">
        <v>0.18</v>
      </c>
      <c r="F59" s="825" t="s">
        <v>176</v>
      </c>
      <c r="G59" s="882" t="s">
        <v>591</v>
      </c>
      <c r="H59" s="885" t="s">
        <v>556</v>
      </c>
      <c r="I59" s="884">
        <v>12.5</v>
      </c>
      <c r="J59" s="820"/>
      <c r="K59" s="851" t="str">
        <f t="shared" si="4"/>
        <v>Included</v>
      </c>
      <c r="L59" s="845">
        <f t="shared" si="5"/>
        <v>0</v>
      </c>
      <c r="M59" s="843">
        <f t="shared" si="2"/>
        <v>0</v>
      </c>
      <c r="N59" s="843">
        <f t="shared" si="3"/>
        <v>0</v>
      </c>
      <c r="P59" s="909"/>
      <c r="Q59" s="754"/>
      <c r="R59" s="754"/>
      <c r="S59" s="754"/>
    </row>
    <row r="60" spans="1:19" s="557" customFormat="1" ht="89.25" customHeight="1">
      <c r="A60" s="888">
        <v>44</v>
      </c>
      <c r="B60" s="889">
        <v>10.7</v>
      </c>
      <c r="C60" s="803">
        <v>995413</v>
      </c>
      <c r="D60" s="809"/>
      <c r="E60" s="828">
        <v>0.18</v>
      </c>
      <c r="F60" s="825" t="s">
        <v>176</v>
      </c>
      <c r="G60" s="882" t="s">
        <v>592</v>
      </c>
      <c r="H60" s="885" t="s">
        <v>584</v>
      </c>
      <c r="I60" s="884">
        <v>2</v>
      </c>
      <c r="J60" s="820"/>
      <c r="K60" s="851" t="str">
        <f t="shared" si="4"/>
        <v>Included</v>
      </c>
      <c r="L60" s="845">
        <f t="shared" si="5"/>
        <v>0</v>
      </c>
      <c r="M60" s="843">
        <f t="shared" si="2"/>
        <v>0</v>
      </c>
      <c r="N60" s="843">
        <f t="shared" si="3"/>
        <v>0</v>
      </c>
      <c r="P60" s="909"/>
      <c r="Q60" s="754"/>
      <c r="R60" s="754"/>
      <c r="S60" s="754"/>
    </row>
    <row r="61" spans="1:19" s="557" customFormat="1" ht="198.75" customHeight="1">
      <c r="A61" s="888">
        <v>45</v>
      </c>
      <c r="B61" s="889" t="s">
        <v>657</v>
      </c>
      <c r="C61" s="803">
        <v>995413</v>
      </c>
      <c r="D61" s="809"/>
      <c r="E61" s="828">
        <v>0.18</v>
      </c>
      <c r="F61" s="825" t="s">
        <v>176</v>
      </c>
      <c r="G61" s="882" t="s">
        <v>593</v>
      </c>
      <c r="H61" s="885" t="s">
        <v>574</v>
      </c>
      <c r="I61" s="884">
        <v>17</v>
      </c>
      <c r="J61" s="820"/>
      <c r="K61" s="851" t="str">
        <f t="shared" ref="K61" si="6">IF(J61=0, "Included", IF(ISERROR(I61*J61), J61, I61*J61))</f>
        <v>Included</v>
      </c>
      <c r="L61" s="845">
        <f t="shared" ref="L61" si="7">N61</f>
        <v>0</v>
      </c>
      <c r="M61" s="843">
        <f t="shared" si="2"/>
        <v>0</v>
      </c>
      <c r="N61" s="843">
        <f t="shared" si="3"/>
        <v>0</v>
      </c>
      <c r="P61" s="909"/>
      <c r="Q61" s="754"/>
      <c r="R61" s="754"/>
      <c r="S61" s="754"/>
    </row>
    <row r="62" spans="1:19" s="557" customFormat="1" ht="74.25" customHeight="1">
      <c r="A62" s="888">
        <v>46</v>
      </c>
      <c r="B62" s="889">
        <v>10.17</v>
      </c>
      <c r="C62" s="803">
        <v>995413</v>
      </c>
      <c r="D62" s="809"/>
      <c r="E62" s="828">
        <v>0.18</v>
      </c>
      <c r="F62" s="825" t="s">
        <v>176</v>
      </c>
      <c r="G62" s="882" t="s">
        <v>594</v>
      </c>
      <c r="H62" s="885" t="s">
        <v>584</v>
      </c>
      <c r="I62" s="884">
        <v>1</v>
      </c>
      <c r="J62" s="820"/>
      <c r="K62" s="851" t="str">
        <f t="shared" ref="K62" si="8">IF(J62=0, "Included", IF(ISERROR(I62*J62), J62, I62*J62))</f>
        <v>Included</v>
      </c>
      <c r="L62" s="845">
        <f t="shared" ref="L62:L100" si="9">N62</f>
        <v>0</v>
      </c>
      <c r="M62" s="843">
        <f t="shared" si="2"/>
        <v>0</v>
      </c>
      <c r="N62" s="843">
        <f t="shared" si="3"/>
        <v>0</v>
      </c>
      <c r="P62" s="909"/>
      <c r="Q62" s="754"/>
      <c r="R62" s="754"/>
      <c r="S62" s="754"/>
    </row>
    <row r="63" spans="1:19" s="557" customFormat="1" ht="89.25" customHeight="1">
      <c r="A63" s="888">
        <v>47</v>
      </c>
      <c r="B63" s="889" t="s">
        <v>190</v>
      </c>
      <c r="C63" s="803">
        <v>995413</v>
      </c>
      <c r="D63" s="809"/>
      <c r="E63" s="828">
        <v>0.18</v>
      </c>
      <c r="F63" s="825" t="s">
        <v>176</v>
      </c>
      <c r="G63" s="882" t="s">
        <v>595</v>
      </c>
      <c r="H63" s="885" t="s">
        <v>179</v>
      </c>
      <c r="I63" s="884">
        <v>550</v>
      </c>
      <c r="J63" s="820"/>
      <c r="K63" s="851" t="str">
        <f t="shared" ref="K63:K100" si="10">IF(J63=0, "Included", IF(ISERROR(I63*J63), J63, I63*J63))</f>
        <v>Included</v>
      </c>
      <c r="L63" s="845">
        <f t="shared" si="9"/>
        <v>0</v>
      </c>
      <c r="M63" s="843">
        <f t="shared" si="2"/>
        <v>0</v>
      </c>
      <c r="N63" s="843">
        <f t="shared" si="3"/>
        <v>0</v>
      </c>
      <c r="P63" s="909"/>
      <c r="Q63" s="754"/>
      <c r="R63" s="754"/>
      <c r="S63" s="754"/>
    </row>
    <row r="64" spans="1:19" s="557" customFormat="1" ht="85.5" customHeight="1">
      <c r="A64" s="888">
        <v>49</v>
      </c>
      <c r="B64" s="889">
        <v>11.4</v>
      </c>
      <c r="C64" s="803">
        <v>995413</v>
      </c>
      <c r="D64" s="809"/>
      <c r="E64" s="828">
        <v>0.18</v>
      </c>
      <c r="F64" s="825" t="s">
        <v>176</v>
      </c>
      <c r="G64" s="882" t="s">
        <v>596</v>
      </c>
      <c r="H64" s="885" t="s">
        <v>556</v>
      </c>
      <c r="I64" s="884">
        <v>410</v>
      </c>
      <c r="J64" s="820"/>
      <c r="K64" s="851" t="str">
        <f t="shared" si="10"/>
        <v>Included</v>
      </c>
      <c r="L64" s="845">
        <f t="shared" si="9"/>
        <v>0</v>
      </c>
      <c r="M64" s="843">
        <f t="shared" si="2"/>
        <v>0</v>
      </c>
      <c r="N64" s="843">
        <f t="shared" si="3"/>
        <v>0</v>
      </c>
      <c r="P64" s="909"/>
      <c r="Q64" s="754"/>
      <c r="R64" s="754"/>
      <c r="S64" s="754"/>
    </row>
    <row r="65" spans="1:19" s="557" customFormat="1" ht="106.5" customHeight="1">
      <c r="A65" s="888">
        <v>50</v>
      </c>
      <c r="B65" s="889" t="s">
        <v>658</v>
      </c>
      <c r="C65" s="803">
        <v>995413</v>
      </c>
      <c r="D65" s="809"/>
      <c r="E65" s="828">
        <v>0.18</v>
      </c>
      <c r="F65" s="825" t="s">
        <v>176</v>
      </c>
      <c r="G65" s="882" t="s">
        <v>597</v>
      </c>
      <c r="H65" s="885" t="s">
        <v>556</v>
      </c>
      <c r="I65" s="884">
        <v>17</v>
      </c>
      <c r="J65" s="820"/>
      <c r="K65" s="851" t="str">
        <f t="shared" si="10"/>
        <v>Included</v>
      </c>
      <c r="L65" s="845">
        <f t="shared" si="9"/>
        <v>0</v>
      </c>
      <c r="M65" s="843">
        <f t="shared" si="2"/>
        <v>0</v>
      </c>
      <c r="N65" s="843">
        <f t="shared" si="3"/>
        <v>0</v>
      </c>
      <c r="P65" s="909"/>
      <c r="Q65" s="754"/>
      <c r="R65" s="754"/>
      <c r="S65" s="754"/>
    </row>
    <row r="66" spans="1:19" s="557" customFormat="1" ht="147" customHeight="1">
      <c r="A66" s="888">
        <v>52</v>
      </c>
      <c r="B66" s="889">
        <v>8.31</v>
      </c>
      <c r="C66" s="803">
        <v>995413</v>
      </c>
      <c r="D66" s="809"/>
      <c r="E66" s="828">
        <v>0.18</v>
      </c>
      <c r="F66" s="825" t="s">
        <v>176</v>
      </c>
      <c r="G66" s="882" t="s">
        <v>598</v>
      </c>
      <c r="H66" s="885" t="s">
        <v>556</v>
      </c>
      <c r="I66" s="884">
        <v>14</v>
      </c>
      <c r="J66" s="820"/>
      <c r="K66" s="851" t="str">
        <f t="shared" si="10"/>
        <v>Included</v>
      </c>
      <c r="L66" s="845">
        <f t="shared" si="9"/>
        <v>0</v>
      </c>
      <c r="M66" s="843">
        <f t="shared" si="2"/>
        <v>0</v>
      </c>
      <c r="N66" s="843">
        <f t="shared" si="3"/>
        <v>0</v>
      </c>
      <c r="P66" s="909"/>
      <c r="Q66" s="754"/>
      <c r="R66" s="754"/>
      <c r="S66" s="754"/>
    </row>
    <row r="67" spans="1:19" s="557" customFormat="1" ht="139.5" customHeight="1">
      <c r="A67" s="888">
        <v>53</v>
      </c>
      <c r="B67" s="889">
        <v>11.37</v>
      </c>
      <c r="C67" s="803">
        <v>995413</v>
      </c>
      <c r="D67" s="809"/>
      <c r="E67" s="828">
        <v>0.18</v>
      </c>
      <c r="F67" s="825" t="s">
        <v>176</v>
      </c>
      <c r="G67" s="882" t="s">
        <v>599</v>
      </c>
      <c r="H67" s="885" t="s">
        <v>556</v>
      </c>
      <c r="I67" s="884">
        <v>3</v>
      </c>
      <c r="J67" s="820"/>
      <c r="K67" s="851" t="str">
        <f t="shared" si="10"/>
        <v>Included</v>
      </c>
      <c r="L67" s="845">
        <f t="shared" si="9"/>
        <v>0</v>
      </c>
      <c r="M67" s="843">
        <f t="shared" si="2"/>
        <v>0</v>
      </c>
      <c r="N67" s="843">
        <f t="shared" si="3"/>
        <v>0</v>
      </c>
      <c r="P67" s="909"/>
      <c r="Q67" s="754"/>
      <c r="R67" s="754"/>
      <c r="S67" s="754"/>
    </row>
    <row r="68" spans="1:19" s="557" customFormat="1" ht="108" customHeight="1">
      <c r="A68" s="888">
        <v>54</v>
      </c>
      <c r="B68" s="889" t="s">
        <v>659</v>
      </c>
      <c r="C68" s="803">
        <v>995413</v>
      </c>
      <c r="D68" s="809"/>
      <c r="E68" s="828">
        <v>0.18</v>
      </c>
      <c r="F68" s="825" t="s">
        <v>176</v>
      </c>
      <c r="G68" s="882" t="s">
        <v>600</v>
      </c>
      <c r="H68" s="885" t="s">
        <v>556</v>
      </c>
      <c r="I68" s="884">
        <v>610</v>
      </c>
      <c r="J68" s="820"/>
      <c r="K68" s="851" t="str">
        <f t="shared" si="10"/>
        <v>Included</v>
      </c>
      <c r="L68" s="845">
        <f t="shared" si="9"/>
        <v>0</v>
      </c>
      <c r="M68" s="843">
        <f t="shared" si="2"/>
        <v>0</v>
      </c>
      <c r="N68" s="843">
        <f t="shared" si="3"/>
        <v>0</v>
      </c>
      <c r="P68" s="909"/>
      <c r="Q68" s="754"/>
      <c r="R68" s="754"/>
      <c r="S68" s="754"/>
    </row>
    <row r="69" spans="1:19" s="557" customFormat="1" ht="56.25" customHeight="1">
      <c r="A69" s="888">
        <v>55</v>
      </c>
      <c r="B69" s="889" t="s">
        <v>660</v>
      </c>
      <c r="C69" s="803">
        <v>995413</v>
      </c>
      <c r="D69" s="809"/>
      <c r="E69" s="828">
        <v>0.18</v>
      </c>
      <c r="F69" s="825" t="s">
        <v>176</v>
      </c>
      <c r="G69" s="882" t="s">
        <v>601</v>
      </c>
      <c r="H69" s="885" t="s">
        <v>556</v>
      </c>
      <c r="I69" s="884">
        <v>555</v>
      </c>
      <c r="J69" s="820"/>
      <c r="K69" s="851" t="str">
        <f t="shared" si="10"/>
        <v>Included</v>
      </c>
      <c r="L69" s="845">
        <f t="shared" si="9"/>
        <v>0</v>
      </c>
      <c r="M69" s="843">
        <f t="shared" si="2"/>
        <v>0</v>
      </c>
      <c r="N69" s="843">
        <f t="shared" si="3"/>
        <v>0</v>
      </c>
      <c r="P69" s="909"/>
      <c r="Q69" s="754"/>
      <c r="R69" s="754"/>
      <c r="S69" s="754"/>
    </row>
    <row r="70" spans="1:19" s="557" customFormat="1" ht="39.75" customHeight="1">
      <c r="A70" s="888">
        <v>56</v>
      </c>
      <c r="B70" s="889">
        <v>13.16</v>
      </c>
      <c r="C70" s="803">
        <v>995413</v>
      </c>
      <c r="D70" s="809"/>
      <c r="E70" s="828">
        <v>0.18</v>
      </c>
      <c r="F70" s="825" t="s">
        <v>176</v>
      </c>
      <c r="G70" s="882" t="s">
        <v>602</v>
      </c>
      <c r="H70" s="885" t="s">
        <v>556</v>
      </c>
      <c r="I70" s="884">
        <v>600</v>
      </c>
      <c r="J70" s="820"/>
      <c r="K70" s="851" t="str">
        <f t="shared" si="10"/>
        <v>Included</v>
      </c>
      <c r="L70" s="845">
        <f t="shared" si="9"/>
        <v>0</v>
      </c>
      <c r="M70" s="843">
        <f t="shared" si="2"/>
        <v>0</v>
      </c>
      <c r="N70" s="843">
        <f t="shared" si="3"/>
        <v>0</v>
      </c>
      <c r="P70" s="909"/>
      <c r="Q70" s="754"/>
      <c r="R70" s="754"/>
      <c r="S70" s="754"/>
    </row>
    <row r="71" spans="1:19" s="557" customFormat="1" ht="75" customHeight="1">
      <c r="A71" s="888">
        <v>57</v>
      </c>
      <c r="B71" s="889">
        <v>13.17</v>
      </c>
      <c r="C71" s="803">
        <v>995413</v>
      </c>
      <c r="D71" s="809"/>
      <c r="E71" s="828">
        <v>0.18</v>
      </c>
      <c r="F71" s="825" t="s">
        <v>176</v>
      </c>
      <c r="G71" s="882" t="s">
        <v>603</v>
      </c>
      <c r="H71" s="885" t="s">
        <v>556</v>
      </c>
      <c r="I71" s="884">
        <v>300</v>
      </c>
      <c r="J71" s="820"/>
      <c r="K71" s="851" t="str">
        <f t="shared" si="10"/>
        <v>Included</v>
      </c>
      <c r="L71" s="845">
        <f t="shared" si="9"/>
        <v>0</v>
      </c>
      <c r="M71" s="843">
        <f t="shared" si="2"/>
        <v>0</v>
      </c>
      <c r="N71" s="843">
        <f t="shared" si="3"/>
        <v>0</v>
      </c>
      <c r="P71" s="909"/>
      <c r="Q71" s="754"/>
      <c r="R71" s="754"/>
      <c r="S71" s="754"/>
    </row>
    <row r="72" spans="1:19" s="557" customFormat="1" ht="96.75" customHeight="1">
      <c r="A72" s="888">
        <v>58</v>
      </c>
      <c r="B72" s="889" t="s">
        <v>661</v>
      </c>
      <c r="C72" s="803">
        <v>995413</v>
      </c>
      <c r="D72" s="809"/>
      <c r="E72" s="828">
        <v>0.18</v>
      </c>
      <c r="F72" s="825" t="s">
        <v>176</v>
      </c>
      <c r="G72" s="882" t="s">
        <v>604</v>
      </c>
      <c r="H72" s="885" t="s">
        <v>556</v>
      </c>
      <c r="I72" s="884">
        <v>955</v>
      </c>
      <c r="J72" s="820"/>
      <c r="K72" s="851" t="str">
        <f t="shared" si="10"/>
        <v>Included</v>
      </c>
      <c r="L72" s="845">
        <f t="shared" si="9"/>
        <v>0</v>
      </c>
      <c r="M72" s="843">
        <f t="shared" si="2"/>
        <v>0</v>
      </c>
      <c r="N72" s="843">
        <f t="shared" si="3"/>
        <v>0</v>
      </c>
      <c r="P72" s="909"/>
      <c r="Q72" s="754"/>
      <c r="R72" s="754"/>
      <c r="S72" s="754"/>
    </row>
    <row r="73" spans="1:19" s="557" customFormat="1" ht="72" customHeight="1">
      <c r="A73" s="888">
        <v>59</v>
      </c>
      <c r="B73" s="889" t="s">
        <v>662</v>
      </c>
      <c r="C73" s="803">
        <v>995413</v>
      </c>
      <c r="D73" s="809"/>
      <c r="E73" s="828">
        <v>0.18</v>
      </c>
      <c r="F73" s="825" t="s">
        <v>176</v>
      </c>
      <c r="G73" s="882" t="s">
        <v>605</v>
      </c>
      <c r="H73" s="885" t="s">
        <v>556</v>
      </c>
      <c r="I73" s="884">
        <v>740</v>
      </c>
      <c r="J73" s="820"/>
      <c r="K73" s="851" t="str">
        <f t="shared" si="10"/>
        <v>Included</v>
      </c>
      <c r="L73" s="845">
        <f t="shared" si="9"/>
        <v>0</v>
      </c>
      <c r="M73" s="843">
        <f t="shared" si="2"/>
        <v>0</v>
      </c>
      <c r="N73" s="843">
        <f t="shared" si="3"/>
        <v>0</v>
      </c>
      <c r="P73" s="909"/>
      <c r="Q73" s="754"/>
      <c r="R73" s="754"/>
      <c r="S73" s="754"/>
    </row>
    <row r="74" spans="1:19" s="557" customFormat="1" ht="300.75" customHeight="1">
      <c r="A74" s="888">
        <v>60</v>
      </c>
      <c r="B74" s="889" t="s">
        <v>191</v>
      </c>
      <c r="C74" s="803">
        <v>995413</v>
      </c>
      <c r="D74" s="809"/>
      <c r="E74" s="828">
        <v>0.18</v>
      </c>
      <c r="F74" s="825" t="s">
        <v>176</v>
      </c>
      <c r="G74" s="882" t="s">
        <v>606</v>
      </c>
      <c r="H74" s="885" t="s">
        <v>556</v>
      </c>
      <c r="I74" s="884">
        <v>120</v>
      </c>
      <c r="J74" s="820"/>
      <c r="K74" s="851" t="str">
        <f t="shared" si="10"/>
        <v>Included</v>
      </c>
      <c r="L74" s="845">
        <f t="shared" si="9"/>
        <v>0</v>
      </c>
      <c r="M74" s="843">
        <f t="shared" si="2"/>
        <v>0</v>
      </c>
      <c r="N74" s="843">
        <f t="shared" si="3"/>
        <v>0</v>
      </c>
      <c r="P74" s="909"/>
      <c r="Q74" s="754"/>
      <c r="R74" s="754"/>
      <c r="S74" s="754"/>
    </row>
    <row r="75" spans="1:19" s="557" customFormat="1" ht="125.25" customHeight="1">
      <c r="A75" s="888">
        <v>61</v>
      </c>
      <c r="B75" s="889">
        <v>13.76</v>
      </c>
      <c r="C75" s="803">
        <v>995413</v>
      </c>
      <c r="D75" s="809"/>
      <c r="E75" s="828">
        <v>0.18</v>
      </c>
      <c r="F75" s="825" t="s">
        <v>176</v>
      </c>
      <c r="G75" s="882" t="s">
        <v>607</v>
      </c>
      <c r="H75" s="885" t="s">
        <v>574</v>
      </c>
      <c r="I75" s="884">
        <v>250</v>
      </c>
      <c r="J75" s="820"/>
      <c r="K75" s="851" t="str">
        <f t="shared" si="10"/>
        <v>Included</v>
      </c>
      <c r="L75" s="845">
        <f t="shared" ref="L75:L92" si="11">N75</f>
        <v>0</v>
      </c>
      <c r="M75" s="843">
        <f t="shared" si="2"/>
        <v>0</v>
      </c>
      <c r="N75" s="843">
        <f t="shared" si="3"/>
        <v>0</v>
      </c>
      <c r="P75" s="909"/>
      <c r="Q75" s="754"/>
      <c r="R75" s="754"/>
      <c r="S75" s="754"/>
    </row>
    <row r="76" spans="1:19" s="557" customFormat="1" ht="112.5" customHeight="1">
      <c r="A76" s="888">
        <v>62</v>
      </c>
      <c r="B76" s="889" t="s">
        <v>663</v>
      </c>
      <c r="C76" s="803">
        <v>995413</v>
      </c>
      <c r="D76" s="809"/>
      <c r="E76" s="828">
        <v>0.18</v>
      </c>
      <c r="F76" s="825" t="s">
        <v>176</v>
      </c>
      <c r="G76" s="882" t="s">
        <v>608</v>
      </c>
      <c r="H76" s="885" t="s">
        <v>584</v>
      </c>
      <c r="I76" s="884">
        <v>1</v>
      </c>
      <c r="J76" s="820"/>
      <c r="K76" s="851" t="str">
        <f t="shared" si="10"/>
        <v>Included</v>
      </c>
      <c r="L76" s="845">
        <f t="shared" si="11"/>
        <v>0</v>
      </c>
      <c r="M76" s="843">
        <f t="shared" si="2"/>
        <v>0</v>
      </c>
      <c r="N76" s="843">
        <f t="shared" si="3"/>
        <v>0</v>
      </c>
      <c r="P76" s="909"/>
      <c r="Q76" s="754"/>
      <c r="R76" s="754"/>
      <c r="S76" s="754"/>
    </row>
    <row r="77" spans="1:19" s="557" customFormat="1" ht="111.75" customHeight="1">
      <c r="A77" s="888">
        <v>63</v>
      </c>
      <c r="B77" s="889" t="s">
        <v>664</v>
      </c>
      <c r="C77" s="803">
        <v>995413</v>
      </c>
      <c r="D77" s="809"/>
      <c r="E77" s="828">
        <v>0.18</v>
      </c>
      <c r="F77" s="825" t="s">
        <v>176</v>
      </c>
      <c r="G77" s="882" t="s">
        <v>609</v>
      </c>
      <c r="H77" s="885" t="s">
        <v>584</v>
      </c>
      <c r="I77" s="884">
        <v>1</v>
      </c>
      <c r="J77" s="820"/>
      <c r="K77" s="851" t="str">
        <f t="shared" si="10"/>
        <v>Included</v>
      </c>
      <c r="L77" s="845">
        <f t="shared" si="11"/>
        <v>0</v>
      </c>
      <c r="M77" s="843">
        <f t="shared" si="2"/>
        <v>0</v>
      </c>
      <c r="N77" s="843">
        <f t="shared" si="3"/>
        <v>0</v>
      </c>
      <c r="P77" s="909"/>
      <c r="Q77" s="754"/>
      <c r="R77" s="754"/>
      <c r="S77" s="754"/>
    </row>
    <row r="78" spans="1:19" s="557" customFormat="1" ht="56.25" customHeight="1">
      <c r="A78" s="888">
        <v>64</v>
      </c>
      <c r="B78" s="889" t="s">
        <v>665</v>
      </c>
      <c r="C78" s="803">
        <v>995413</v>
      </c>
      <c r="D78" s="809"/>
      <c r="E78" s="828">
        <v>0.18</v>
      </c>
      <c r="F78" s="825" t="s">
        <v>176</v>
      </c>
      <c r="G78" s="882" t="s">
        <v>610</v>
      </c>
      <c r="H78" s="885" t="s">
        <v>584</v>
      </c>
      <c r="I78" s="884">
        <v>1</v>
      </c>
      <c r="J78" s="820"/>
      <c r="K78" s="851" t="str">
        <f t="shared" si="10"/>
        <v>Included</v>
      </c>
      <c r="L78" s="845">
        <f t="shared" si="11"/>
        <v>0</v>
      </c>
      <c r="M78" s="843">
        <f t="shared" si="2"/>
        <v>0</v>
      </c>
      <c r="N78" s="843">
        <f t="shared" si="3"/>
        <v>0</v>
      </c>
      <c r="P78" s="909"/>
      <c r="Q78" s="754"/>
      <c r="R78" s="754"/>
      <c r="S78" s="754"/>
    </row>
    <row r="79" spans="1:19" s="557" customFormat="1" ht="105" customHeight="1">
      <c r="A79" s="888">
        <v>65</v>
      </c>
      <c r="B79" s="889" t="s">
        <v>666</v>
      </c>
      <c r="C79" s="803">
        <v>995413</v>
      </c>
      <c r="D79" s="809"/>
      <c r="E79" s="828">
        <v>0.18</v>
      </c>
      <c r="F79" s="825" t="s">
        <v>176</v>
      </c>
      <c r="G79" s="882" t="s">
        <v>611</v>
      </c>
      <c r="H79" s="885" t="s">
        <v>584</v>
      </c>
      <c r="I79" s="884">
        <v>1</v>
      </c>
      <c r="J79" s="820"/>
      <c r="K79" s="851" t="str">
        <f t="shared" si="10"/>
        <v>Included</v>
      </c>
      <c r="L79" s="845">
        <f t="shared" si="11"/>
        <v>0</v>
      </c>
      <c r="M79" s="843">
        <f t="shared" si="2"/>
        <v>0</v>
      </c>
      <c r="N79" s="843">
        <f t="shared" si="3"/>
        <v>0</v>
      </c>
      <c r="P79" s="909"/>
      <c r="Q79" s="754"/>
      <c r="R79" s="754"/>
      <c r="S79" s="754"/>
    </row>
    <row r="80" spans="1:19" s="557" customFormat="1" ht="104.25" customHeight="1">
      <c r="A80" s="888">
        <v>66</v>
      </c>
      <c r="B80" s="889" t="s">
        <v>667</v>
      </c>
      <c r="C80" s="803">
        <v>995413</v>
      </c>
      <c r="D80" s="809"/>
      <c r="E80" s="828">
        <v>0.18</v>
      </c>
      <c r="F80" s="825" t="s">
        <v>176</v>
      </c>
      <c r="G80" s="882" t="s">
        <v>612</v>
      </c>
      <c r="H80" s="885" t="s">
        <v>574</v>
      </c>
      <c r="I80" s="884">
        <v>20</v>
      </c>
      <c r="J80" s="820"/>
      <c r="K80" s="851" t="str">
        <f t="shared" si="10"/>
        <v>Included</v>
      </c>
      <c r="L80" s="845">
        <f t="shared" si="11"/>
        <v>0</v>
      </c>
      <c r="M80" s="843">
        <f t="shared" si="2"/>
        <v>0</v>
      </c>
      <c r="N80" s="843">
        <f t="shared" si="3"/>
        <v>0</v>
      </c>
      <c r="P80" s="909"/>
      <c r="Q80" s="754"/>
      <c r="R80" s="754"/>
      <c r="S80" s="754"/>
    </row>
    <row r="81" spans="1:19" s="557" customFormat="1" ht="119.25" customHeight="1">
      <c r="A81" s="888">
        <v>67</v>
      </c>
      <c r="B81" s="889" t="s">
        <v>668</v>
      </c>
      <c r="C81" s="803">
        <v>995413</v>
      </c>
      <c r="D81" s="809"/>
      <c r="E81" s="828">
        <v>0.18</v>
      </c>
      <c r="F81" s="825" t="s">
        <v>176</v>
      </c>
      <c r="G81" s="882" t="s">
        <v>613</v>
      </c>
      <c r="H81" s="885" t="s">
        <v>574</v>
      </c>
      <c r="I81" s="884">
        <v>20</v>
      </c>
      <c r="J81" s="820"/>
      <c r="K81" s="851" t="str">
        <f t="shared" si="10"/>
        <v>Included</v>
      </c>
      <c r="L81" s="845">
        <f t="shared" si="11"/>
        <v>0</v>
      </c>
      <c r="M81" s="843">
        <f t="shared" ref="M81:M144" si="12">IF(K81="Included",0,K81)</f>
        <v>0</v>
      </c>
      <c r="N81" s="843">
        <f t="shared" ref="N81:N144" si="13">IF(E81="confirmed",(M81*D81),(M81*E81))</f>
        <v>0</v>
      </c>
      <c r="P81" s="909"/>
      <c r="Q81" s="754"/>
      <c r="R81" s="754"/>
      <c r="S81" s="754"/>
    </row>
    <row r="82" spans="1:19" s="557" customFormat="1" ht="186" customHeight="1">
      <c r="A82" s="888">
        <v>68</v>
      </c>
      <c r="B82" s="889" t="s">
        <v>669</v>
      </c>
      <c r="C82" s="803">
        <v>995413</v>
      </c>
      <c r="D82" s="809"/>
      <c r="E82" s="828">
        <v>0.18</v>
      </c>
      <c r="F82" s="825" t="s">
        <v>176</v>
      </c>
      <c r="G82" s="882" t="s">
        <v>614</v>
      </c>
      <c r="H82" s="885" t="s">
        <v>574</v>
      </c>
      <c r="I82" s="884">
        <v>10</v>
      </c>
      <c r="J82" s="820"/>
      <c r="K82" s="851" t="str">
        <f t="shared" si="10"/>
        <v>Included</v>
      </c>
      <c r="L82" s="845">
        <f t="shared" si="11"/>
        <v>0</v>
      </c>
      <c r="M82" s="843">
        <f t="shared" si="12"/>
        <v>0</v>
      </c>
      <c r="N82" s="843">
        <f t="shared" si="13"/>
        <v>0</v>
      </c>
      <c r="P82" s="909"/>
      <c r="Q82" s="754"/>
      <c r="R82" s="754"/>
      <c r="S82" s="754"/>
    </row>
    <row r="83" spans="1:19" s="557" customFormat="1" ht="161.25" customHeight="1">
      <c r="A83" s="888">
        <v>69</v>
      </c>
      <c r="B83" s="889" t="s">
        <v>670</v>
      </c>
      <c r="C83" s="803">
        <v>995413</v>
      </c>
      <c r="D83" s="809"/>
      <c r="E83" s="828">
        <v>0.18</v>
      </c>
      <c r="F83" s="825" t="s">
        <v>176</v>
      </c>
      <c r="G83" s="882" t="s">
        <v>615</v>
      </c>
      <c r="H83" s="885" t="s">
        <v>574</v>
      </c>
      <c r="I83" s="884">
        <v>15</v>
      </c>
      <c r="J83" s="820"/>
      <c r="K83" s="851" t="str">
        <f t="shared" si="10"/>
        <v>Included</v>
      </c>
      <c r="L83" s="845">
        <f t="shared" si="11"/>
        <v>0</v>
      </c>
      <c r="M83" s="843">
        <f t="shared" si="12"/>
        <v>0</v>
      </c>
      <c r="N83" s="843">
        <f t="shared" si="13"/>
        <v>0</v>
      </c>
      <c r="P83" s="909"/>
      <c r="Q83" s="754"/>
      <c r="R83" s="754"/>
      <c r="S83" s="754"/>
    </row>
    <row r="84" spans="1:19" s="557" customFormat="1" ht="119.25" customHeight="1">
      <c r="A84" s="888">
        <v>70</v>
      </c>
      <c r="B84" s="889" t="s">
        <v>671</v>
      </c>
      <c r="C84" s="803">
        <v>995413</v>
      </c>
      <c r="D84" s="809"/>
      <c r="E84" s="828">
        <v>0.18</v>
      </c>
      <c r="F84" s="825" t="s">
        <v>176</v>
      </c>
      <c r="G84" s="882" t="s">
        <v>616</v>
      </c>
      <c r="H84" s="885" t="s">
        <v>574</v>
      </c>
      <c r="I84" s="884">
        <v>10</v>
      </c>
      <c r="J84" s="820"/>
      <c r="K84" s="851" t="str">
        <f t="shared" si="10"/>
        <v>Included</v>
      </c>
      <c r="L84" s="845">
        <f t="shared" si="11"/>
        <v>0</v>
      </c>
      <c r="M84" s="843">
        <f t="shared" si="12"/>
        <v>0</v>
      </c>
      <c r="N84" s="843">
        <f t="shared" si="13"/>
        <v>0</v>
      </c>
      <c r="P84" s="909"/>
      <c r="Q84" s="754"/>
      <c r="R84" s="754"/>
      <c r="S84" s="754"/>
    </row>
    <row r="85" spans="1:19" s="557" customFormat="1" ht="56.25" customHeight="1">
      <c r="A85" s="888">
        <v>71</v>
      </c>
      <c r="B85" s="889" t="s">
        <v>672</v>
      </c>
      <c r="C85" s="803">
        <v>995413</v>
      </c>
      <c r="D85" s="809"/>
      <c r="E85" s="828">
        <v>0.18</v>
      </c>
      <c r="F85" s="825" t="s">
        <v>176</v>
      </c>
      <c r="G85" s="882" t="s">
        <v>617</v>
      </c>
      <c r="H85" s="885" t="s">
        <v>584</v>
      </c>
      <c r="I85" s="884">
        <v>2</v>
      </c>
      <c r="J85" s="820"/>
      <c r="K85" s="851" t="str">
        <f t="shared" si="10"/>
        <v>Included</v>
      </c>
      <c r="L85" s="845">
        <f t="shared" si="11"/>
        <v>0</v>
      </c>
      <c r="M85" s="843">
        <f t="shared" si="12"/>
        <v>0</v>
      </c>
      <c r="N85" s="843">
        <f t="shared" si="13"/>
        <v>0</v>
      </c>
      <c r="P85" s="909"/>
      <c r="Q85" s="754"/>
      <c r="R85" s="754"/>
      <c r="S85" s="754"/>
    </row>
    <row r="86" spans="1:19" s="557" customFormat="1" ht="56.25" customHeight="1">
      <c r="A86" s="888">
        <v>72</v>
      </c>
      <c r="B86" s="889" t="s">
        <v>673</v>
      </c>
      <c r="C86" s="803">
        <v>995413</v>
      </c>
      <c r="D86" s="809"/>
      <c r="E86" s="828">
        <v>0.18</v>
      </c>
      <c r="F86" s="825" t="s">
        <v>176</v>
      </c>
      <c r="G86" s="882" t="s">
        <v>618</v>
      </c>
      <c r="H86" s="885" t="s">
        <v>584</v>
      </c>
      <c r="I86" s="884">
        <v>1</v>
      </c>
      <c r="J86" s="820"/>
      <c r="K86" s="851" t="str">
        <f t="shared" si="10"/>
        <v>Included</v>
      </c>
      <c r="L86" s="845">
        <f t="shared" si="11"/>
        <v>0</v>
      </c>
      <c r="M86" s="843">
        <f t="shared" si="12"/>
        <v>0</v>
      </c>
      <c r="N86" s="843">
        <f t="shared" si="13"/>
        <v>0</v>
      </c>
      <c r="P86" s="909"/>
      <c r="Q86" s="754"/>
      <c r="R86" s="754"/>
      <c r="S86" s="754"/>
    </row>
    <row r="87" spans="1:19" s="557" customFormat="1" ht="56.25" customHeight="1">
      <c r="A87" s="888">
        <v>73</v>
      </c>
      <c r="B87" s="889" t="s">
        <v>674</v>
      </c>
      <c r="C87" s="803">
        <v>995413</v>
      </c>
      <c r="D87" s="809"/>
      <c r="E87" s="828">
        <v>0.18</v>
      </c>
      <c r="F87" s="825" t="s">
        <v>176</v>
      </c>
      <c r="G87" s="882" t="s">
        <v>619</v>
      </c>
      <c r="H87" s="885" t="s">
        <v>584</v>
      </c>
      <c r="I87" s="884">
        <v>1</v>
      </c>
      <c r="J87" s="820"/>
      <c r="K87" s="851" t="str">
        <f t="shared" si="10"/>
        <v>Included</v>
      </c>
      <c r="L87" s="845">
        <f t="shared" si="11"/>
        <v>0</v>
      </c>
      <c r="M87" s="843">
        <f t="shared" si="12"/>
        <v>0</v>
      </c>
      <c r="N87" s="843">
        <f t="shared" si="13"/>
        <v>0</v>
      </c>
      <c r="P87" s="909"/>
      <c r="Q87" s="754"/>
      <c r="R87" s="754"/>
      <c r="S87" s="754"/>
    </row>
    <row r="88" spans="1:19" s="557" customFormat="1" ht="56.25" customHeight="1">
      <c r="A88" s="888">
        <v>74</v>
      </c>
      <c r="B88" s="889" t="s">
        <v>675</v>
      </c>
      <c r="C88" s="803">
        <v>995413</v>
      </c>
      <c r="D88" s="809"/>
      <c r="E88" s="828">
        <v>0.18</v>
      </c>
      <c r="F88" s="825" t="s">
        <v>176</v>
      </c>
      <c r="G88" s="882" t="s">
        <v>620</v>
      </c>
      <c r="H88" s="885" t="s">
        <v>584</v>
      </c>
      <c r="I88" s="884">
        <v>1</v>
      </c>
      <c r="J88" s="820"/>
      <c r="K88" s="851" t="str">
        <f t="shared" si="10"/>
        <v>Included</v>
      </c>
      <c r="L88" s="845">
        <f t="shared" si="11"/>
        <v>0</v>
      </c>
      <c r="M88" s="843">
        <f t="shared" si="12"/>
        <v>0</v>
      </c>
      <c r="N88" s="843">
        <f t="shared" si="13"/>
        <v>0</v>
      </c>
      <c r="P88" s="909"/>
      <c r="Q88" s="754"/>
      <c r="R88" s="754"/>
      <c r="S88" s="754"/>
    </row>
    <row r="89" spans="1:19" s="557" customFormat="1" ht="91.5" customHeight="1">
      <c r="A89" s="888">
        <v>75</v>
      </c>
      <c r="B89" s="889" t="s">
        <v>676</v>
      </c>
      <c r="C89" s="803">
        <v>995413</v>
      </c>
      <c r="D89" s="809"/>
      <c r="E89" s="828">
        <v>0.18</v>
      </c>
      <c r="F89" s="825" t="s">
        <v>176</v>
      </c>
      <c r="G89" s="882" t="s">
        <v>621</v>
      </c>
      <c r="H89" s="885" t="s">
        <v>584</v>
      </c>
      <c r="I89" s="884">
        <v>1</v>
      </c>
      <c r="J89" s="820"/>
      <c r="K89" s="851" t="str">
        <f t="shared" si="10"/>
        <v>Included</v>
      </c>
      <c r="L89" s="845">
        <f t="shared" si="11"/>
        <v>0</v>
      </c>
      <c r="M89" s="843">
        <f t="shared" si="12"/>
        <v>0</v>
      </c>
      <c r="N89" s="843">
        <f t="shared" si="13"/>
        <v>0</v>
      </c>
      <c r="P89" s="909"/>
      <c r="Q89" s="754"/>
      <c r="R89" s="754"/>
      <c r="S89" s="754"/>
    </row>
    <row r="90" spans="1:19" s="557" customFormat="1" ht="109.5" customHeight="1">
      <c r="A90" s="888">
        <v>76</v>
      </c>
      <c r="B90" s="889">
        <v>18.48</v>
      </c>
      <c r="C90" s="803">
        <v>995413</v>
      </c>
      <c r="D90" s="809"/>
      <c r="E90" s="828">
        <v>0.18</v>
      </c>
      <c r="F90" s="825" t="s">
        <v>176</v>
      </c>
      <c r="G90" s="882" t="s">
        <v>622</v>
      </c>
      <c r="H90" s="885" t="s">
        <v>623</v>
      </c>
      <c r="I90" s="884">
        <v>500</v>
      </c>
      <c r="J90" s="820"/>
      <c r="K90" s="851" t="str">
        <f t="shared" si="10"/>
        <v>Included</v>
      </c>
      <c r="L90" s="845">
        <f t="shared" si="11"/>
        <v>0</v>
      </c>
      <c r="M90" s="843">
        <f t="shared" si="12"/>
        <v>0</v>
      </c>
      <c r="N90" s="843">
        <f t="shared" si="13"/>
        <v>0</v>
      </c>
      <c r="P90" s="909"/>
      <c r="Q90" s="754"/>
      <c r="R90" s="754"/>
      <c r="S90" s="754"/>
    </row>
    <row r="91" spans="1:19" s="557" customFormat="1" ht="56.25" customHeight="1">
      <c r="A91" s="888">
        <v>77</v>
      </c>
      <c r="B91" s="889" t="s">
        <v>677</v>
      </c>
      <c r="C91" s="803">
        <v>995413</v>
      </c>
      <c r="D91" s="809"/>
      <c r="E91" s="828">
        <v>0.18</v>
      </c>
      <c r="F91" s="825" t="s">
        <v>176</v>
      </c>
      <c r="G91" s="882" t="s">
        <v>624</v>
      </c>
      <c r="H91" s="885" t="s">
        <v>584</v>
      </c>
      <c r="I91" s="884">
        <v>1</v>
      </c>
      <c r="J91" s="820"/>
      <c r="K91" s="851" t="str">
        <f t="shared" si="10"/>
        <v>Included</v>
      </c>
      <c r="L91" s="845">
        <f t="shared" si="11"/>
        <v>0</v>
      </c>
      <c r="M91" s="843">
        <f t="shared" si="12"/>
        <v>0</v>
      </c>
      <c r="N91" s="843">
        <f t="shared" si="13"/>
        <v>0</v>
      </c>
      <c r="P91" s="909"/>
      <c r="Q91" s="754"/>
      <c r="R91" s="754"/>
      <c r="S91" s="754"/>
    </row>
    <row r="92" spans="1:19" s="557" customFormat="1" ht="161.25" customHeight="1">
      <c r="A92" s="888">
        <v>78</v>
      </c>
      <c r="B92" s="889" t="s">
        <v>678</v>
      </c>
      <c r="C92" s="803">
        <v>995413</v>
      </c>
      <c r="D92" s="809"/>
      <c r="E92" s="828">
        <v>0.18</v>
      </c>
      <c r="F92" s="825" t="s">
        <v>176</v>
      </c>
      <c r="G92" s="882" t="s">
        <v>625</v>
      </c>
      <c r="H92" s="885" t="s">
        <v>584</v>
      </c>
      <c r="I92" s="884">
        <v>1</v>
      </c>
      <c r="J92" s="820"/>
      <c r="K92" s="851" t="str">
        <f t="shared" si="10"/>
        <v>Included</v>
      </c>
      <c r="L92" s="845">
        <f t="shared" si="11"/>
        <v>0</v>
      </c>
      <c r="M92" s="843">
        <f t="shared" si="12"/>
        <v>0</v>
      </c>
      <c r="N92" s="843">
        <f t="shared" si="13"/>
        <v>0</v>
      </c>
      <c r="P92" s="909"/>
      <c r="Q92" s="754"/>
      <c r="R92" s="754"/>
      <c r="S92" s="754"/>
    </row>
    <row r="93" spans="1:19" s="557" customFormat="1" ht="272.25" customHeight="1">
      <c r="A93" s="888">
        <v>79</v>
      </c>
      <c r="B93" s="889" t="s">
        <v>679</v>
      </c>
      <c r="C93" s="803">
        <v>995413</v>
      </c>
      <c r="D93" s="809"/>
      <c r="E93" s="828">
        <v>0.18</v>
      </c>
      <c r="F93" s="825" t="s">
        <v>176</v>
      </c>
      <c r="G93" s="882" t="s">
        <v>626</v>
      </c>
      <c r="H93" s="885" t="s">
        <v>584</v>
      </c>
      <c r="I93" s="884">
        <v>1</v>
      </c>
      <c r="J93" s="820"/>
      <c r="K93" s="851" t="str">
        <f t="shared" ref="K93:K94" si="14">IF(J93=0, "Included", IF(ISERROR(I93*J93), J93, I93*J93))</f>
        <v>Included</v>
      </c>
      <c r="L93" s="845">
        <f t="shared" si="9"/>
        <v>0</v>
      </c>
      <c r="M93" s="843">
        <f t="shared" si="12"/>
        <v>0</v>
      </c>
      <c r="N93" s="843">
        <f t="shared" si="13"/>
        <v>0</v>
      </c>
      <c r="P93" s="909"/>
      <c r="Q93" s="754"/>
      <c r="R93" s="754"/>
      <c r="S93" s="754"/>
    </row>
    <row r="94" spans="1:19" s="557" customFormat="1" ht="110.25" customHeight="1">
      <c r="A94" s="888">
        <v>80</v>
      </c>
      <c r="B94" s="889" t="s">
        <v>680</v>
      </c>
      <c r="C94" s="803">
        <v>995413</v>
      </c>
      <c r="D94" s="809"/>
      <c r="E94" s="828">
        <v>0.18</v>
      </c>
      <c r="F94" s="825" t="s">
        <v>176</v>
      </c>
      <c r="G94" s="882" t="s">
        <v>627</v>
      </c>
      <c r="H94" s="885" t="s">
        <v>584</v>
      </c>
      <c r="I94" s="884">
        <v>1</v>
      </c>
      <c r="J94" s="820"/>
      <c r="K94" s="851" t="str">
        <f t="shared" si="14"/>
        <v>Included</v>
      </c>
      <c r="L94" s="845">
        <f t="shared" si="9"/>
        <v>0</v>
      </c>
      <c r="M94" s="843">
        <f t="shared" si="12"/>
        <v>0</v>
      </c>
      <c r="N94" s="843">
        <f t="shared" si="13"/>
        <v>0</v>
      </c>
      <c r="P94" s="909"/>
      <c r="Q94" s="754"/>
      <c r="R94" s="754"/>
      <c r="S94" s="754"/>
    </row>
    <row r="95" spans="1:19" s="557" customFormat="1" ht="204" customHeight="1">
      <c r="A95" s="888">
        <v>81</v>
      </c>
      <c r="B95" s="889">
        <v>21.1</v>
      </c>
      <c r="C95" s="803">
        <v>995413</v>
      </c>
      <c r="D95" s="809"/>
      <c r="E95" s="828">
        <v>0.18</v>
      </c>
      <c r="F95" s="825" t="s">
        <v>176</v>
      </c>
      <c r="G95" s="882" t="s">
        <v>628</v>
      </c>
      <c r="H95" s="885"/>
      <c r="I95" s="884"/>
      <c r="J95" s="820"/>
      <c r="K95" s="851" t="str">
        <f t="shared" si="10"/>
        <v>Included</v>
      </c>
      <c r="L95" s="845">
        <f t="shared" si="9"/>
        <v>0</v>
      </c>
      <c r="M95" s="843">
        <f t="shared" si="12"/>
        <v>0</v>
      </c>
      <c r="N95" s="843">
        <f t="shared" si="13"/>
        <v>0</v>
      </c>
      <c r="P95" s="909"/>
      <c r="Q95" s="754"/>
      <c r="R95" s="754"/>
      <c r="S95" s="754"/>
    </row>
    <row r="96" spans="1:19" s="557" customFormat="1" ht="54" customHeight="1">
      <c r="A96" s="888" t="s">
        <v>681</v>
      </c>
      <c r="B96" s="889" t="s">
        <v>682</v>
      </c>
      <c r="C96" s="803">
        <v>995413</v>
      </c>
      <c r="D96" s="809"/>
      <c r="E96" s="828">
        <v>0.18</v>
      </c>
      <c r="F96" s="825" t="s">
        <v>176</v>
      </c>
      <c r="G96" s="882" t="s">
        <v>629</v>
      </c>
      <c r="H96" s="885" t="s">
        <v>179</v>
      </c>
      <c r="I96" s="884">
        <v>240</v>
      </c>
      <c r="J96" s="820"/>
      <c r="K96" s="851" t="str">
        <f t="shared" si="10"/>
        <v>Included</v>
      </c>
      <c r="L96" s="845">
        <f t="shared" si="9"/>
        <v>0</v>
      </c>
      <c r="M96" s="843">
        <f t="shared" si="12"/>
        <v>0</v>
      </c>
      <c r="N96" s="843">
        <f t="shared" si="13"/>
        <v>0</v>
      </c>
      <c r="P96" s="909"/>
      <c r="Q96" s="754"/>
      <c r="R96" s="754"/>
      <c r="S96" s="754"/>
    </row>
    <row r="97" spans="1:19" s="557" customFormat="1" ht="140.25" customHeight="1">
      <c r="A97" s="888" t="s">
        <v>683</v>
      </c>
      <c r="B97" s="889" t="s">
        <v>684</v>
      </c>
      <c r="C97" s="803">
        <v>995413</v>
      </c>
      <c r="D97" s="809"/>
      <c r="E97" s="828">
        <v>0.18</v>
      </c>
      <c r="F97" s="825" t="s">
        <v>176</v>
      </c>
      <c r="G97" s="882" t="s">
        <v>630</v>
      </c>
      <c r="H97" s="885" t="s">
        <v>179</v>
      </c>
      <c r="I97" s="884">
        <v>200</v>
      </c>
      <c r="J97" s="820"/>
      <c r="K97" s="851" t="str">
        <f t="shared" si="10"/>
        <v>Included</v>
      </c>
      <c r="L97" s="845">
        <f t="shared" si="9"/>
        <v>0</v>
      </c>
      <c r="M97" s="843">
        <f t="shared" si="12"/>
        <v>0</v>
      </c>
      <c r="N97" s="843">
        <f t="shared" si="13"/>
        <v>0</v>
      </c>
      <c r="P97" s="909"/>
      <c r="Q97" s="754"/>
      <c r="R97" s="754"/>
      <c r="S97" s="754"/>
    </row>
    <row r="98" spans="1:19" s="557" customFormat="1" ht="137.25" customHeight="1">
      <c r="A98" s="888">
        <v>82</v>
      </c>
      <c r="B98" s="889" t="s">
        <v>685</v>
      </c>
      <c r="C98" s="803">
        <v>995413</v>
      </c>
      <c r="D98" s="809"/>
      <c r="E98" s="828">
        <v>0.18</v>
      </c>
      <c r="F98" s="825" t="s">
        <v>176</v>
      </c>
      <c r="G98" s="882" t="s">
        <v>631</v>
      </c>
      <c r="H98" s="885" t="s">
        <v>556</v>
      </c>
      <c r="I98" s="884">
        <v>42</v>
      </c>
      <c r="J98" s="820"/>
      <c r="K98" s="851" t="str">
        <f t="shared" si="10"/>
        <v>Included</v>
      </c>
      <c r="L98" s="845">
        <f t="shared" si="9"/>
        <v>0</v>
      </c>
      <c r="M98" s="843">
        <f t="shared" si="12"/>
        <v>0</v>
      </c>
      <c r="N98" s="843">
        <f t="shared" si="13"/>
        <v>0</v>
      </c>
      <c r="P98" s="909"/>
      <c r="Q98" s="754"/>
      <c r="R98" s="754"/>
      <c r="S98" s="754"/>
    </row>
    <row r="99" spans="1:19" s="557" customFormat="1" ht="109.5" customHeight="1">
      <c r="A99" s="888">
        <v>83</v>
      </c>
      <c r="B99" s="889" t="s">
        <v>686</v>
      </c>
      <c r="C99" s="803">
        <v>995413</v>
      </c>
      <c r="D99" s="809"/>
      <c r="E99" s="828">
        <v>0.18</v>
      </c>
      <c r="F99" s="825" t="s">
        <v>176</v>
      </c>
      <c r="G99" s="882" t="s">
        <v>632</v>
      </c>
      <c r="H99" s="885" t="s">
        <v>574</v>
      </c>
      <c r="I99" s="884">
        <v>105</v>
      </c>
      <c r="J99" s="820"/>
      <c r="K99" s="851" t="str">
        <f t="shared" ref="K99" si="15">IF(J99=0, "Included", IF(ISERROR(I99*J99), J99, I99*J99))</f>
        <v>Included</v>
      </c>
      <c r="L99" s="845">
        <f t="shared" si="9"/>
        <v>0</v>
      </c>
      <c r="M99" s="843">
        <f t="shared" si="12"/>
        <v>0</v>
      </c>
      <c r="N99" s="843">
        <f t="shared" si="13"/>
        <v>0</v>
      </c>
      <c r="P99" s="909"/>
      <c r="Q99" s="754"/>
      <c r="R99" s="754"/>
      <c r="S99" s="754"/>
    </row>
    <row r="100" spans="1:19" s="557" customFormat="1" ht="409.5">
      <c r="A100" s="888">
        <v>84</v>
      </c>
      <c r="B100" s="889" t="s">
        <v>687</v>
      </c>
      <c r="C100" s="803">
        <v>995413</v>
      </c>
      <c r="D100" s="809"/>
      <c r="E100" s="828">
        <v>0.18</v>
      </c>
      <c r="F100" s="825" t="s">
        <v>176</v>
      </c>
      <c r="G100" s="882" t="s">
        <v>633</v>
      </c>
      <c r="H100" s="885" t="s">
        <v>556</v>
      </c>
      <c r="I100" s="884">
        <v>520</v>
      </c>
      <c r="J100" s="820"/>
      <c r="K100" s="851" t="str">
        <f t="shared" si="10"/>
        <v>Included</v>
      </c>
      <c r="L100" s="845">
        <f t="shared" si="9"/>
        <v>0</v>
      </c>
      <c r="M100" s="843">
        <f t="shared" si="12"/>
        <v>0</v>
      </c>
      <c r="N100" s="843">
        <f t="shared" si="13"/>
        <v>0</v>
      </c>
      <c r="P100" s="909"/>
      <c r="Q100" s="754"/>
      <c r="R100" s="754"/>
      <c r="S100" s="754"/>
    </row>
    <row r="101" spans="1:19" s="752" customFormat="1" ht="25.5" customHeight="1">
      <c r="A101" s="801"/>
      <c r="B101" s="801"/>
      <c r="C101" s="801"/>
      <c r="D101" s="836"/>
      <c r="E101" s="801"/>
      <c r="F101" s="801"/>
      <c r="G101" s="839" t="s">
        <v>192</v>
      </c>
      <c r="H101" s="813"/>
      <c r="I101" s="818"/>
      <c r="J101" s="820"/>
      <c r="K101" s="850"/>
      <c r="L101" s="850"/>
      <c r="M101" s="843">
        <f t="shared" si="12"/>
        <v>0</v>
      </c>
      <c r="N101" s="843">
        <f t="shared" si="13"/>
        <v>0</v>
      </c>
      <c r="O101" s="557"/>
      <c r="P101" s="909"/>
      <c r="Q101" s="753"/>
      <c r="R101" s="753"/>
      <c r="S101" s="753"/>
    </row>
    <row r="102" spans="1:19" s="557" customFormat="1" ht="157.5">
      <c r="A102" s="888">
        <v>85</v>
      </c>
      <c r="B102" s="885" t="s">
        <v>695</v>
      </c>
      <c r="C102" s="803"/>
      <c r="D102" s="809"/>
      <c r="E102" s="828">
        <v>0.18</v>
      </c>
      <c r="F102" s="825" t="s">
        <v>176</v>
      </c>
      <c r="G102" s="892" t="s">
        <v>688</v>
      </c>
      <c r="H102" s="893" t="s">
        <v>556</v>
      </c>
      <c r="I102" s="894">
        <v>703</v>
      </c>
      <c r="J102" s="820"/>
      <c r="K102" s="851" t="str">
        <f t="shared" ref="K102:K146" si="16">IF(J102=0, "Included", IF(ISERROR(I102*J102), J102, I102*J102))</f>
        <v>Included</v>
      </c>
      <c r="L102" s="845">
        <f t="shared" ref="L102:L146" si="17">N102</f>
        <v>0</v>
      </c>
      <c r="M102" s="843">
        <f t="shared" si="12"/>
        <v>0</v>
      </c>
      <c r="N102" s="843">
        <f t="shared" si="13"/>
        <v>0</v>
      </c>
      <c r="P102" s="909"/>
      <c r="Q102" s="754"/>
      <c r="R102" s="754"/>
      <c r="S102" s="754"/>
    </row>
    <row r="103" spans="1:19" s="557" customFormat="1" ht="63" customHeight="1">
      <c r="A103" s="888">
        <v>86</v>
      </c>
      <c r="B103" s="885" t="s">
        <v>696</v>
      </c>
      <c r="C103" s="803"/>
      <c r="D103" s="809"/>
      <c r="E103" s="828">
        <v>0.18</v>
      </c>
      <c r="F103" s="825" t="s">
        <v>176</v>
      </c>
      <c r="G103" s="895" t="s">
        <v>689</v>
      </c>
      <c r="H103" s="896" t="s">
        <v>690</v>
      </c>
      <c r="I103" s="897">
        <v>1</v>
      </c>
      <c r="J103" s="820"/>
      <c r="K103" s="851" t="str">
        <f t="shared" si="16"/>
        <v>Included</v>
      </c>
      <c r="L103" s="845">
        <f t="shared" si="17"/>
        <v>0</v>
      </c>
      <c r="M103" s="843">
        <f t="shared" si="12"/>
        <v>0</v>
      </c>
      <c r="N103" s="843">
        <f t="shared" si="13"/>
        <v>0</v>
      </c>
      <c r="P103" s="909"/>
      <c r="Q103" s="754"/>
      <c r="R103" s="754"/>
      <c r="S103" s="754"/>
    </row>
    <row r="104" spans="1:19" s="557" customFormat="1" ht="75">
      <c r="A104" s="888">
        <v>87</v>
      </c>
      <c r="B104" s="885" t="s">
        <v>697</v>
      </c>
      <c r="C104" s="803"/>
      <c r="D104" s="809"/>
      <c r="E104" s="828">
        <v>0.18</v>
      </c>
      <c r="F104" s="825" t="s">
        <v>176</v>
      </c>
      <c r="G104" s="898" t="s">
        <v>691</v>
      </c>
      <c r="H104" s="899" t="s">
        <v>692</v>
      </c>
      <c r="I104" s="897">
        <v>50</v>
      </c>
      <c r="J104" s="820"/>
      <c r="K104" s="851" t="str">
        <f t="shared" si="16"/>
        <v>Included</v>
      </c>
      <c r="L104" s="845">
        <f t="shared" si="17"/>
        <v>0</v>
      </c>
      <c r="M104" s="843">
        <f t="shared" si="12"/>
        <v>0</v>
      </c>
      <c r="N104" s="843">
        <f t="shared" si="13"/>
        <v>0</v>
      </c>
      <c r="P104" s="909"/>
      <c r="Q104" s="754"/>
      <c r="R104" s="754"/>
      <c r="S104" s="754"/>
    </row>
    <row r="105" spans="1:19" s="557" customFormat="1" ht="75">
      <c r="A105" s="888">
        <v>88</v>
      </c>
      <c r="B105" s="885" t="s">
        <v>698</v>
      </c>
      <c r="C105" s="803"/>
      <c r="D105" s="809"/>
      <c r="E105" s="828">
        <v>0.18</v>
      </c>
      <c r="F105" s="825" t="s">
        <v>176</v>
      </c>
      <c r="G105" s="898" t="s">
        <v>693</v>
      </c>
      <c r="H105" s="899" t="s">
        <v>692</v>
      </c>
      <c r="I105" s="897">
        <v>20</v>
      </c>
      <c r="J105" s="820"/>
      <c r="K105" s="851" t="str">
        <f t="shared" si="16"/>
        <v>Included</v>
      </c>
      <c r="L105" s="845">
        <f t="shared" si="17"/>
        <v>0</v>
      </c>
      <c r="M105" s="843">
        <f t="shared" si="12"/>
        <v>0</v>
      </c>
      <c r="N105" s="843">
        <f t="shared" si="13"/>
        <v>0</v>
      </c>
      <c r="P105" s="909"/>
      <c r="Q105" s="754"/>
      <c r="R105" s="754"/>
      <c r="S105" s="754"/>
    </row>
    <row r="106" spans="1:19" s="557" customFormat="1" ht="60">
      <c r="A106" s="888">
        <v>89</v>
      </c>
      <c r="B106" s="885" t="s">
        <v>699</v>
      </c>
      <c r="C106" s="803"/>
      <c r="D106" s="809"/>
      <c r="E106" s="828">
        <v>0.18</v>
      </c>
      <c r="F106" s="825" t="s">
        <v>176</v>
      </c>
      <c r="G106" s="898" t="s">
        <v>694</v>
      </c>
      <c r="H106" s="899" t="s">
        <v>109</v>
      </c>
      <c r="I106" s="897">
        <v>1</v>
      </c>
      <c r="J106" s="820"/>
      <c r="K106" s="851" t="str">
        <f t="shared" si="16"/>
        <v>Included</v>
      </c>
      <c r="L106" s="845">
        <f t="shared" si="17"/>
        <v>0</v>
      </c>
      <c r="M106" s="843">
        <f t="shared" si="12"/>
        <v>0</v>
      </c>
      <c r="N106" s="843">
        <f t="shared" si="13"/>
        <v>0</v>
      </c>
      <c r="P106" s="909"/>
      <c r="Q106" s="754"/>
      <c r="R106" s="754"/>
      <c r="S106" s="754"/>
    </row>
    <row r="107" spans="1:19" s="752" customFormat="1" ht="16.5">
      <c r="A107" s="801"/>
      <c r="B107" s="801"/>
      <c r="C107" s="801"/>
      <c r="D107" s="836"/>
      <c r="E107" s="801"/>
      <c r="F107" s="801"/>
      <c r="G107" s="839" t="s">
        <v>700</v>
      </c>
      <c r="H107" s="813"/>
      <c r="I107" s="818"/>
      <c r="J107" s="820"/>
      <c r="K107" s="850"/>
      <c r="L107" s="850"/>
      <c r="M107" s="843">
        <f t="shared" si="12"/>
        <v>0</v>
      </c>
      <c r="N107" s="843">
        <f t="shared" si="13"/>
        <v>0</v>
      </c>
      <c r="O107" s="557"/>
      <c r="P107" s="909"/>
      <c r="Q107" s="753"/>
      <c r="R107" s="753"/>
      <c r="S107" s="753"/>
    </row>
    <row r="108" spans="1:19" s="557" customFormat="1" ht="47.25">
      <c r="A108" s="885">
        <v>1</v>
      </c>
      <c r="B108" s="885">
        <v>1.21</v>
      </c>
      <c r="C108" s="803"/>
      <c r="D108" s="809"/>
      <c r="E108" s="828">
        <v>0.18</v>
      </c>
      <c r="F108" s="825" t="s">
        <v>176</v>
      </c>
      <c r="G108" s="882" t="s">
        <v>701</v>
      </c>
      <c r="H108" s="885"/>
      <c r="I108" s="900"/>
      <c r="J108" s="820"/>
      <c r="K108" s="851" t="str">
        <f t="shared" si="16"/>
        <v>Included</v>
      </c>
      <c r="L108" s="845">
        <f t="shared" ref="L108:L128" si="18">N108</f>
        <v>0</v>
      </c>
      <c r="M108" s="843">
        <f t="shared" si="12"/>
        <v>0</v>
      </c>
      <c r="N108" s="843">
        <f t="shared" si="13"/>
        <v>0</v>
      </c>
      <c r="P108" s="909"/>
      <c r="Q108" s="754"/>
      <c r="R108" s="754"/>
      <c r="S108" s="754"/>
    </row>
    <row r="109" spans="1:19" s="557" customFormat="1" ht="16.5">
      <c r="A109" s="885" t="s">
        <v>14</v>
      </c>
      <c r="B109" s="885" t="s">
        <v>740</v>
      </c>
      <c r="C109" s="803"/>
      <c r="D109" s="809"/>
      <c r="E109" s="828">
        <v>0.18</v>
      </c>
      <c r="F109" s="825" t="s">
        <v>176</v>
      </c>
      <c r="G109" s="882" t="s">
        <v>702</v>
      </c>
      <c r="H109" s="885" t="s">
        <v>692</v>
      </c>
      <c r="I109" s="884">
        <v>39</v>
      </c>
      <c r="J109" s="820"/>
      <c r="K109" s="851" t="str">
        <f t="shared" ref="K109:K128" si="19">IF(J109=0, "Included", IF(ISERROR(I109*J109), J109, I109*J109))</f>
        <v>Included</v>
      </c>
      <c r="L109" s="845">
        <f t="shared" si="18"/>
        <v>0</v>
      </c>
      <c r="M109" s="843">
        <f t="shared" si="12"/>
        <v>0</v>
      </c>
      <c r="N109" s="843">
        <f t="shared" si="13"/>
        <v>0</v>
      </c>
      <c r="P109" s="909"/>
      <c r="Q109" s="754"/>
      <c r="R109" s="754"/>
      <c r="S109" s="754"/>
    </row>
    <row r="110" spans="1:19" s="557" customFormat="1" ht="16.5">
      <c r="A110" s="885" t="s">
        <v>16</v>
      </c>
      <c r="B110" s="885" t="s">
        <v>741</v>
      </c>
      <c r="C110" s="803"/>
      <c r="D110" s="809"/>
      <c r="E110" s="828">
        <v>0.18</v>
      </c>
      <c r="F110" s="825" t="s">
        <v>176</v>
      </c>
      <c r="G110" s="882" t="s">
        <v>703</v>
      </c>
      <c r="H110" s="885" t="s">
        <v>692</v>
      </c>
      <c r="I110" s="884">
        <v>88</v>
      </c>
      <c r="J110" s="820"/>
      <c r="K110" s="851" t="str">
        <f t="shared" si="19"/>
        <v>Included</v>
      </c>
      <c r="L110" s="845">
        <f t="shared" si="18"/>
        <v>0</v>
      </c>
      <c r="M110" s="843">
        <f t="shared" si="12"/>
        <v>0</v>
      </c>
      <c r="N110" s="843">
        <f t="shared" si="13"/>
        <v>0</v>
      </c>
      <c r="P110" s="909"/>
      <c r="Q110" s="754"/>
      <c r="R110" s="754"/>
      <c r="S110" s="754"/>
    </row>
    <row r="111" spans="1:19" s="557" customFormat="1" ht="63" customHeight="1">
      <c r="A111" s="885"/>
      <c r="B111" s="885"/>
      <c r="C111" s="803"/>
      <c r="D111" s="809"/>
      <c r="E111" s="828">
        <v>0.18</v>
      </c>
      <c r="F111" s="825" t="s">
        <v>176</v>
      </c>
      <c r="G111" s="882" t="s">
        <v>704</v>
      </c>
      <c r="H111" s="885"/>
      <c r="I111" s="884"/>
      <c r="J111" s="820"/>
      <c r="K111" s="851" t="str">
        <f t="shared" si="19"/>
        <v>Included</v>
      </c>
      <c r="L111" s="845">
        <f t="shared" si="18"/>
        <v>0</v>
      </c>
      <c r="M111" s="843">
        <f t="shared" si="12"/>
        <v>0</v>
      </c>
      <c r="N111" s="843">
        <f t="shared" si="13"/>
        <v>0</v>
      </c>
      <c r="P111" s="909"/>
      <c r="Q111" s="754"/>
      <c r="R111" s="754"/>
      <c r="S111" s="754"/>
    </row>
    <row r="112" spans="1:19" s="557" customFormat="1" ht="78.75">
      <c r="A112" s="885">
        <f>A108+1</f>
        <v>2</v>
      </c>
      <c r="B112" s="885" t="s">
        <v>742</v>
      </c>
      <c r="C112" s="803"/>
      <c r="D112" s="809"/>
      <c r="E112" s="828">
        <v>0.18</v>
      </c>
      <c r="F112" s="825" t="s">
        <v>176</v>
      </c>
      <c r="G112" s="882" t="s">
        <v>705</v>
      </c>
      <c r="H112" s="885"/>
      <c r="I112" s="884"/>
      <c r="J112" s="820"/>
      <c r="K112" s="851" t="str">
        <f t="shared" si="19"/>
        <v>Included</v>
      </c>
      <c r="L112" s="845">
        <f t="shared" si="18"/>
        <v>0</v>
      </c>
      <c r="M112" s="843">
        <f t="shared" si="12"/>
        <v>0</v>
      </c>
      <c r="N112" s="843">
        <f t="shared" si="13"/>
        <v>0</v>
      </c>
      <c r="P112" s="909"/>
      <c r="Q112" s="754"/>
      <c r="R112" s="754"/>
      <c r="S112" s="754"/>
    </row>
    <row r="113" spans="1:19" s="557" customFormat="1" ht="16.5">
      <c r="A113" s="885" t="s">
        <v>14</v>
      </c>
      <c r="B113" s="885" t="s">
        <v>743</v>
      </c>
      <c r="C113" s="803"/>
      <c r="D113" s="809"/>
      <c r="E113" s="828">
        <v>0.18</v>
      </c>
      <c r="F113" s="825" t="s">
        <v>176</v>
      </c>
      <c r="G113" s="882" t="s">
        <v>706</v>
      </c>
      <c r="H113" s="885" t="s">
        <v>707</v>
      </c>
      <c r="I113" s="884">
        <v>30</v>
      </c>
      <c r="J113" s="820"/>
      <c r="K113" s="851" t="str">
        <f t="shared" si="19"/>
        <v>Included</v>
      </c>
      <c r="L113" s="845">
        <f t="shared" si="18"/>
        <v>0</v>
      </c>
      <c r="M113" s="843">
        <f t="shared" si="12"/>
        <v>0</v>
      </c>
      <c r="N113" s="843">
        <f t="shared" si="13"/>
        <v>0</v>
      </c>
      <c r="P113" s="909"/>
      <c r="Q113" s="754"/>
      <c r="R113" s="754"/>
      <c r="S113" s="754"/>
    </row>
    <row r="114" spans="1:19" s="557" customFormat="1" ht="16.5">
      <c r="A114" s="885" t="s">
        <v>16</v>
      </c>
      <c r="B114" s="885" t="s">
        <v>744</v>
      </c>
      <c r="C114" s="803"/>
      <c r="D114" s="809"/>
      <c r="E114" s="828">
        <v>0.18</v>
      </c>
      <c r="F114" s="825" t="s">
        <v>176</v>
      </c>
      <c r="G114" s="882" t="s">
        <v>708</v>
      </c>
      <c r="H114" s="885" t="s">
        <v>707</v>
      </c>
      <c r="I114" s="884">
        <v>25</v>
      </c>
      <c r="J114" s="820"/>
      <c r="K114" s="851" t="str">
        <f t="shared" si="19"/>
        <v>Included</v>
      </c>
      <c r="L114" s="845">
        <f t="shared" si="18"/>
        <v>0</v>
      </c>
      <c r="M114" s="843">
        <f t="shared" si="12"/>
        <v>0</v>
      </c>
      <c r="N114" s="843">
        <f t="shared" si="13"/>
        <v>0</v>
      </c>
      <c r="P114" s="909"/>
      <c r="Q114" s="754"/>
      <c r="R114" s="754"/>
      <c r="S114" s="754"/>
    </row>
    <row r="115" spans="1:19" s="557" customFormat="1" ht="63">
      <c r="A115" s="885">
        <f>A112+1</f>
        <v>3</v>
      </c>
      <c r="B115" s="885">
        <v>1.5</v>
      </c>
      <c r="C115" s="803"/>
      <c r="D115" s="809"/>
      <c r="E115" s="828">
        <v>0.18</v>
      </c>
      <c r="F115" s="825" t="s">
        <v>176</v>
      </c>
      <c r="G115" s="882" t="s">
        <v>709</v>
      </c>
      <c r="H115" s="885" t="s">
        <v>692</v>
      </c>
      <c r="I115" s="884">
        <v>110</v>
      </c>
      <c r="J115" s="820"/>
      <c r="K115" s="851" t="str">
        <f t="shared" si="19"/>
        <v>Included</v>
      </c>
      <c r="L115" s="845">
        <f t="shared" si="18"/>
        <v>0</v>
      </c>
      <c r="M115" s="843">
        <f t="shared" si="12"/>
        <v>0</v>
      </c>
      <c r="N115" s="843">
        <f t="shared" si="13"/>
        <v>0</v>
      </c>
      <c r="P115" s="909"/>
      <c r="Q115" s="754"/>
      <c r="R115" s="754"/>
      <c r="S115" s="754"/>
    </row>
    <row r="116" spans="1:19" s="557" customFormat="1" ht="16.5">
      <c r="A116" s="885"/>
      <c r="B116" s="885"/>
      <c r="C116" s="803"/>
      <c r="D116" s="809"/>
      <c r="E116" s="828">
        <v>0.18</v>
      </c>
      <c r="F116" s="825" t="s">
        <v>176</v>
      </c>
      <c r="G116" s="882" t="s">
        <v>710</v>
      </c>
      <c r="H116" s="885"/>
      <c r="I116" s="884"/>
      <c r="J116" s="820"/>
      <c r="K116" s="851" t="str">
        <f t="shared" si="19"/>
        <v>Included</v>
      </c>
      <c r="L116" s="845">
        <f t="shared" si="18"/>
        <v>0</v>
      </c>
      <c r="M116" s="843">
        <f t="shared" si="12"/>
        <v>0</v>
      </c>
      <c r="N116" s="843">
        <f t="shared" si="13"/>
        <v>0</v>
      </c>
      <c r="P116" s="909"/>
      <c r="Q116" s="754"/>
      <c r="R116" s="754"/>
      <c r="S116" s="754"/>
    </row>
    <row r="117" spans="1:19" s="557" customFormat="1" ht="47.25">
      <c r="A117" s="885">
        <v>4</v>
      </c>
      <c r="B117" s="885">
        <v>1.7</v>
      </c>
      <c r="C117" s="803"/>
      <c r="D117" s="809"/>
      <c r="E117" s="828">
        <v>0.18</v>
      </c>
      <c r="F117" s="825" t="s">
        <v>176</v>
      </c>
      <c r="G117" s="882" t="s">
        <v>711</v>
      </c>
      <c r="H117" s="885"/>
      <c r="I117" s="884"/>
      <c r="J117" s="820"/>
      <c r="K117" s="851" t="str">
        <f t="shared" si="19"/>
        <v>Included</v>
      </c>
      <c r="L117" s="845">
        <f t="shared" si="18"/>
        <v>0</v>
      </c>
      <c r="M117" s="843">
        <f t="shared" si="12"/>
        <v>0</v>
      </c>
      <c r="N117" s="843">
        <f t="shared" si="13"/>
        <v>0</v>
      </c>
      <c r="P117" s="909"/>
      <c r="Q117" s="754"/>
      <c r="R117" s="754"/>
      <c r="S117" s="754"/>
    </row>
    <row r="118" spans="1:19" s="557" customFormat="1" ht="16.5">
      <c r="A118" s="885" t="s">
        <v>14</v>
      </c>
      <c r="B118" s="885" t="s">
        <v>745</v>
      </c>
      <c r="C118" s="803"/>
      <c r="D118" s="809"/>
      <c r="E118" s="828">
        <v>0.18</v>
      </c>
      <c r="F118" s="825" t="s">
        <v>176</v>
      </c>
      <c r="G118" s="882" t="s">
        <v>712</v>
      </c>
      <c r="H118" s="885" t="s">
        <v>692</v>
      </c>
      <c r="I118" s="884">
        <v>50</v>
      </c>
      <c r="J118" s="820"/>
      <c r="K118" s="851" t="str">
        <f t="shared" si="19"/>
        <v>Included</v>
      </c>
      <c r="L118" s="845">
        <f t="shared" si="18"/>
        <v>0</v>
      </c>
      <c r="M118" s="843">
        <f t="shared" si="12"/>
        <v>0</v>
      </c>
      <c r="N118" s="843">
        <f t="shared" si="13"/>
        <v>0</v>
      </c>
      <c r="P118" s="909"/>
      <c r="Q118" s="754"/>
      <c r="R118" s="754"/>
      <c r="S118" s="754"/>
    </row>
    <row r="119" spans="1:19" s="557" customFormat="1" ht="16.5">
      <c r="A119" s="885" t="s">
        <v>16</v>
      </c>
      <c r="B119" s="885" t="s">
        <v>746</v>
      </c>
      <c r="C119" s="803"/>
      <c r="D119" s="809"/>
      <c r="E119" s="828">
        <v>0.18</v>
      </c>
      <c r="F119" s="825" t="s">
        <v>176</v>
      </c>
      <c r="G119" s="882" t="s">
        <v>713</v>
      </c>
      <c r="H119" s="885" t="s">
        <v>692</v>
      </c>
      <c r="I119" s="884">
        <v>140</v>
      </c>
      <c r="J119" s="820"/>
      <c r="K119" s="851" t="str">
        <f t="shared" si="19"/>
        <v>Included</v>
      </c>
      <c r="L119" s="845">
        <f t="shared" si="18"/>
        <v>0</v>
      </c>
      <c r="M119" s="843">
        <f t="shared" si="12"/>
        <v>0</v>
      </c>
      <c r="N119" s="843">
        <f t="shared" si="13"/>
        <v>0</v>
      </c>
      <c r="P119" s="909"/>
      <c r="Q119" s="754"/>
      <c r="R119" s="754"/>
      <c r="S119" s="754"/>
    </row>
    <row r="120" spans="1:19" s="557" customFormat="1" ht="16.5">
      <c r="A120" s="885"/>
      <c r="B120" s="885"/>
      <c r="C120" s="803"/>
      <c r="D120" s="809"/>
      <c r="E120" s="828">
        <v>0.18</v>
      </c>
      <c r="F120" s="825" t="s">
        <v>176</v>
      </c>
      <c r="G120" s="882" t="s">
        <v>714</v>
      </c>
      <c r="H120" s="885"/>
      <c r="I120" s="884"/>
      <c r="J120" s="820"/>
      <c r="K120" s="851" t="str">
        <f t="shared" si="19"/>
        <v>Included</v>
      </c>
      <c r="L120" s="845">
        <f t="shared" si="18"/>
        <v>0</v>
      </c>
      <c r="M120" s="843">
        <f t="shared" si="12"/>
        <v>0</v>
      </c>
      <c r="N120" s="843">
        <f t="shared" si="13"/>
        <v>0</v>
      </c>
      <c r="P120" s="909"/>
      <c r="Q120" s="754"/>
      <c r="R120" s="754"/>
      <c r="S120" s="754"/>
    </row>
    <row r="121" spans="1:19" s="557" customFormat="1" ht="47.25">
      <c r="A121" s="885">
        <v>5</v>
      </c>
      <c r="B121" s="885">
        <v>1.24</v>
      </c>
      <c r="C121" s="803"/>
      <c r="D121" s="809"/>
      <c r="E121" s="828">
        <v>0.18</v>
      </c>
      <c r="F121" s="825" t="s">
        <v>176</v>
      </c>
      <c r="G121" s="901" t="s">
        <v>715</v>
      </c>
      <c r="H121" s="885"/>
      <c r="I121" s="884"/>
      <c r="J121" s="820"/>
      <c r="K121" s="851" t="str">
        <f t="shared" si="19"/>
        <v>Included</v>
      </c>
      <c r="L121" s="845">
        <f t="shared" si="18"/>
        <v>0</v>
      </c>
      <c r="M121" s="843">
        <f t="shared" si="12"/>
        <v>0</v>
      </c>
      <c r="N121" s="843">
        <f t="shared" si="13"/>
        <v>0</v>
      </c>
      <c r="P121" s="909"/>
      <c r="Q121" s="754"/>
      <c r="R121" s="754"/>
      <c r="S121" s="754"/>
    </row>
    <row r="122" spans="1:19" s="557" customFormat="1" ht="16.5">
      <c r="A122" s="885" t="s">
        <v>14</v>
      </c>
      <c r="B122" s="885" t="s">
        <v>747</v>
      </c>
      <c r="C122" s="803"/>
      <c r="D122" s="809"/>
      <c r="E122" s="828">
        <v>0.18</v>
      </c>
      <c r="F122" s="825" t="s">
        <v>176</v>
      </c>
      <c r="G122" s="901" t="s">
        <v>716</v>
      </c>
      <c r="H122" s="885" t="s">
        <v>690</v>
      </c>
      <c r="I122" s="884">
        <v>5</v>
      </c>
      <c r="J122" s="820"/>
      <c r="K122" s="851" t="str">
        <f t="shared" si="19"/>
        <v>Included</v>
      </c>
      <c r="L122" s="845">
        <f t="shared" si="18"/>
        <v>0</v>
      </c>
      <c r="M122" s="843">
        <f t="shared" si="12"/>
        <v>0</v>
      </c>
      <c r="N122" s="843">
        <f t="shared" si="13"/>
        <v>0</v>
      </c>
      <c r="P122" s="909"/>
      <c r="Q122" s="754"/>
      <c r="R122" s="754"/>
      <c r="S122" s="754"/>
    </row>
    <row r="123" spans="1:19" s="557" customFormat="1" ht="16.5">
      <c r="A123" s="885" t="s">
        <v>16</v>
      </c>
      <c r="B123" s="885" t="s">
        <v>748</v>
      </c>
      <c r="C123" s="803"/>
      <c r="D123" s="809"/>
      <c r="E123" s="828">
        <v>0.18</v>
      </c>
      <c r="F123" s="825" t="s">
        <v>176</v>
      </c>
      <c r="G123" s="901" t="s">
        <v>717</v>
      </c>
      <c r="H123" s="885" t="s">
        <v>690</v>
      </c>
      <c r="I123" s="884">
        <v>5</v>
      </c>
      <c r="J123" s="820"/>
      <c r="K123" s="851" t="str">
        <f t="shared" si="19"/>
        <v>Included</v>
      </c>
      <c r="L123" s="845">
        <f t="shared" si="18"/>
        <v>0</v>
      </c>
      <c r="M123" s="843">
        <f t="shared" si="12"/>
        <v>0</v>
      </c>
      <c r="N123" s="843">
        <f t="shared" si="13"/>
        <v>0</v>
      </c>
      <c r="P123" s="909"/>
      <c r="Q123" s="754"/>
      <c r="R123" s="754"/>
      <c r="S123" s="754"/>
    </row>
    <row r="124" spans="1:19" s="557" customFormat="1" ht="16.5">
      <c r="A124" s="885" t="s">
        <v>18</v>
      </c>
      <c r="B124" s="885" t="s">
        <v>749</v>
      </c>
      <c r="C124" s="803"/>
      <c r="D124" s="809"/>
      <c r="E124" s="828">
        <v>0.18</v>
      </c>
      <c r="F124" s="825" t="s">
        <v>176</v>
      </c>
      <c r="G124" s="901" t="s">
        <v>718</v>
      </c>
      <c r="H124" s="885" t="s">
        <v>690</v>
      </c>
      <c r="I124" s="884">
        <v>3</v>
      </c>
      <c r="J124" s="820"/>
      <c r="K124" s="851" t="str">
        <f t="shared" si="19"/>
        <v>Included</v>
      </c>
      <c r="L124" s="845">
        <f t="shared" si="18"/>
        <v>0</v>
      </c>
      <c r="M124" s="843">
        <f t="shared" si="12"/>
        <v>0</v>
      </c>
      <c r="N124" s="843">
        <f t="shared" si="13"/>
        <v>0</v>
      </c>
      <c r="P124" s="909"/>
      <c r="Q124" s="754"/>
      <c r="R124" s="754"/>
      <c r="S124" s="754"/>
    </row>
    <row r="125" spans="1:19" s="557" customFormat="1" ht="16.5">
      <c r="A125" s="885" t="s">
        <v>20</v>
      </c>
      <c r="B125" s="885" t="s">
        <v>750</v>
      </c>
      <c r="C125" s="803"/>
      <c r="D125" s="809"/>
      <c r="E125" s="828">
        <v>0.18</v>
      </c>
      <c r="F125" s="825" t="s">
        <v>176</v>
      </c>
      <c r="G125" s="901" t="s">
        <v>719</v>
      </c>
      <c r="H125" s="885" t="s">
        <v>690</v>
      </c>
      <c r="I125" s="884">
        <v>3</v>
      </c>
      <c r="J125" s="820"/>
      <c r="K125" s="851" t="str">
        <f t="shared" si="19"/>
        <v>Included</v>
      </c>
      <c r="L125" s="845">
        <f t="shared" si="18"/>
        <v>0</v>
      </c>
      <c r="M125" s="843">
        <f t="shared" si="12"/>
        <v>0</v>
      </c>
      <c r="N125" s="843">
        <f t="shared" si="13"/>
        <v>0</v>
      </c>
      <c r="P125" s="909"/>
      <c r="Q125" s="754"/>
      <c r="R125" s="754"/>
      <c r="S125" s="754"/>
    </row>
    <row r="126" spans="1:19" s="557" customFormat="1" ht="30">
      <c r="A126" s="885">
        <v>6</v>
      </c>
      <c r="B126" s="905">
        <v>1.27</v>
      </c>
      <c r="C126" s="803"/>
      <c r="D126" s="809"/>
      <c r="E126" s="828">
        <v>0.18</v>
      </c>
      <c r="F126" s="825" t="s">
        <v>176</v>
      </c>
      <c r="G126" s="902" t="s">
        <v>720</v>
      </c>
      <c r="H126" s="903"/>
      <c r="I126" s="903"/>
      <c r="J126" s="820"/>
      <c r="K126" s="851" t="str">
        <f t="shared" si="19"/>
        <v>Included</v>
      </c>
      <c r="L126" s="845">
        <f t="shared" si="18"/>
        <v>0</v>
      </c>
      <c r="M126" s="843">
        <f t="shared" si="12"/>
        <v>0</v>
      </c>
      <c r="N126" s="843">
        <f t="shared" si="13"/>
        <v>0</v>
      </c>
      <c r="P126" s="909"/>
      <c r="Q126" s="754"/>
      <c r="R126" s="754"/>
      <c r="S126" s="754"/>
    </row>
    <row r="127" spans="1:19" s="557" customFormat="1" ht="16.5">
      <c r="A127" s="885" t="s">
        <v>14</v>
      </c>
      <c r="B127" s="905" t="s">
        <v>751</v>
      </c>
      <c r="C127" s="803"/>
      <c r="D127" s="809"/>
      <c r="E127" s="828">
        <v>0.18</v>
      </c>
      <c r="F127" s="825" t="s">
        <v>176</v>
      </c>
      <c r="G127" s="902" t="s">
        <v>721</v>
      </c>
      <c r="H127" s="903" t="s">
        <v>722</v>
      </c>
      <c r="I127" s="903">
        <v>5</v>
      </c>
      <c r="J127" s="820"/>
      <c r="K127" s="851" t="str">
        <f t="shared" si="19"/>
        <v>Included</v>
      </c>
      <c r="L127" s="845">
        <f t="shared" si="18"/>
        <v>0</v>
      </c>
      <c r="M127" s="843">
        <f t="shared" si="12"/>
        <v>0</v>
      </c>
      <c r="N127" s="843">
        <f t="shared" si="13"/>
        <v>0</v>
      </c>
      <c r="P127" s="909"/>
      <c r="Q127" s="754"/>
      <c r="R127" s="754"/>
      <c r="S127" s="754"/>
    </row>
    <row r="128" spans="1:19" s="557" customFormat="1" ht="16.5">
      <c r="A128" s="885" t="s">
        <v>16</v>
      </c>
      <c r="B128" s="905" t="s">
        <v>752</v>
      </c>
      <c r="C128" s="803"/>
      <c r="D128" s="809"/>
      <c r="E128" s="828">
        <v>0.18</v>
      </c>
      <c r="F128" s="825" t="s">
        <v>176</v>
      </c>
      <c r="G128" s="902" t="s">
        <v>723</v>
      </c>
      <c r="H128" s="903" t="s">
        <v>722</v>
      </c>
      <c r="I128" s="903">
        <v>5</v>
      </c>
      <c r="J128" s="820"/>
      <c r="K128" s="851" t="str">
        <f t="shared" si="19"/>
        <v>Included</v>
      </c>
      <c r="L128" s="845">
        <f t="shared" si="18"/>
        <v>0</v>
      </c>
      <c r="M128" s="843">
        <f t="shared" si="12"/>
        <v>0</v>
      </c>
      <c r="N128" s="843">
        <f t="shared" si="13"/>
        <v>0</v>
      </c>
      <c r="P128" s="909"/>
      <c r="Q128" s="754"/>
      <c r="R128" s="754"/>
      <c r="S128" s="754"/>
    </row>
    <row r="129" spans="1:19" s="557" customFormat="1" ht="16.5">
      <c r="A129" s="885" t="s">
        <v>18</v>
      </c>
      <c r="B129" s="905" t="s">
        <v>753</v>
      </c>
      <c r="C129" s="803"/>
      <c r="D129" s="809"/>
      <c r="E129" s="828">
        <v>0.18</v>
      </c>
      <c r="F129" s="825" t="s">
        <v>176</v>
      </c>
      <c r="G129" s="902" t="s">
        <v>724</v>
      </c>
      <c r="H129" s="903" t="s">
        <v>722</v>
      </c>
      <c r="I129" s="903">
        <v>10</v>
      </c>
      <c r="J129" s="820"/>
      <c r="K129" s="851" t="str">
        <f t="shared" si="16"/>
        <v>Included</v>
      </c>
      <c r="L129" s="845">
        <f t="shared" si="17"/>
        <v>0</v>
      </c>
      <c r="M129" s="843">
        <f t="shared" si="12"/>
        <v>0</v>
      </c>
      <c r="N129" s="843">
        <f t="shared" si="13"/>
        <v>0</v>
      </c>
      <c r="P129" s="909"/>
      <c r="Q129" s="754"/>
      <c r="R129" s="754"/>
      <c r="S129" s="754"/>
    </row>
    <row r="130" spans="1:19" s="557" customFormat="1" ht="16.5">
      <c r="A130" s="885" t="s">
        <v>20</v>
      </c>
      <c r="B130" s="905" t="s">
        <v>754</v>
      </c>
      <c r="C130" s="803"/>
      <c r="D130" s="809"/>
      <c r="E130" s="828">
        <v>0.18</v>
      </c>
      <c r="F130" s="825" t="s">
        <v>176</v>
      </c>
      <c r="G130" s="902" t="s">
        <v>725</v>
      </c>
      <c r="H130" s="903" t="s">
        <v>722</v>
      </c>
      <c r="I130" s="903">
        <v>2</v>
      </c>
      <c r="J130" s="820"/>
      <c r="K130" s="851" t="str">
        <f t="shared" si="16"/>
        <v>Included</v>
      </c>
      <c r="L130" s="845">
        <f t="shared" si="17"/>
        <v>0</v>
      </c>
      <c r="M130" s="843">
        <f t="shared" si="12"/>
        <v>0</v>
      </c>
      <c r="N130" s="843">
        <f t="shared" si="13"/>
        <v>0</v>
      </c>
      <c r="P130" s="909"/>
      <c r="Q130" s="754"/>
      <c r="R130" s="754"/>
      <c r="S130" s="754"/>
    </row>
    <row r="131" spans="1:19" s="557" customFormat="1" ht="63">
      <c r="A131" s="885">
        <v>7</v>
      </c>
      <c r="B131" s="885">
        <v>1.31</v>
      </c>
      <c r="C131" s="803"/>
      <c r="D131" s="809"/>
      <c r="E131" s="828">
        <v>0.18</v>
      </c>
      <c r="F131" s="825" t="s">
        <v>176</v>
      </c>
      <c r="G131" s="901" t="s">
        <v>726</v>
      </c>
      <c r="H131" s="885" t="s">
        <v>690</v>
      </c>
      <c r="I131" s="908">
        <v>8</v>
      </c>
      <c r="J131" s="820"/>
      <c r="K131" s="851" t="str">
        <f t="shared" si="16"/>
        <v>Included</v>
      </c>
      <c r="L131" s="845">
        <f t="shared" si="17"/>
        <v>0</v>
      </c>
      <c r="M131" s="843">
        <f t="shared" si="12"/>
        <v>0</v>
      </c>
      <c r="N131" s="843">
        <f t="shared" si="13"/>
        <v>0</v>
      </c>
      <c r="P131" s="909"/>
      <c r="Q131" s="754"/>
      <c r="R131" s="754"/>
      <c r="S131" s="754"/>
    </row>
    <row r="132" spans="1:19" s="557" customFormat="1" ht="78.75">
      <c r="A132" s="885">
        <v>8</v>
      </c>
      <c r="B132" s="885">
        <v>1.41</v>
      </c>
      <c r="C132" s="803"/>
      <c r="D132" s="809"/>
      <c r="E132" s="828">
        <v>0.18</v>
      </c>
      <c r="F132" s="825" t="s">
        <v>176</v>
      </c>
      <c r="G132" s="904" t="s">
        <v>727</v>
      </c>
      <c r="H132" s="885" t="s">
        <v>690</v>
      </c>
      <c r="I132" s="908">
        <v>6</v>
      </c>
      <c r="J132" s="820"/>
      <c r="K132" s="851" t="str">
        <f t="shared" si="16"/>
        <v>Included</v>
      </c>
      <c r="L132" s="845">
        <f t="shared" si="17"/>
        <v>0</v>
      </c>
      <c r="M132" s="843">
        <f t="shared" si="12"/>
        <v>0</v>
      </c>
      <c r="N132" s="843">
        <f t="shared" si="13"/>
        <v>0</v>
      </c>
      <c r="P132" s="909"/>
      <c r="Q132" s="754"/>
      <c r="R132" s="754"/>
      <c r="S132" s="754"/>
    </row>
    <row r="133" spans="1:19" s="557" customFormat="1" ht="94.5">
      <c r="A133" s="885">
        <v>9</v>
      </c>
      <c r="B133" s="885">
        <v>1.42</v>
      </c>
      <c r="C133" s="803"/>
      <c r="D133" s="809"/>
      <c r="E133" s="828">
        <v>0.18</v>
      </c>
      <c r="F133" s="825" t="s">
        <v>176</v>
      </c>
      <c r="G133" s="901" t="s">
        <v>728</v>
      </c>
      <c r="H133" s="885" t="s">
        <v>690</v>
      </c>
      <c r="I133" s="908">
        <v>30</v>
      </c>
      <c r="J133" s="820"/>
      <c r="K133" s="851" t="str">
        <f t="shared" si="16"/>
        <v>Included</v>
      </c>
      <c r="L133" s="845">
        <f t="shared" si="17"/>
        <v>0</v>
      </c>
      <c r="M133" s="843">
        <f t="shared" si="12"/>
        <v>0</v>
      </c>
      <c r="N133" s="843">
        <f t="shared" si="13"/>
        <v>0</v>
      </c>
      <c r="P133" s="909"/>
      <c r="Q133" s="754"/>
      <c r="R133" s="754"/>
      <c r="S133" s="754"/>
    </row>
    <row r="134" spans="1:19" s="557" customFormat="1" ht="78.75">
      <c r="A134" s="885">
        <v>10</v>
      </c>
      <c r="B134" s="885">
        <v>1.43</v>
      </c>
      <c r="C134" s="803"/>
      <c r="D134" s="809"/>
      <c r="E134" s="828">
        <v>0.18</v>
      </c>
      <c r="F134" s="825" t="s">
        <v>176</v>
      </c>
      <c r="G134" s="901" t="s">
        <v>729</v>
      </c>
      <c r="H134" s="885" t="s">
        <v>690</v>
      </c>
      <c r="I134" s="908">
        <v>70</v>
      </c>
      <c r="J134" s="820"/>
      <c r="K134" s="851" t="str">
        <f t="shared" si="16"/>
        <v>Included</v>
      </c>
      <c r="L134" s="845">
        <f t="shared" si="17"/>
        <v>0</v>
      </c>
      <c r="M134" s="843">
        <f t="shared" si="12"/>
        <v>0</v>
      </c>
      <c r="N134" s="843">
        <f t="shared" si="13"/>
        <v>0</v>
      </c>
      <c r="P134" s="909"/>
      <c r="Q134" s="754"/>
      <c r="R134" s="754"/>
      <c r="S134" s="754"/>
    </row>
    <row r="135" spans="1:19" s="557" customFormat="1" ht="47.25">
      <c r="A135" s="885">
        <v>11</v>
      </c>
      <c r="B135" s="885" t="s">
        <v>755</v>
      </c>
      <c r="C135" s="803"/>
      <c r="D135" s="809"/>
      <c r="E135" s="828">
        <v>0.18</v>
      </c>
      <c r="F135" s="825" t="s">
        <v>176</v>
      </c>
      <c r="G135" s="901" t="s">
        <v>730</v>
      </c>
      <c r="H135" s="885" t="s">
        <v>584</v>
      </c>
      <c r="I135" s="908">
        <v>6</v>
      </c>
      <c r="J135" s="820"/>
      <c r="K135" s="851" t="str">
        <f t="shared" si="16"/>
        <v>Included</v>
      </c>
      <c r="L135" s="845">
        <f t="shared" si="17"/>
        <v>0</v>
      </c>
      <c r="M135" s="843">
        <f t="shared" si="12"/>
        <v>0</v>
      </c>
      <c r="N135" s="843">
        <f t="shared" si="13"/>
        <v>0</v>
      </c>
      <c r="P135" s="909"/>
      <c r="Q135" s="754"/>
      <c r="R135" s="754"/>
      <c r="S135" s="754"/>
    </row>
    <row r="136" spans="1:19" s="557" customFormat="1" ht="45">
      <c r="A136" s="885">
        <v>12</v>
      </c>
      <c r="B136" s="905">
        <v>1.57</v>
      </c>
      <c r="C136" s="803"/>
      <c r="D136" s="809"/>
      <c r="E136" s="828">
        <v>0.18</v>
      </c>
      <c r="F136" s="825" t="s">
        <v>176</v>
      </c>
      <c r="G136" s="902" t="s">
        <v>731</v>
      </c>
      <c r="H136" s="903" t="s">
        <v>732</v>
      </c>
      <c r="I136" s="903">
        <v>10</v>
      </c>
      <c r="J136" s="820"/>
      <c r="K136" s="851" t="str">
        <f t="shared" si="16"/>
        <v>Included</v>
      </c>
      <c r="L136" s="845">
        <f t="shared" si="17"/>
        <v>0</v>
      </c>
      <c r="M136" s="843">
        <f t="shared" si="12"/>
        <v>0</v>
      </c>
      <c r="N136" s="843">
        <f t="shared" si="13"/>
        <v>0</v>
      </c>
      <c r="P136" s="909"/>
      <c r="Q136" s="754"/>
      <c r="R136" s="754"/>
      <c r="S136" s="754"/>
    </row>
    <row r="137" spans="1:19" s="557" customFormat="1" ht="16.5">
      <c r="A137" s="885"/>
      <c r="B137" s="885"/>
      <c r="C137" s="803"/>
      <c r="D137" s="809"/>
      <c r="E137" s="828">
        <v>0.18</v>
      </c>
      <c r="F137" s="825" t="s">
        <v>176</v>
      </c>
      <c r="G137" s="901" t="s">
        <v>733</v>
      </c>
      <c r="H137" s="885"/>
      <c r="I137" s="908"/>
      <c r="J137" s="820"/>
      <c r="K137" s="851" t="str">
        <f t="shared" si="16"/>
        <v>Included</v>
      </c>
      <c r="L137" s="845">
        <f t="shared" si="17"/>
        <v>0</v>
      </c>
      <c r="M137" s="843">
        <f t="shared" si="12"/>
        <v>0</v>
      </c>
      <c r="N137" s="843">
        <f t="shared" si="13"/>
        <v>0</v>
      </c>
      <c r="P137" s="909"/>
      <c r="Q137" s="754"/>
      <c r="R137" s="754"/>
      <c r="S137" s="754"/>
    </row>
    <row r="138" spans="1:19" s="557" customFormat="1" ht="78.75">
      <c r="A138" s="885">
        <v>13</v>
      </c>
      <c r="B138" s="885">
        <v>2.2999999999999998</v>
      </c>
      <c r="C138" s="803"/>
      <c r="D138" s="809"/>
      <c r="E138" s="828">
        <v>0.18</v>
      </c>
      <c r="F138" s="825" t="s">
        <v>176</v>
      </c>
      <c r="G138" s="901" t="s">
        <v>734</v>
      </c>
      <c r="H138" s="885"/>
      <c r="I138" s="908"/>
      <c r="J138" s="820"/>
      <c r="K138" s="851" t="str">
        <f t="shared" si="16"/>
        <v>Included</v>
      </c>
      <c r="L138" s="845">
        <f t="shared" si="17"/>
        <v>0</v>
      </c>
      <c r="M138" s="843">
        <f t="shared" si="12"/>
        <v>0</v>
      </c>
      <c r="N138" s="843">
        <f t="shared" si="13"/>
        <v>0</v>
      </c>
      <c r="P138" s="909"/>
      <c r="Q138" s="754"/>
      <c r="R138" s="754"/>
      <c r="S138" s="754"/>
    </row>
    <row r="139" spans="1:19" s="557" customFormat="1" ht="16.5">
      <c r="A139" s="885" t="s">
        <v>14</v>
      </c>
      <c r="B139" s="885" t="s">
        <v>756</v>
      </c>
      <c r="C139" s="803"/>
      <c r="D139" s="809"/>
      <c r="E139" s="828">
        <v>0.18</v>
      </c>
      <c r="F139" s="825" t="s">
        <v>176</v>
      </c>
      <c r="G139" s="901" t="s">
        <v>735</v>
      </c>
      <c r="H139" s="885" t="s">
        <v>690</v>
      </c>
      <c r="I139" s="908">
        <v>1</v>
      </c>
      <c r="J139" s="820"/>
      <c r="K139" s="851" t="str">
        <f t="shared" si="16"/>
        <v>Included</v>
      </c>
      <c r="L139" s="845">
        <f t="shared" si="17"/>
        <v>0</v>
      </c>
      <c r="M139" s="843">
        <f t="shared" si="12"/>
        <v>0</v>
      </c>
      <c r="N139" s="843">
        <f t="shared" si="13"/>
        <v>0</v>
      </c>
      <c r="P139" s="909"/>
      <c r="Q139" s="754"/>
      <c r="R139" s="754"/>
      <c r="S139" s="754"/>
    </row>
    <row r="140" spans="1:19" s="557" customFormat="1" ht="63">
      <c r="A140" s="885">
        <v>14</v>
      </c>
      <c r="B140" s="884">
        <v>2.1</v>
      </c>
      <c r="C140" s="803"/>
      <c r="D140" s="809"/>
      <c r="E140" s="828">
        <v>0.18</v>
      </c>
      <c r="F140" s="825" t="s">
        <v>176</v>
      </c>
      <c r="G140" s="901" t="s">
        <v>736</v>
      </c>
      <c r="H140" s="885"/>
      <c r="I140" s="908"/>
      <c r="J140" s="820"/>
      <c r="K140" s="851" t="str">
        <f t="shared" si="16"/>
        <v>Included</v>
      </c>
      <c r="L140" s="845">
        <f t="shared" si="17"/>
        <v>0</v>
      </c>
      <c r="M140" s="843">
        <f t="shared" si="12"/>
        <v>0</v>
      </c>
      <c r="N140" s="843">
        <f t="shared" si="13"/>
        <v>0</v>
      </c>
      <c r="P140" s="909"/>
      <c r="Q140" s="754"/>
      <c r="R140" s="754"/>
      <c r="S140" s="754"/>
    </row>
    <row r="141" spans="1:19" s="557" customFormat="1" ht="16.5">
      <c r="A141" s="885" t="s">
        <v>14</v>
      </c>
      <c r="B141" s="885" t="s">
        <v>757</v>
      </c>
      <c r="C141" s="803"/>
      <c r="D141" s="809"/>
      <c r="E141" s="828">
        <v>0.18</v>
      </c>
      <c r="F141" s="825" t="s">
        <v>176</v>
      </c>
      <c r="G141" s="901" t="s">
        <v>737</v>
      </c>
      <c r="H141" s="885" t="s">
        <v>690</v>
      </c>
      <c r="I141" s="908">
        <v>10</v>
      </c>
      <c r="J141" s="820"/>
      <c r="K141" s="851" t="str">
        <f t="shared" si="16"/>
        <v>Included</v>
      </c>
      <c r="L141" s="845">
        <f t="shared" si="17"/>
        <v>0</v>
      </c>
      <c r="M141" s="843">
        <f t="shared" si="12"/>
        <v>0</v>
      </c>
      <c r="N141" s="843">
        <f t="shared" si="13"/>
        <v>0</v>
      </c>
      <c r="P141" s="909"/>
      <c r="Q141" s="754"/>
      <c r="R141" s="754"/>
      <c r="S141" s="754"/>
    </row>
    <row r="142" spans="1:19" s="557" customFormat="1" ht="16.5">
      <c r="A142" s="885" t="s">
        <v>16</v>
      </c>
      <c r="B142" s="885" t="s">
        <v>758</v>
      </c>
      <c r="C142" s="803"/>
      <c r="D142" s="809"/>
      <c r="E142" s="828">
        <v>0.18</v>
      </c>
      <c r="F142" s="825" t="s">
        <v>176</v>
      </c>
      <c r="G142" s="901" t="s">
        <v>738</v>
      </c>
      <c r="H142" s="885" t="s">
        <v>690</v>
      </c>
      <c r="I142" s="908">
        <v>1</v>
      </c>
      <c r="J142" s="820"/>
      <c r="K142" s="851" t="str">
        <f t="shared" si="16"/>
        <v>Included</v>
      </c>
      <c r="L142" s="845">
        <f t="shared" si="17"/>
        <v>0</v>
      </c>
      <c r="M142" s="843">
        <f t="shared" si="12"/>
        <v>0</v>
      </c>
      <c r="N142" s="843">
        <f t="shared" si="13"/>
        <v>0</v>
      </c>
      <c r="P142" s="909"/>
      <c r="Q142" s="754"/>
      <c r="R142" s="754"/>
      <c r="S142" s="754"/>
    </row>
    <row r="143" spans="1:19" s="557" customFormat="1" ht="157.5">
      <c r="A143" s="885">
        <v>15</v>
      </c>
      <c r="B143" s="885">
        <v>19.100000000000001</v>
      </c>
      <c r="C143" s="803"/>
      <c r="D143" s="809"/>
      <c r="E143" s="828">
        <v>0.18</v>
      </c>
      <c r="F143" s="825" t="s">
        <v>176</v>
      </c>
      <c r="G143" s="901" t="s">
        <v>739</v>
      </c>
      <c r="H143" s="885" t="s">
        <v>690</v>
      </c>
      <c r="I143" s="908">
        <v>5</v>
      </c>
      <c r="J143" s="820"/>
      <c r="K143" s="851" t="str">
        <f t="shared" si="16"/>
        <v>Included</v>
      </c>
      <c r="L143" s="845">
        <f t="shared" si="17"/>
        <v>0</v>
      </c>
      <c r="M143" s="843">
        <f t="shared" si="12"/>
        <v>0</v>
      </c>
      <c r="N143" s="843">
        <f t="shared" si="13"/>
        <v>0</v>
      </c>
      <c r="P143" s="909"/>
      <c r="Q143" s="754"/>
      <c r="R143" s="754"/>
      <c r="S143" s="754"/>
    </row>
    <row r="144" spans="1:19" s="752" customFormat="1" ht="16.5">
      <c r="A144" s="801"/>
      <c r="B144" s="801"/>
      <c r="C144" s="801"/>
      <c r="D144" s="836"/>
      <c r="E144" s="801"/>
      <c r="F144" s="801"/>
      <c r="G144" s="839" t="s">
        <v>700</v>
      </c>
      <c r="H144" s="813"/>
      <c r="I144" s="908"/>
      <c r="J144" s="820"/>
      <c r="K144" s="850"/>
      <c r="L144" s="850"/>
      <c r="M144" s="843">
        <f t="shared" si="12"/>
        <v>0</v>
      </c>
      <c r="N144" s="843">
        <f t="shared" si="13"/>
        <v>0</v>
      </c>
      <c r="O144" s="557"/>
      <c r="P144" s="909"/>
      <c r="Q144" s="753"/>
      <c r="R144" s="753"/>
      <c r="S144" s="753"/>
    </row>
    <row r="145" spans="1:19" s="557" customFormat="1" ht="31.5">
      <c r="A145" s="907">
        <v>1</v>
      </c>
      <c r="B145" s="907" t="s">
        <v>193</v>
      </c>
      <c r="C145" s="803"/>
      <c r="D145" s="809"/>
      <c r="E145" s="828">
        <v>0.18</v>
      </c>
      <c r="F145" s="825" t="s">
        <v>176</v>
      </c>
      <c r="G145" s="906" t="s">
        <v>759</v>
      </c>
      <c r="H145" s="907" t="s">
        <v>109</v>
      </c>
      <c r="I145" s="908">
        <v>32</v>
      </c>
      <c r="J145" s="820"/>
      <c r="K145" s="851" t="str">
        <f t="shared" si="16"/>
        <v>Included</v>
      </c>
      <c r="L145" s="845">
        <f t="shared" si="17"/>
        <v>0</v>
      </c>
      <c r="M145" s="843">
        <f t="shared" ref="M145:M146" si="20">IF(K145="Included",0,K145)</f>
        <v>0</v>
      </c>
      <c r="N145" s="843">
        <f t="shared" ref="N145:N146" si="21">IF(E145="confirmed",(M145*D145),(M145*E145))</f>
        <v>0</v>
      </c>
      <c r="P145" s="909"/>
      <c r="Q145" s="754"/>
      <c r="R145" s="754"/>
      <c r="S145" s="754"/>
    </row>
    <row r="146" spans="1:19" s="557" customFormat="1" ht="16.5">
      <c r="A146" s="907">
        <v>2</v>
      </c>
      <c r="B146" s="907" t="s">
        <v>193</v>
      </c>
      <c r="C146" s="803"/>
      <c r="D146" s="809"/>
      <c r="E146" s="828">
        <v>0.18</v>
      </c>
      <c r="F146" s="825" t="s">
        <v>176</v>
      </c>
      <c r="G146" s="906" t="s">
        <v>760</v>
      </c>
      <c r="H146" s="907" t="s">
        <v>109</v>
      </c>
      <c r="I146" s="908">
        <v>4</v>
      </c>
      <c r="J146" s="820"/>
      <c r="K146" s="851" t="str">
        <f t="shared" si="16"/>
        <v>Included</v>
      </c>
      <c r="L146" s="845">
        <f t="shared" si="17"/>
        <v>0</v>
      </c>
      <c r="M146" s="843">
        <f t="shared" si="20"/>
        <v>0</v>
      </c>
      <c r="N146" s="843">
        <f t="shared" si="21"/>
        <v>0</v>
      </c>
      <c r="P146" s="909"/>
      <c r="Q146" s="754"/>
      <c r="R146" s="754"/>
      <c r="S146" s="754"/>
    </row>
    <row r="147" spans="1:19" ht="31.5" customHeight="1">
      <c r="A147" s="802"/>
      <c r="B147" s="803"/>
      <c r="C147" s="809"/>
      <c r="D147" s="828"/>
      <c r="E147" s="825"/>
      <c r="F147" s="826"/>
      <c r="G147" s="840" t="s">
        <v>194</v>
      </c>
      <c r="H147" s="814"/>
      <c r="I147" s="908"/>
      <c r="J147" s="809"/>
      <c r="K147" s="852">
        <f>SUM(K17:K146)</f>
        <v>0</v>
      </c>
      <c r="L147" s="846"/>
      <c r="M147" s="843"/>
      <c r="N147" s="843"/>
      <c r="P147" s="909"/>
    </row>
    <row r="148" spans="1:19" ht="16.5">
      <c r="A148" s="804"/>
      <c r="B148" s="804"/>
      <c r="C148" s="810"/>
      <c r="D148" s="804"/>
      <c r="E148" s="804"/>
      <c r="F148" s="827"/>
      <c r="G148" s="841" t="s">
        <v>195</v>
      </c>
      <c r="H148" s="815"/>
      <c r="I148" s="908"/>
      <c r="J148" s="812"/>
      <c r="K148" s="853"/>
      <c r="L148" s="847">
        <f>SUM(L17:L147)</f>
        <v>0</v>
      </c>
      <c r="M148" s="843"/>
      <c r="N148" s="843"/>
      <c r="P148" s="909"/>
    </row>
    <row r="149" spans="1:19" ht="16.5">
      <c r="A149" s="805"/>
      <c r="B149" s="805"/>
      <c r="C149" s="805"/>
      <c r="D149" s="837"/>
      <c r="E149" s="805"/>
      <c r="F149" s="805"/>
      <c r="G149" s="842" t="s">
        <v>196</v>
      </c>
      <c r="H149" s="816"/>
      <c r="I149" s="819"/>
      <c r="J149" s="819"/>
      <c r="K149" s="852">
        <f>K147+L148</f>
        <v>0</v>
      </c>
      <c r="L149" s="848"/>
      <c r="M149" s="843"/>
      <c r="N149" s="843"/>
      <c r="P149" s="909"/>
    </row>
    <row r="155" spans="1:19">
      <c r="L155" s="824"/>
    </row>
    <row r="156" spans="1:19">
      <c r="J156" s="822"/>
      <c r="L156" s="824"/>
    </row>
    <row r="157" spans="1:19">
      <c r="J157" s="822"/>
      <c r="L157" s="824"/>
    </row>
    <row r="158" spans="1:19">
      <c r="J158" s="822"/>
      <c r="L158" s="824"/>
    </row>
    <row r="159" spans="1:19">
      <c r="J159" s="822"/>
      <c r="L159" s="824"/>
    </row>
    <row r="160" spans="1:19">
      <c r="L160" s="824"/>
    </row>
  </sheetData>
  <sheetProtection algorithmName="SHA-512" hashValue="Bdz0t7bb5xI/aen6r1jVpnOVPUqwFRStvpvb3PUBIntcjHsIPpL0+34tkYY80RD7Hn/kILUyePU34SWUX1RtiQ==" saltValue="DcBWwfu01duhMQIsAoFj4g==" spinCount="100000" sheet="1" formatColumns="0" formatRows="0" selectLockedCells="1"/>
  <protectedRanges>
    <protectedRange sqref="G136" name="Range5_1_1_2_2_1"/>
  </protectedRanges>
  <autoFilter ref="A15:AW149" xr:uid="{00000000-0009-0000-0000-000007000000}"/>
  <customSheetViews>
    <customSheetView guid="{B48B8B4C-A880-453D-8729-90D004BEF0DB}"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1"/>
      <headerFooter alignWithMargins="0">
        <oddFooter>&amp;R&amp;"Book Antiqua,Bold"&amp;10Schedule-3/ Page &amp;P of &amp;N</oddFooter>
      </headerFooter>
    </customSheetView>
    <customSheetView guid="{75D87FDD-0292-4E5A-8E8F-63018B009393}" scale="70" showPageBreaks="1" printArea="1" hiddenColumns="1" state="hidden" view="pageBreakPreview" topLeftCell="A10">
      <selection activeCell="I19" sqref="I19:I22"/>
      <colBreaks count="1" manualBreakCount="1">
        <brk id="11" max="392" man="1"/>
      </colBreaks>
      <pageMargins left="0" right="0" top="0" bottom="0" header="0" footer="0"/>
      <printOptions horizontalCentered="1"/>
      <pageSetup paperSize="9" scale="51" orientation="portrait" r:id="rId2"/>
      <headerFooter alignWithMargins="0">
        <oddFooter>&amp;R&amp;"Book Antiqua,Bold"&amp;10Schedule-3/ Page &amp;P of &amp;N</oddFooter>
      </headerFooter>
    </customSheetView>
  </customSheetViews>
  <mergeCells count="11">
    <mergeCell ref="A3:K3"/>
    <mergeCell ref="A4:K4"/>
    <mergeCell ref="A7:I7"/>
    <mergeCell ref="D8:F8"/>
    <mergeCell ref="D9:F9"/>
    <mergeCell ref="AG13:AH13"/>
    <mergeCell ref="AJ13:AK13"/>
    <mergeCell ref="J14:K14"/>
    <mergeCell ref="D10:F10"/>
    <mergeCell ref="D11:F11"/>
    <mergeCell ref="A13:K13"/>
  </mergeCells>
  <conditionalFormatting sqref="D17:D100 F17:F100 D145:D146 F145:F146 F108:F143 D108:D143 J17:J146">
    <cfRule type="expression" dxfId="0" priority="4" stopIfTrue="1">
      <formula>C17&gt;0</formula>
    </cfRule>
  </conditionalFormatting>
  <conditionalFormatting sqref="I101 J147 C147 E147">
    <cfRule type="expression" dxfId="13" priority="1429" stopIfTrue="1">
      <formula>B101&gt;0</formula>
    </cfRule>
  </conditionalFormatting>
  <conditionalFormatting sqref="D102:D106 F102:F106">
    <cfRule type="expression" dxfId="12" priority="3" stopIfTrue="1">
      <formula>C102&gt;0</formula>
    </cfRule>
  </conditionalFormatting>
  <conditionalFormatting sqref="I107">
    <cfRule type="expression" dxfId="11" priority="2" stopIfTrue="1">
      <formula>H107&gt;0</formula>
    </cfRule>
  </conditionalFormatting>
  <dataValidations disablePrompts="1" count="4">
    <dataValidation operator="greaterThan" allowBlank="1" showInputMessage="1" showErrorMessage="1" error="Enter only Numeric Value greater than zero or leave the cell blank !" sqref="F15:F16 D15:D16" xr:uid="{00000000-0002-0000-0700-000000000000}"/>
    <dataValidation operator="greaterThan" allowBlank="1" showInputMessage="1" showErrorMessage="1" sqref="C147 D17:D146" xr:uid="{00000000-0002-0000-0700-000001000000}"/>
    <dataValidation type="list" operator="greaterThan" allowBlank="1" showInputMessage="1" showErrorMessage="1" error="Enter only Numeric Value greater than zero or leave the cell blank !" sqref="E147 F17:F146" xr:uid="{00000000-0002-0000-0700-000002000000}">
      <formula1>"confirmed,0%,5%,12%,18%,28%"</formula1>
    </dataValidation>
    <dataValidation type="decimal" operator="greaterThan" allowBlank="1" showInputMessage="1" showErrorMessage="1" error="Enter only Numeric Value greater than zero or leave the cell blank !" sqref="J147" xr:uid="{00000000-0002-0000-0700-000003000000}">
      <formula1>0</formula1>
    </dataValidation>
  </dataValidations>
  <printOptions horizontalCentered="1"/>
  <pageMargins left="0.24" right="0.23" top="0.49" bottom="0.46" header="0.54" footer="0.28000000000000003"/>
  <pageSetup paperSize="9" scale="67" fitToHeight="0" orientation="landscape" r:id="rId3"/>
  <headerFooter alignWithMargins="0">
    <oddFooter>&amp;R&amp;"Book Antiqua,Bold"&amp;10Schedule-3/ Page &amp;P of &amp;N</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SR-II/C&amp;M/WC-4278/2025</v>
      </c>
      <c r="B1" s="57"/>
      <c r="C1" s="58"/>
      <c r="D1" s="58"/>
      <c r="E1" s="7"/>
      <c r="F1" s="8" t="s">
        <v>197</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1007" t="str">
        <f>Cover!$B$2</f>
        <v>Construction of Substation store at 765/400 kV, Bidar under TBCB Project</v>
      </c>
      <c r="B3" s="1007"/>
      <c r="C3" s="1007"/>
      <c r="D3" s="1007"/>
      <c r="E3" s="1007"/>
      <c r="F3" s="1007"/>
      <c r="G3" s="342"/>
      <c r="H3" s="358"/>
      <c r="I3" s="238"/>
      <c r="J3" s="172"/>
      <c r="K3" s="172" t="s">
        <v>157</v>
      </c>
      <c r="L3" s="172"/>
      <c r="M3" s="172">
        <f>IF(ISERROR(#REF!/('Sch-6'!D14+'Sch-6'!D16+'Sch-6'!#REF!)),0,#REF!/( 'Sch-6'!D14+'Sch-6'!D16+'Sch-6'!#REF!))</f>
        <v>0</v>
      </c>
      <c r="N3" s="172"/>
      <c r="O3" s="176"/>
      <c r="P3" s="177"/>
      <c r="Q3" s="177"/>
      <c r="R3" s="177"/>
      <c r="S3" s="172"/>
      <c r="T3" s="176"/>
      <c r="U3" s="172"/>
      <c r="V3" s="172"/>
      <c r="W3" s="1024"/>
      <c r="X3" s="1024"/>
      <c r="Y3" s="172"/>
      <c r="Z3" s="172"/>
      <c r="AA3" s="172"/>
      <c r="AB3" s="172"/>
      <c r="AC3" s="172"/>
      <c r="AD3" s="172"/>
      <c r="AE3" s="172"/>
      <c r="AF3" s="172"/>
      <c r="AG3" s="172"/>
      <c r="AH3" s="172"/>
      <c r="AI3" s="172"/>
      <c r="AJ3" s="172"/>
      <c r="AK3" s="172"/>
      <c r="AL3" s="172"/>
      <c r="AM3" s="172"/>
      <c r="AN3" s="172"/>
      <c r="AO3" s="172"/>
    </row>
    <row r="4" spans="1:41" s="306" customFormat="1" ht="21.95" customHeight="1">
      <c r="A4" s="1008" t="s">
        <v>198</v>
      </c>
      <c r="B4" s="1008"/>
      <c r="C4" s="1008"/>
      <c r="D4" s="1008"/>
      <c r="E4" s="1008"/>
      <c r="F4" s="1008"/>
      <c r="G4" s="178"/>
      <c r="H4" s="1"/>
      <c r="I4" s="1"/>
      <c r="J4" s="1"/>
      <c r="K4" s="4" t="s">
        <v>159</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60"/>
      <c r="B5" s="430"/>
      <c r="C5" s="3"/>
      <c r="D5" s="3"/>
      <c r="E5" s="3"/>
      <c r="F5" s="1"/>
      <c r="G5" s="172"/>
      <c r="H5" s="1"/>
      <c r="I5" s="1"/>
      <c r="J5" s="1"/>
      <c r="K5" s="4" t="s">
        <v>199</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81</v>
      </c>
      <c r="F6" s="1"/>
      <c r="G6" s="179"/>
      <c r="H6" s="1"/>
      <c r="I6" s="1"/>
      <c r="J6" s="1"/>
      <c r="K6" s="4" t="s">
        <v>200</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025" t="str">
        <f>'Sch-1'!A8</f>
        <v/>
      </c>
      <c r="B7" s="1025"/>
      <c r="C7" s="1025"/>
      <c r="D7" s="1025"/>
      <c r="E7" s="286" t="str">
        <f>'Sch-1'!M8</f>
        <v>Sr.GM , Contracts &amp; Materials Department,</v>
      </c>
      <c r="F7" s="1"/>
      <c r="G7" s="179"/>
      <c r="H7" s="1"/>
      <c r="I7" s="1"/>
      <c r="J7" s="1"/>
      <c r="K7" s="4" t="s">
        <v>162</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83</v>
      </c>
      <c r="B8" s="1026" t="str">
        <f>IF('Sch-1'!G9=0, "", 'Sch-1'!G9)</f>
        <v/>
      </c>
      <c r="C8" s="1026"/>
      <c r="D8" s="1026"/>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85</v>
      </c>
      <c r="B9" s="1026" t="str">
        <f>IF('Sch-1'!G10=0, "", 'Sch-1'!G10)</f>
        <v/>
      </c>
      <c r="C9" s="1026"/>
      <c r="D9" s="1026"/>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026" t="str">
        <f>IF('Sch-1'!G11=0, "", 'Sch-1'!G11)</f>
        <v/>
      </c>
      <c r="C10" s="1026"/>
      <c r="D10" s="1026"/>
      <c r="E10" s="286" t="str">
        <f>'Sch-1'!M11</f>
        <v>Singanayakanahalli</v>
      </c>
      <c r="F10" s="1"/>
      <c r="G10" s="179"/>
      <c r="H10" s="1"/>
      <c r="I10" s="1"/>
      <c r="J10" s="1"/>
      <c r="K10" s="4" t="s">
        <v>201</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026" t="str">
        <f>IF('Sch-1'!G12=0, "", 'Sch-1'!G12)</f>
        <v/>
      </c>
      <c r="C11" s="1026"/>
      <c r="D11" s="1026"/>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92"/>
      <c r="C12" s="792"/>
      <c r="D12" s="792"/>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90</v>
      </c>
      <c r="G13" s="180"/>
      <c r="H13" s="1"/>
      <c r="I13" s="1"/>
      <c r="J13" s="1"/>
      <c r="K13" s="1"/>
      <c r="L13" s="998" t="s">
        <v>164</v>
      </c>
      <c r="M13" s="998"/>
      <c r="N13" s="6" t="s">
        <v>144</v>
      </c>
      <c r="O13" s="998" t="s">
        <v>165</v>
      </c>
      <c r="P13" s="998"/>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91</v>
      </c>
      <c r="B14" s="14" t="s">
        <v>149</v>
      </c>
      <c r="C14" s="66" t="s">
        <v>101</v>
      </c>
      <c r="D14" s="66" t="s">
        <v>150</v>
      </c>
      <c r="E14" s="67" t="s">
        <v>202</v>
      </c>
      <c r="F14" s="67" t="s">
        <v>203</v>
      </c>
      <c r="G14" s="172"/>
      <c r="H14" s="1"/>
      <c r="I14" s="1"/>
      <c r="J14" s="1"/>
      <c r="K14" s="1"/>
      <c r="L14" s="285" t="s">
        <v>202</v>
      </c>
      <c r="M14" s="285" t="s">
        <v>203</v>
      </c>
      <c r="N14" s="6"/>
      <c r="O14" s="285" t="s">
        <v>202</v>
      </c>
      <c r="P14" s="285" t="s">
        <v>203</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138</v>
      </c>
      <c r="G15" s="182"/>
      <c r="H15" s="1"/>
      <c r="I15" s="1"/>
      <c r="J15" s="1"/>
      <c r="K15" s="1"/>
      <c r="L15" s="175">
        <v>5</v>
      </c>
      <c r="M15" s="175" t="s">
        <v>138</v>
      </c>
      <c r="N15" s="6"/>
      <c r="O15" s="175">
        <v>5</v>
      </c>
      <c r="P15" s="175" t="s">
        <v>138</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155</v>
      </c>
      <c r="C56" s="381"/>
      <c r="D56" s="381"/>
      <c r="E56" s="367"/>
      <c r="F56" s="367" t="e">
        <f>SUM(F16:F55)</f>
        <v>#REF!</v>
      </c>
    </row>
    <row r="57" spans="1:7" ht="27.95" customHeight="1">
      <c r="A57" s="861"/>
      <c r="B57" s="360"/>
      <c r="C57" s="360"/>
      <c r="D57" s="360"/>
      <c r="E57" s="361"/>
      <c r="F57" s="361"/>
    </row>
    <row r="58" spans="1:7" ht="27.95" customHeight="1">
      <c r="A58" s="860"/>
      <c r="B58" s="430"/>
      <c r="C58" s="3"/>
      <c r="D58" s="3"/>
      <c r="E58" s="3"/>
      <c r="F58" s="3"/>
    </row>
    <row r="59" spans="1:7" ht="27.95" customHeight="1">
      <c r="A59" s="33" t="s">
        <v>120</v>
      </c>
      <c r="B59" s="102" t="str">
        <f>'Sch-1'!F28</f>
        <v>--2025</v>
      </c>
      <c r="C59" s="12"/>
      <c r="D59" s="34"/>
      <c r="E59" s="1"/>
      <c r="F59" s="1"/>
    </row>
    <row r="60" spans="1:7" ht="27.95" customHeight="1">
      <c r="A60" s="33" t="s">
        <v>121</v>
      </c>
      <c r="B60" s="102" t="str">
        <f>'Sch-1'!F29</f>
        <v/>
      </c>
      <c r="C60" s="1"/>
      <c r="D60" s="34" t="s">
        <v>122</v>
      </c>
      <c r="E60" s="174" t="str">
        <f>'Sch-1'!M29</f>
        <v/>
      </c>
      <c r="F60" s="1"/>
    </row>
    <row r="61" spans="1:7" ht="27.95" customHeight="1">
      <c r="A61" s="187"/>
      <c r="B61" s="186"/>
      <c r="C61" s="180"/>
      <c r="D61" s="34" t="s">
        <v>123</v>
      </c>
      <c r="E61" s="174" t="str">
        <f>'Sch-1'!M30</f>
        <v/>
      </c>
      <c r="F61" s="180"/>
    </row>
    <row r="62" spans="1:7" ht="27.95" customHeight="1">
      <c r="A62" s="33"/>
      <c r="B62" s="102"/>
      <c r="C62" s="12"/>
      <c r="D62" s="34"/>
      <c r="E62" s="1"/>
      <c r="F62" s="1"/>
    </row>
    <row r="100" spans="1:41" s="172" customFormat="1">
      <c r="A100" s="862"/>
      <c r="B100" s="862"/>
      <c r="C100" s="862"/>
      <c r="D100" s="862"/>
      <c r="E100" s="862"/>
      <c r="F100" s="862"/>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62"/>
      <c r="B101" s="862"/>
      <c r="C101" s="862"/>
      <c r="D101" s="862"/>
      <c r="E101" s="862"/>
      <c r="F101" s="862"/>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62"/>
      <c r="B102" s="862"/>
      <c r="C102" s="862"/>
      <c r="D102" s="862"/>
      <c r="E102" s="862"/>
      <c r="F102" s="862"/>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62"/>
      <c r="B103" s="862"/>
      <c r="C103" s="862"/>
      <c r="D103" s="862"/>
      <c r="E103" s="862"/>
      <c r="F103" s="862"/>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62"/>
      <c r="B104" s="862"/>
      <c r="C104" s="862"/>
      <c r="D104" s="862"/>
      <c r="E104" s="862"/>
      <c r="F104" s="862"/>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62"/>
      <c r="B105" s="862"/>
      <c r="C105" s="862"/>
      <c r="D105" s="862"/>
      <c r="E105" s="862"/>
      <c r="F105" s="862"/>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62"/>
      <c r="B106" s="862"/>
      <c r="C106" s="862"/>
      <c r="D106" s="862"/>
      <c r="E106" s="862"/>
      <c r="F106" s="862"/>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62"/>
      <c r="B107" s="862"/>
      <c r="C107" s="862"/>
      <c r="D107" s="862"/>
      <c r="E107" s="862"/>
      <c r="F107" s="862"/>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62"/>
      <c r="B108" s="862"/>
      <c r="C108" s="862"/>
      <c r="D108" s="862"/>
      <c r="E108" s="862"/>
      <c r="F108" s="862"/>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62"/>
      <c r="B109" s="862"/>
      <c r="C109" s="862"/>
      <c r="D109" s="862"/>
      <c r="E109" s="862"/>
      <c r="F109" s="862"/>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62"/>
      <c r="B110" s="862"/>
      <c r="C110" s="862"/>
      <c r="D110" s="862"/>
      <c r="E110" s="862"/>
      <c r="F110" s="862"/>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62"/>
      <c r="B111" s="862"/>
      <c r="C111" s="862"/>
      <c r="D111" s="862"/>
      <c r="E111" s="862"/>
      <c r="F111" s="862"/>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62"/>
      <c r="B112" s="862"/>
      <c r="C112" s="862"/>
      <c r="D112" s="862"/>
      <c r="E112" s="862"/>
      <c r="F112" s="862"/>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62"/>
      <c r="B113" s="862"/>
      <c r="C113" s="862"/>
      <c r="D113" s="862"/>
      <c r="E113" s="862"/>
      <c r="F113" s="862"/>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62"/>
      <c r="B114" s="862"/>
      <c r="C114" s="862"/>
      <c r="D114" s="862"/>
      <c r="E114" s="862"/>
      <c r="F114" s="862"/>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62"/>
      <c r="B115" s="862"/>
      <c r="C115" s="862"/>
      <c r="D115" s="862"/>
      <c r="E115" s="862"/>
      <c r="F115" s="862"/>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62"/>
      <c r="B116" s="862"/>
      <c r="C116" s="862"/>
      <c r="D116" s="862"/>
      <c r="E116" s="862"/>
      <c r="F116" s="862"/>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62"/>
      <c r="B117" s="862"/>
      <c r="C117" s="862"/>
      <c r="D117" s="862"/>
      <c r="E117" s="862"/>
      <c r="F117" s="862"/>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62"/>
      <c r="B118" s="862"/>
      <c r="C118" s="862"/>
      <c r="D118" s="862"/>
      <c r="E118" s="862"/>
      <c r="F118" s="862"/>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62"/>
      <c r="B119" s="862"/>
      <c r="C119" s="862"/>
      <c r="D119" s="862"/>
      <c r="E119" s="862"/>
      <c r="F119" s="862"/>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62"/>
      <c r="B120" s="862"/>
      <c r="C120" s="862"/>
      <c r="D120" s="862"/>
      <c r="E120" s="862"/>
      <c r="F120" s="862"/>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62"/>
      <c r="B121" s="862"/>
      <c r="C121" s="862"/>
      <c r="D121" s="862"/>
      <c r="E121" s="862"/>
      <c r="F121" s="862"/>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62"/>
      <c r="B122" s="862"/>
      <c r="C122" s="862"/>
      <c r="D122" s="862"/>
      <c r="E122" s="862"/>
      <c r="F122" s="862"/>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62"/>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62"/>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62"/>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62"/>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62"/>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62"/>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62"/>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62"/>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62"/>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62"/>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62"/>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62"/>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62"/>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62"/>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62"/>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62"/>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62"/>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62"/>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sheetProtection sheet="1" objects="1" scenarios="1" formatColumns="0" formatRows="0" selectLockedCells="1"/>
  <customSheetViews>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10"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Footer>&amp;R&amp;"Book Antiqua,Bold"&amp;10Schedule-2/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Basic</vt:lpstr>
      <vt:lpstr>Cover</vt:lpstr>
      <vt:lpstr>Instructions</vt:lpstr>
      <vt:lpstr>Names of Bidder</vt:lpstr>
      <vt:lpstr>Sch-1</vt:lpstr>
      <vt:lpstr>Sch-1 dis</vt:lpstr>
      <vt:lpstr>Sch-2</vt:lpstr>
      <vt:lpstr>Sch-3 </vt:lpstr>
      <vt:lpstr>Sch-2 Dis</vt:lpstr>
      <vt:lpstr>Sch-3 Dis</vt:lpstr>
      <vt:lpstr>Sch-4</vt:lpstr>
      <vt:lpstr>Sch-5</vt:lpstr>
      <vt:lpstr>Sch-5 Dis</vt:lpstr>
      <vt:lpstr>Sch-6</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'Sch-5'!Print_Area</vt:lpstr>
      <vt:lpstr>'Sch-5 Dis'!Print_Area</vt:lpstr>
      <vt:lpstr>'Sch-6'!Print_Area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'Sch-7'!Print_Titles</vt:lpstr>
      <vt:lpstr>'Sch-7 Dis'!Print_Titles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Shilpa P K {शिल्पा पी.के.}</cp:lastModifiedBy>
  <cp:revision/>
  <dcterms:created xsi:type="dcterms:W3CDTF">2001-07-26T10:23:15Z</dcterms:created>
  <dcterms:modified xsi:type="dcterms:W3CDTF">2025-03-08T09:03:39Z</dcterms:modified>
  <cp:category/>
  <cp:contentStatus/>
</cp:coreProperties>
</file>