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ccdrive2_powergrid_in/Documents/CS - G3/G3/V SILPA/Silpa 06062025/RTM/EOI Crane/Limited Tender/subject package/"/>
    </mc:Choice>
  </mc:AlternateContent>
  <xr:revisionPtr revIDLastSave="263" documentId="10_ncr:80_{D9BFFB62-3669-40EA-BE5F-67B123E24E3D}" xr6:coauthVersionLast="47" xr6:coauthVersionMax="47" xr10:uidLastSave="{1ACAC18E-055C-411E-9AA6-7CB4D9C527E0}"/>
  <workbookProtection workbookAlgorithmName="SHA-512" workbookHashValue="2yFFo2DghiGA1wsnJSLBvHFbmwgUA9QrTYphPFkP7T2D6QKL5iFPJ4hB7iUJGLILNb6wVLvI/n23mt/sf/NDZw==" workbookSaltValue="SWNuKIseMw/lodN5UOH4iA==" workbookSpinCount="100000" revisionsAlgorithmName="SHA-512" revisionsHashValue="5uGCdRAShoJmaU8H/P5w3h+vL4azjsm1QKWtwKTM4ivzzb481e9W37vBHcrUrduUpKverE9cKrRt302hPhlL5g==" revisionsSaltValue="UsGnzQ2hkLKXkU8OLl4c5Q==" revisionsSpinCount="100000" lockStructure="1"/>
  <bookViews>
    <workbookView xWindow="-120" yWindow="-120" windowWidth="29040" windowHeight="15720" tabRatio="875" firstSheet="1" activeTab="18" xr2:uid="{00000000-000D-0000-FFFF-FFFF00000000}"/>
  </bookViews>
  <sheets>
    <sheet name="Basic Data" sheetId="1" state="hidden" r:id="rId1"/>
    <sheet name="Cover" sheetId="2" r:id="rId2"/>
    <sheet name="Names of Bidder" sheetId="3" r:id="rId3"/>
    <sheet name="Sch-1" sheetId="4" r:id="rId4"/>
    <sheet name="Sch-1 Dis" sheetId="5" state="hidden" r:id="rId5"/>
    <sheet name="Sch-2" sheetId="6" r:id="rId6"/>
    <sheet name="Sch-2 Dis" sheetId="7" state="hidden" r:id="rId7"/>
    <sheet name="Sch-3 " sheetId="8" r:id="rId8"/>
    <sheet name="Sch-4" sheetId="9" r:id="rId9"/>
    <sheet name="Sch-4 Dis" sheetId="10" state="hidden" r:id="rId10"/>
    <sheet name="Sch-5" sheetId="11" r:id="rId11"/>
    <sheet name="Sch-5 After Discount" sheetId="12" r:id="rId12"/>
    <sheet name="Sch-6" sheetId="13" r:id="rId13"/>
    <sheet name="Sch-6 Dis" sheetId="14" state="hidden" r:id="rId14"/>
    <sheet name="Discount" sheetId="15" r:id="rId15"/>
    <sheet name="Octroi" sheetId="16" state="hidden" r:id="rId16"/>
    <sheet name="Entry Tax" sheetId="17" state="hidden" r:id="rId17"/>
    <sheet name="Other Taxes &amp; Duties" sheetId="18" state="hidden" r:id="rId18"/>
    <sheet name="Bid Form 2nd Envelope" sheetId="19" r:id="rId19"/>
    <sheet name="Q &amp; C" sheetId="20" state="hidden" r:id="rId20"/>
    <sheet name="T &amp; D" sheetId="21" state="hidden" r:id="rId21"/>
    <sheet name="N to W" sheetId="22" state="hidden" r:id="rId22"/>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3" hidden="1">'Sch-1'!#REF!</definedName>
    <definedName name="ab">#REF!</definedName>
    <definedName name="logo1">"Picture 7"</definedName>
    <definedName name="_xlnm.Print_Area" localSheetId="18">'Bid Form 2nd Envelope'!$A$1:$F$52</definedName>
    <definedName name="_xlnm.Print_Area" localSheetId="1">Cover!$B$1:$E$15</definedName>
    <definedName name="_xlnm.Print_Area" localSheetId="14">Discount!$A$2:$G$43</definedName>
    <definedName name="_xlnm.Print_Area" localSheetId="16">'Entry Tax'!$A$1:$E$16</definedName>
    <definedName name="_xlnm.Print_Area" localSheetId="2">'Names of Bidder'!$B$1:$D$22</definedName>
    <definedName name="_xlnm.Print_Area" localSheetId="15">Octroi!$A$1:$E$16</definedName>
    <definedName name="_xlnm.Print_Area" localSheetId="17">'Other Taxes &amp; Duties'!$A$1:$F$16</definedName>
    <definedName name="_xlnm.Print_Area" localSheetId="19">'Q &amp; C'!$A$1:$F$43</definedName>
    <definedName name="_xlnm.Print_Area" localSheetId="3">'Sch-1'!$A$1:$O$30</definedName>
    <definedName name="_xlnm.Print_Area" localSheetId="4">'Sch-1 Dis'!$A$1:$H$32</definedName>
    <definedName name="_xlnm.Print_Area" localSheetId="5">'Sch-2'!$A$1:$J$26</definedName>
    <definedName name="_xlnm.Print_Area" localSheetId="6">'Sch-2 Dis'!$A$1:$G$24</definedName>
    <definedName name="_xlnm.Print_Area" localSheetId="7">'Sch-3 '!$A$1:$P$23</definedName>
    <definedName name="_xlnm.Print_Area" localSheetId="8">'Sch-4'!$A$1:$E$24</definedName>
    <definedName name="_xlnm.Print_Area" localSheetId="9">'Sch-4 Dis'!$A$1:$E$44</definedName>
    <definedName name="_xlnm.Print_Area" localSheetId="10">'Sch-5'!$A$1:$D$27</definedName>
    <definedName name="_xlnm.Print_Area" localSheetId="11">'Sch-5 After Discount'!$A$1:$D$32</definedName>
    <definedName name="_xlnm.Print_Area" localSheetId="12">'Sch-6'!$A$1:$J$25</definedName>
    <definedName name="_xlnm.Print_Area" localSheetId="13">'Sch-6 Dis'!$A$1:$F$28</definedName>
    <definedName name="_xlnm.Print_Area" localSheetId="20">'T &amp; D'!$A$1:$E$12</definedName>
    <definedName name="_xlnm.Print_Titles" localSheetId="3">'Sch-1'!$15:$17</definedName>
    <definedName name="_xlnm.Print_Titles" localSheetId="4">'Sch-1 Dis'!$15:$17</definedName>
    <definedName name="_xlnm.Print_Titles" localSheetId="5">'Sch-2'!$13:$15</definedName>
    <definedName name="_xlnm.Print_Titles" localSheetId="6">'Sch-2 Dis'!$13:$15</definedName>
    <definedName name="_xlnm.Print_Titles" localSheetId="7">'Sch-3 '!$14:$16</definedName>
    <definedName name="_xlnm.Print_Titles" localSheetId="8">'Sch-4'!$3:$13</definedName>
    <definedName name="_xlnm.Print_Titles" localSheetId="9">'Sch-4 Dis'!$3:$13</definedName>
    <definedName name="_xlnm.Print_Titles" localSheetId="10">'Sch-5'!$3:$13</definedName>
    <definedName name="_xlnm.Print_Titles" localSheetId="11">'Sch-5 After Discount'!$3:$13</definedName>
    <definedName name="_xlnm.Print_Titles" localSheetId="12">'Sch-6'!$14:$14</definedName>
    <definedName name="_xlnm.Print_Titles" localSheetId="13">'Sch-6 Dis'!$14:$14</definedName>
    <definedName name="_xlnm.Recorder">#REF!</definedName>
    <definedName name="TEST">#REF!</definedName>
    <definedName name="Z_01ACF2E1_8E61_4459_ABC1_B6C183DEED61_.wvu.PrintArea" localSheetId="16" hidden="1">'Entry Tax'!$A$1:$E$16</definedName>
    <definedName name="Z_01ACF2E1_8E61_4459_ABC1_B6C183DEED61_.wvu.PrintArea" localSheetId="15" hidden="1">Octroi!$A$1:$E$16</definedName>
    <definedName name="Z_01ACF2E1_8E61_4459_ABC1_B6C183DEED61_.wvu.PrintArea" localSheetId="17" hidden="1">'Other Taxes &amp; Duties'!$A$1:$F$16</definedName>
    <definedName name="Z_2AB34651_5913_42F9_BF39_AE938578D1AF_.wvu.Cols" localSheetId="14" hidden="1">Discount!$I:$O</definedName>
    <definedName name="Z_2AB34651_5913_42F9_BF39_AE938578D1AF_.wvu.Cols" localSheetId="3" hidden="1">'Sch-1'!$O:$X,'Sch-1'!$Z:$AA</definedName>
    <definedName name="Z_2AB34651_5913_42F9_BF39_AE938578D1AF_.wvu.Cols" localSheetId="4" hidden="1">'Sch-1 Dis'!$K:$K</definedName>
    <definedName name="Z_2AB34651_5913_42F9_BF39_AE938578D1AF_.wvu.Cols" localSheetId="5" hidden="1">'Sch-2'!$L:$N</definedName>
    <definedName name="Z_2AB34651_5913_42F9_BF39_AE938578D1AF_.wvu.Cols" localSheetId="7" hidden="1">'Sch-3 '!$Q:$AB</definedName>
    <definedName name="Z_2AB34651_5913_42F9_BF39_AE938578D1AF_.wvu.Cols" localSheetId="8" hidden="1">'Sch-4'!$F:$K</definedName>
    <definedName name="Z_2AB34651_5913_42F9_BF39_AE938578D1AF_.wvu.Cols" localSheetId="12" hidden="1">'Sch-6'!$E:$E,'Sch-6'!$L:$L,'Sch-6'!$O:$R</definedName>
    <definedName name="Z_2AB34651_5913_42F9_BF39_AE938578D1AF_.wvu.PrintArea" localSheetId="18" hidden="1">'Bid Form 2nd Envelope'!$A$1:$F$52</definedName>
    <definedName name="Z_2AB34651_5913_42F9_BF39_AE938578D1AF_.wvu.PrintArea" localSheetId="1" hidden="1">Cover!$B$1:$E$15</definedName>
    <definedName name="Z_2AB34651_5913_42F9_BF39_AE938578D1AF_.wvu.PrintArea" localSheetId="14" hidden="1">Discount!$A$2:$G$43</definedName>
    <definedName name="Z_2AB34651_5913_42F9_BF39_AE938578D1AF_.wvu.PrintArea" localSheetId="16" hidden="1">'Entry Tax'!$A$1:$E$16</definedName>
    <definedName name="Z_2AB34651_5913_42F9_BF39_AE938578D1AF_.wvu.PrintArea" localSheetId="2" hidden="1">'Names of Bidder'!$B$1:$D$22</definedName>
    <definedName name="Z_2AB34651_5913_42F9_BF39_AE938578D1AF_.wvu.PrintArea" localSheetId="15" hidden="1">Octroi!$A$1:$E$16</definedName>
    <definedName name="Z_2AB34651_5913_42F9_BF39_AE938578D1AF_.wvu.PrintArea" localSheetId="17" hidden="1">'Other Taxes &amp; Duties'!$A$1:$F$16</definedName>
    <definedName name="Z_2AB34651_5913_42F9_BF39_AE938578D1AF_.wvu.PrintArea" localSheetId="19" hidden="1">'Q &amp; C'!$A$1:$F$43</definedName>
    <definedName name="Z_2AB34651_5913_42F9_BF39_AE938578D1AF_.wvu.PrintArea" localSheetId="3" hidden="1">'Sch-1'!$A$1:$O$30</definedName>
    <definedName name="Z_2AB34651_5913_42F9_BF39_AE938578D1AF_.wvu.PrintArea" localSheetId="4" hidden="1">'Sch-1 Dis'!$A$1:$H$32</definedName>
    <definedName name="Z_2AB34651_5913_42F9_BF39_AE938578D1AF_.wvu.PrintArea" localSheetId="5" hidden="1">'Sch-2'!$A$1:$J$26</definedName>
    <definedName name="Z_2AB34651_5913_42F9_BF39_AE938578D1AF_.wvu.PrintArea" localSheetId="6" hidden="1">'Sch-2 Dis'!$A$1:$G$24</definedName>
    <definedName name="Z_2AB34651_5913_42F9_BF39_AE938578D1AF_.wvu.PrintArea" localSheetId="7" hidden="1">'Sch-3 '!$A$1:$P$23</definedName>
    <definedName name="Z_2AB34651_5913_42F9_BF39_AE938578D1AF_.wvu.PrintArea" localSheetId="8" hidden="1">'Sch-4'!$A$1:$E$24</definedName>
    <definedName name="Z_2AB34651_5913_42F9_BF39_AE938578D1AF_.wvu.PrintArea" localSheetId="9" hidden="1">'Sch-4 Dis'!$A$1:$E$44</definedName>
    <definedName name="Z_2AB34651_5913_42F9_BF39_AE938578D1AF_.wvu.PrintArea" localSheetId="10" hidden="1">'Sch-5'!$A$1:$D$27</definedName>
    <definedName name="Z_2AB34651_5913_42F9_BF39_AE938578D1AF_.wvu.PrintArea" localSheetId="11" hidden="1">'Sch-5 After Discount'!$A$1:$D$32</definedName>
    <definedName name="Z_2AB34651_5913_42F9_BF39_AE938578D1AF_.wvu.PrintArea" localSheetId="12" hidden="1">'Sch-6'!$A$1:$J$25</definedName>
    <definedName name="Z_2AB34651_5913_42F9_BF39_AE938578D1AF_.wvu.PrintArea" localSheetId="13" hidden="1">'Sch-6 Dis'!$A$1:$F$28</definedName>
    <definedName name="Z_2AB34651_5913_42F9_BF39_AE938578D1AF_.wvu.PrintArea" localSheetId="20" hidden="1">'T &amp; D'!$A$1:$E$12</definedName>
    <definedName name="Z_2AB34651_5913_42F9_BF39_AE938578D1AF_.wvu.PrintTitles" localSheetId="3" hidden="1">'Sch-1'!$15:$17</definedName>
    <definedName name="Z_2AB34651_5913_42F9_BF39_AE938578D1AF_.wvu.PrintTitles" localSheetId="4" hidden="1">'Sch-1 Dis'!$15:$17</definedName>
    <definedName name="Z_2AB34651_5913_42F9_BF39_AE938578D1AF_.wvu.PrintTitles" localSheetId="5" hidden="1">'Sch-2'!$13:$15</definedName>
    <definedName name="Z_2AB34651_5913_42F9_BF39_AE938578D1AF_.wvu.PrintTitles" localSheetId="6" hidden="1">'Sch-2 Dis'!$13:$15</definedName>
    <definedName name="Z_2AB34651_5913_42F9_BF39_AE938578D1AF_.wvu.PrintTitles" localSheetId="7" hidden="1">'Sch-3 '!$14:$16</definedName>
    <definedName name="Z_2AB34651_5913_42F9_BF39_AE938578D1AF_.wvu.PrintTitles" localSheetId="8" hidden="1">'Sch-4'!$3:$13</definedName>
    <definedName name="Z_2AB34651_5913_42F9_BF39_AE938578D1AF_.wvu.PrintTitles" localSheetId="9" hidden="1">'Sch-4 Dis'!$3:$13</definedName>
    <definedName name="Z_2AB34651_5913_42F9_BF39_AE938578D1AF_.wvu.PrintTitles" localSheetId="10" hidden="1">'Sch-5'!$3:$13</definedName>
    <definedName name="Z_2AB34651_5913_42F9_BF39_AE938578D1AF_.wvu.PrintTitles" localSheetId="11" hidden="1">'Sch-5 After Discount'!$3:$13</definedName>
    <definedName name="Z_2AB34651_5913_42F9_BF39_AE938578D1AF_.wvu.PrintTitles" localSheetId="12" hidden="1">'Sch-6'!$14:$14</definedName>
    <definedName name="Z_2AB34651_5913_42F9_BF39_AE938578D1AF_.wvu.PrintTitles" localSheetId="13" hidden="1">'Sch-6 Dis'!$14:$14</definedName>
    <definedName name="Z_2AB34651_5913_42F9_BF39_AE938578D1AF_.wvu.Rows" localSheetId="0" hidden="1">'Basic Data'!$11:$12</definedName>
    <definedName name="Z_2AB34651_5913_42F9_BF39_AE938578D1AF_.wvu.Rows" localSheetId="18" hidden="1">'Bid Form 2nd Envelope'!$23:$23,'Bid Form 2nd Envelope'!$34:$34</definedName>
    <definedName name="Z_2AB34651_5913_42F9_BF39_AE938578D1AF_.wvu.Rows" localSheetId="1" hidden="1">Cover!$7:$7,Cover!$10:$10</definedName>
    <definedName name="Z_2AB34651_5913_42F9_BF39_AE938578D1AF_.wvu.Rows" localSheetId="14" hidden="1">Discount!$19:$19,Discount!$21:$21,Discount!$25:$25,Discount!$27:$27,Discount!$29:$33</definedName>
    <definedName name="Z_2AB34651_5913_42F9_BF39_AE938578D1AF_.wvu.Rows" localSheetId="2" hidden="1">'Names of Bidder'!$6:$6</definedName>
    <definedName name="Z_2AB34651_5913_42F9_BF39_AE938578D1AF_.wvu.Rows" localSheetId="12" hidden="1">'Sch-6'!$17:$22</definedName>
    <definedName name="Z_2B22B4D9_734E_466D_B6F8_DF61D532EF69_.wvu.Cols" localSheetId="14" hidden="1">Discount!$I:$O</definedName>
    <definedName name="Z_2B22B4D9_734E_466D_B6F8_DF61D532EF69_.wvu.Cols" localSheetId="3" hidden="1">'Sch-1'!$O:$AA</definedName>
    <definedName name="Z_2B22B4D9_734E_466D_B6F8_DF61D532EF69_.wvu.Cols" localSheetId="4" hidden="1">'Sch-1 Dis'!$K:$K</definedName>
    <definedName name="Z_2B22B4D9_734E_466D_B6F8_DF61D532EF69_.wvu.Cols" localSheetId="5" hidden="1">'Sch-2'!$L:$M</definedName>
    <definedName name="Z_2B22B4D9_734E_466D_B6F8_DF61D532EF69_.wvu.Cols" localSheetId="7" hidden="1">'Sch-3 '!$Q:$AB</definedName>
    <definedName name="Z_2B22B4D9_734E_466D_B6F8_DF61D532EF69_.wvu.Cols" localSheetId="8" hidden="1">'Sch-4'!$F:$K</definedName>
    <definedName name="Z_2B22B4D9_734E_466D_B6F8_DF61D532EF69_.wvu.Cols" localSheetId="12" hidden="1">'Sch-6'!$E:$E,'Sch-6'!$L:$L,'Sch-6'!$O:$R</definedName>
    <definedName name="Z_2B22B4D9_734E_466D_B6F8_DF61D532EF69_.wvu.FilterData" localSheetId="3" hidden="1">'Sch-1'!#REF!</definedName>
    <definedName name="Z_2B22B4D9_734E_466D_B6F8_DF61D532EF69_.wvu.PrintArea" localSheetId="18" hidden="1">'Bid Form 2nd Envelope'!$A$1:$F$52</definedName>
    <definedName name="Z_2B22B4D9_734E_466D_B6F8_DF61D532EF69_.wvu.PrintArea" localSheetId="1" hidden="1">Cover!$B$1:$E$15</definedName>
    <definedName name="Z_2B22B4D9_734E_466D_B6F8_DF61D532EF69_.wvu.PrintArea" localSheetId="14" hidden="1">Discount!$A$2:$G$43</definedName>
    <definedName name="Z_2B22B4D9_734E_466D_B6F8_DF61D532EF69_.wvu.PrintArea" localSheetId="16" hidden="1">'Entry Tax'!$A$1:$E$16</definedName>
    <definedName name="Z_2B22B4D9_734E_466D_B6F8_DF61D532EF69_.wvu.PrintArea" localSheetId="2" hidden="1">'Names of Bidder'!$B$1:$D$22</definedName>
    <definedName name="Z_2B22B4D9_734E_466D_B6F8_DF61D532EF69_.wvu.PrintArea" localSheetId="15" hidden="1">Octroi!$A$1:$E$16</definedName>
    <definedName name="Z_2B22B4D9_734E_466D_B6F8_DF61D532EF69_.wvu.PrintArea" localSheetId="17" hidden="1">'Other Taxes &amp; Duties'!$A$1:$F$16</definedName>
    <definedName name="Z_2B22B4D9_734E_466D_B6F8_DF61D532EF69_.wvu.PrintArea" localSheetId="19" hidden="1">'Q &amp; C'!$A$1:$F$43</definedName>
    <definedName name="Z_2B22B4D9_734E_466D_B6F8_DF61D532EF69_.wvu.PrintArea" localSheetId="3" hidden="1">'Sch-1'!$A$1:$O$30</definedName>
    <definedName name="Z_2B22B4D9_734E_466D_B6F8_DF61D532EF69_.wvu.PrintArea" localSheetId="4" hidden="1">'Sch-1 Dis'!$A$1:$H$32</definedName>
    <definedName name="Z_2B22B4D9_734E_466D_B6F8_DF61D532EF69_.wvu.PrintArea" localSheetId="5" hidden="1">'Sch-2'!$A$1:$J$26</definedName>
    <definedName name="Z_2B22B4D9_734E_466D_B6F8_DF61D532EF69_.wvu.PrintArea" localSheetId="6" hidden="1">'Sch-2 Dis'!$A$1:$G$24</definedName>
    <definedName name="Z_2B22B4D9_734E_466D_B6F8_DF61D532EF69_.wvu.PrintArea" localSheetId="7" hidden="1">'Sch-3 '!$A$1:$P$23</definedName>
    <definedName name="Z_2B22B4D9_734E_466D_B6F8_DF61D532EF69_.wvu.PrintArea" localSheetId="8" hidden="1">'Sch-4'!$A$1:$E$24</definedName>
    <definedName name="Z_2B22B4D9_734E_466D_B6F8_DF61D532EF69_.wvu.PrintArea" localSheetId="9" hidden="1">'Sch-4 Dis'!$A$1:$E$44</definedName>
    <definedName name="Z_2B22B4D9_734E_466D_B6F8_DF61D532EF69_.wvu.PrintArea" localSheetId="10" hidden="1">'Sch-5'!$A$1:$D$27</definedName>
    <definedName name="Z_2B22B4D9_734E_466D_B6F8_DF61D532EF69_.wvu.PrintArea" localSheetId="11" hidden="1">'Sch-5 After Discount'!$A$1:$D$32</definedName>
    <definedName name="Z_2B22B4D9_734E_466D_B6F8_DF61D532EF69_.wvu.PrintArea" localSheetId="12" hidden="1">'Sch-6'!$A$1:$J$25</definedName>
    <definedName name="Z_2B22B4D9_734E_466D_B6F8_DF61D532EF69_.wvu.PrintArea" localSheetId="13" hidden="1">'Sch-6 Dis'!$A$1:$F$28</definedName>
    <definedName name="Z_2B22B4D9_734E_466D_B6F8_DF61D532EF69_.wvu.PrintArea" localSheetId="20" hidden="1">'T &amp; D'!$A$1:$E$12</definedName>
    <definedName name="Z_2B22B4D9_734E_466D_B6F8_DF61D532EF69_.wvu.PrintTitles" localSheetId="3" hidden="1">'Sch-1'!$15:$17</definedName>
    <definedName name="Z_2B22B4D9_734E_466D_B6F8_DF61D532EF69_.wvu.PrintTitles" localSheetId="4" hidden="1">'Sch-1 Dis'!$15:$17</definedName>
    <definedName name="Z_2B22B4D9_734E_466D_B6F8_DF61D532EF69_.wvu.PrintTitles" localSheetId="5" hidden="1">'Sch-2'!$13:$15</definedName>
    <definedName name="Z_2B22B4D9_734E_466D_B6F8_DF61D532EF69_.wvu.PrintTitles" localSheetId="6" hidden="1">'Sch-2 Dis'!$13:$15</definedName>
    <definedName name="Z_2B22B4D9_734E_466D_B6F8_DF61D532EF69_.wvu.PrintTitles" localSheetId="7" hidden="1">'Sch-3 '!$14:$16</definedName>
    <definedName name="Z_2B22B4D9_734E_466D_B6F8_DF61D532EF69_.wvu.PrintTitles" localSheetId="8" hidden="1">'Sch-4'!$3:$13</definedName>
    <definedName name="Z_2B22B4D9_734E_466D_B6F8_DF61D532EF69_.wvu.PrintTitles" localSheetId="9" hidden="1">'Sch-4 Dis'!$3:$13</definedName>
    <definedName name="Z_2B22B4D9_734E_466D_B6F8_DF61D532EF69_.wvu.PrintTitles" localSheetId="10" hidden="1">'Sch-5'!$3:$13</definedName>
    <definedName name="Z_2B22B4D9_734E_466D_B6F8_DF61D532EF69_.wvu.PrintTitles" localSheetId="11" hidden="1">'Sch-5 After Discount'!$3:$13</definedName>
    <definedName name="Z_2B22B4D9_734E_466D_B6F8_DF61D532EF69_.wvu.PrintTitles" localSheetId="12" hidden="1">'Sch-6'!$14:$14</definedName>
    <definedName name="Z_2B22B4D9_734E_466D_B6F8_DF61D532EF69_.wvu.PrintTitles" localSheetId="13" hidden="1">'Sch-6 Dis'!$14:$14</definedName>
    <definedName name="Z_2B22B4D9_734E_466D_B6F8_DF61D532EF69_.wvu.Rows" localSheetId="0" hidden="1">'Basic Data'!$11:$12</definedName>
    <definedName name="Z_2B22B4D9_734E_466D_B6F8_DF61D532EF69_.wvu.Rows" localSheetId="18" hidden="1">'Bid Form 2nd Envelope'!$23:$23,'Bid Form 2nd Envelope'!$34:$34</definedName>
    <definedName name="Z_2B22B4D9_734E_466D_B6F8_DF61D532EF69_.wvu.Rows" localSheetId="1" hidden="1">Cover!$7:$7,Cover!$10:$10</definedName>
    <definedName name="Z_2B22B4D9_734E_466D_B6F8_DF61D532EF69_.wvu.Rows" localSheetId="14" hidden="1">Discount!$19:$19,Discount!$21:$21,Discount!$25:$25,Discount!$27:$27,Discount!$29:$33</definedName>
    <definedName name="Z_2B22B4D9_734E_466D_B6F8_DF61D532EF69_.wvu.Rows" localSheetId="2" hidden="1">'Names of Bidder'!$6:$6</definedName>
    <definedName name="Z_2B22B4D9_734E_466D_B6F8_DF61D532EF69_.wvu.Rows" localSheetId="12" hidden="1">'Sch-6'!$17:$22</definedName>
    <definedName name="Z_3D662AA8_535D_445A_A535_5FFD33E1146F_.wvu.PrintArea" localSheetId="19" hidden="1">'Q &amp; C'!$A$1:$F$43</definedName>
    <definedName name="Z_420F5FBD_E556_4311_8218_D9BF2725836B_.wvu.PrintArea" localSheetId="19" hidden="1">'Q &amp; C'!$A$1:$F$43</definedName>
    <definedName name="Z_42E48991_4351_4471_8AF6_A35D24AE57E4_.wvu.Cols" localSheetId="14" hidden="1">Discount!$I:$O</definedName>
    <definedName name="Z_42E48991_4351_4471_8AF6_A35D24AE57E4_.wvu.Cols" localSheetId="3" hidden="1">'Sch-1'!$Q:$U</definedName>
    <definedName name="Z_42E48991_4351_4471_8AF6_A35D24AE57E4_.wvu.Cols" localSheetId="4" hidden="1">'Sch-1 Dis'!$K:$K</definedName>
    <definedName name="Z_42E48991_4351_4471_8AF6_A35D24AE57E4_.wvu.Cols" localSheetId="5" hidden="1">'Sch-2'!$L:$M</definedName>
    <definedName name="Z_42E48991_4351_4471_8AF6_A35D24AE57E4_.wvu.Cols" localSheetId="7" hidden="1">'Sch-3 '!$Q:$AB</definedName>
    <definedName name="Z_42E48991_4351_4471_8AF6_A35D24AE57E4_.wvu.Cols" localSheetId="12" hidden="1">'Sch-6'!$L:$L</definedName>
    <definedName name="Z_42E48991_4351_4471_8AF6_A35D24AE57E4_.wvu.PrintArea" localSheetId="18" hidden="1">'Bid Form 2nd Envelope'!$A$1:$F$52</definedName>
    <definedName name="Z_42E48991_4351_4471_8AF6_A35D24AE57E4_.wvu.PrintArea" localSheetId="1" hidden="1">Cover!$B$1:$E$15</definedName>
    <definedName name="Z_42E48991_4351_4471_8AF6_A35D24AE57E4_.wvu.PrintArea" localSheetId="14" hidden="1">Discount!$A$2:$G$43</definedName>
    <definedName name="Z_42E48991_4351_4471_8AF6_A35D24AE57E4_.wvu.PrintArea" localSheetId="16" hidden="1">'Entry Tax'!$A$1:$E$16</definedName>
    <definedName name="Z_42E48991_4351_4471_8AF6_A35D24AE57E4_.wvu.PrintArea" localSheetId="2" hidden="1">'Names of Bidder'!$B$1:$D$22</definedName>
    <definedName name="Z_42E48991_4351_4471_8AF6_A35D24AE57E4_.wvu.PrintArea" localSheetId="15" hidden="1">Octroi!$A$1:$E$16</definedName>
    <definedName name="Z_42E48991_4351_4471_8AF6_A35D24AE57E4_.wvu.PrintArea" localSheetId="17" hidden="1">'Other Taxes &amp; Duties'!$A$1:$F$16</definedName>
    <definedName name="Z_42E48991_4351_4471_8AF6_A35D24AE57E4_.wvu.PrintArea" localSheetId="19" hidden="1">'Q &amp; C'!$A$1:$F$43</definedName>
    <definedName name="Z_42E48991_4351_4471_8AF6_A35D24AE57E4_.wvu.PrintArea" localSheetId="3" hidden="1">'Sch-1'!$A$1:$O$32</definedName>
    <definedName name="Z_42E48991_4351_4471_8AF6_A35D24AE57E4_.wvu.PrintArea" localSheetId="4" hidden="1">'Sch-1 Dis'!$A$1:$H$32</definedName>
    <definedName name="Z_42E48991_4351_4471_8AF6_A35D24AE57E4_.wvu.PrintArea" localSheetId="5" hidden="1">'Sch-2'!$A$1:$J$26</definedName>
    <definedName name="Z_42E48991_4351_4471_8AF6_A35D24AE57E4_.wvu.PrintArea" localSheetId="6" hidden="1">'Sch-2 Dis'!$A$1:$G$24</definedName>
    <definedName name="Z_42E48991_4351_4471_8AF6_A35D24AE57E4_.wvu.PrintArea" localSheetId="7" hidden="1">'Sch-3 '!$A$1:$P$24</definedName>
    <definedName name="Z_42E48991_4351_4471_8AF6_A35D24AE57E4_.wvu.PrintArea" localSheetId="8" hidden="1">'Sch-4'!$A$1:$E$24</definedName>
    <definedName name="Z_42E48991_4351_4471_8AF6_A35D24AE57E4_.wvu.PrintArea" localSheetId="9" hidden="1">'Sch-4 Dis'!$A$1:$E$44</definedName>
    <definedName name="Z_42E48991_4351_4471_8AF6_A35D24AE57E4_.wvu.PrintArea" localSheetId="10" hidden="1">'Sch-5'!$A$1:$D$28</definedName>
    <definedName name="Z_42E48991_4351_4471_8AF6_A35D24AE57E4_.wvu.PrintArea" localSheetId="11" hidden="1">'Sch-5 After Discount'!$A$1:$D$32</definedName>
    <definedName name="Z_42E48991_4351_4471_8AF6_A35D24AE57E4_.wvu.PrintArea" localSheetId="12" hidden="1">'Sch-6'!$A$1:$J$25</definedName>
    <definedName name="Z_42E48991_4351_4471_8AF6_A35D24AE57E4_.wvu.PrintArea" localSheetId="13" hidden="1">'Sch-6 Dis'!$A$1:$F$28</definedName>
    <definedName name="Z_42E48991_4351_4471_8AF6_A35D24AE57E4_.wvu.PrintArea" localSheetId="20" hidden="1">'T &amp; D'!$A$1:$E$12</definedName>
    <definedName name="Z_42E48991_4351_4471_8AF6_A35D24AE57E4_.wvu.PrintTitles" localSheetId="3" hidden="1">'Sch-1'!$15:$17</definedName>
    <definedName name="Z_42E48991_4351_4471_8AF6_A35D24AE57E4_.wvu.PrintTitles" localSheetId="4" hidden="1">'Sch-1 Dis'!$15:$17</definedName>
    <definedName name="Z_42E48991_4351_4471_8AF6_A35D24AE57E4_.wvu.PrintTitles" localSheetId="5" hidden="1">'Sch-2'!$13:$15</definedName>
    <definedName name="Z_42E48991_4351_4471_8AF6_A35D24AE57E4_.wvu.PrintTitles" localSheetId="6" hidden="1">'Sch-2 Dis'!$13:$15</definedName>
    <definedName name="Z_42E48991_4351_4471_8AF6_A35D24AE57E4_.wvu.PrintTitles" localSheetId="7" hidden="1">'Sch-3 '!$14:$16</definedName>
    <definedName name="Z_42E48991_4351_4471_8AF6_A35D24AE57E4_.wvu.PrintTitles" localSheetId="8" hidden="1">'Sch-4'!$3:$13</definedName>
    <definedName name="Z_42E48991_4351_4471_8AF6_A35D24AE57E4_.wvu.PrintTitles" localSheetId="9" hidden="1">'Sch-4 Dis'!$3:$13</definedName>
    <definedName name="Z_42E48991_4351_4471_8AF6_A35D24AE57E4_.wvu.PrintTitles" localSheetId="10" hidden="1">'Sch-5'!$3:$13</definedName>
    <definedName name="Z_42E48991_4351_4471_8AF6_A35D24AE57E4_.wvu.PrintTitles" localSheetId="11" hidden="1">'Sch-5 After Discount'!$3:$13</definedName>
    <definedName name="Z_42E48991_4351_4471_8AF6_A35D24AE57E4_.wvu.PrintTitles" localSheetId="12" hidden="1">'Sch-6'!$14:$14</definedName>
    <definedName name="Z_42E48991_4351_4471_8AF6_A35D24AE57E4_.wvu.PrintTitles" localSheetId="13" hidden="1">'Sch-6 Dis'!$14:$14</definedName>
    <definedName name="Z_42E48991_4351_4471_8AF6_A35D24AE57E4_.wvu.Rows" localSheetId="0" hidden="1">'Basic Data'!$11:$12</definedName>
    <definedName name="Z_42E48991_4351_4471_8AF6_A35D24AE57E4_.wvu.Rows" localSheetId="18" hidden="1">'Bid Form 2nd Envelope'!$23:$23</definedName>
    <definedName name="Z_42E48991_4351_4471_8AF6_A35D24AE57E4_.wvu.Rows" localSheetId="1" hidden="1">Cover!$7:$7,Cover!$10:$10</definedName>
    <definedName name="Z_42E48991_4351_4471_8AF6_A35D24AE57E4_.wvu.Rows" localSheetId="14" hidden="1">Discount!$19:$19,Discount!$21:$21,Discount!$25:$25,Discount!$27:$27,Discount!$32:$33</definedName>
    <definedName name="Z_42E48991_4351_4471_8AF6_A35D24AE57E4_.wvu.Rows" localSheetId="3" hidden="1">'Sch-1'!#REF!</definedName>
    <definedName name="Z_42E48991_4351_4471_8AF6_A35D24AE57E4_.wvu.Rows" localSheetId="5" hidden="1">'Sch-2'!#REF!</definedName>
    <definedName name="Z_42E48991_4351_4471_8AF6_A35D24AE57E4_.wvu.Rows" localSheetId="12" hidden="1">'Sch-6'!$16:$20,'Sch-6'!#REF!</definedName>
    <definedName name="Z_483DCDBB_D1CA_4B11_85F4_FA65A96DCE29_.wvu.Cols" localSheetId="14" hidden="1">Discount!$I:$O</definedName>
    <definedName name="Z_483DCDBB_D1CA_4B11_85F4_FA65A96DCE29_.wvu.Cols" localSheetId="3" hidden="1">'Sch-1'!$O:$X</definedName>
    <definedName name="Z_483DCDBB_D1CA_4B11_85F4_FA65A96DCE29_.wvu.Cols" localSheetId="4" hidden="1">'Sch-1 Dis'!$K:$K</definedName>
    <definedName name="Z_483DCDBB_D1CA_4B11_85F4_FA65A96DCE29_.wvu.Cols" localSheetId="5" hidden="1">'Sch-2'!$L:$M</definedName>
    <definedName name="Z_483DCDBB_D1CA_4B11_85F4_FA65A96DCE29_.wvu.Cols" localSheetId="7" hidden="1">'Sch-3 '!$Q:$AB</definedName>
    <definedName name="Z_483DCDBB_D1CA_4B11_85F4_FA65A96DCE29_.wvu.Cols" localSheetId="8" hidden="1">'Sch-4'!$F:$K</definedName>
    <definedName name="Z_483DCDBB_D1CA_4B11_85F4_FA65A96DCE29_.wvu.Cols" localSheetId="12" hidden="1">'Sch-6'!$E:$E,'Sch-6'!$L:$L,'Sch-6'!$O:$R</definedName>
    <definedName name="Z_483DCDBB_D1CA_4B11_85F4_FA65A96DCE29_.wvu.PrintArea" localSheetId="18" hidden="1">'Bid Form 2nd Envelope'!$A$1:$F$52</definedName>
    <definedName name="Z_483DCDBB_D1CA_4B11_85F4_FA65A96DCE29_.wvu.PrintArea" localSheetId="1" hidden="1">Cover!$B$1:$E$15</definedName>
    <definedName name="Z_483DCDBB_D1CA_4B11_85F4_FA65A96DCE29_.wvu.PrintArea" localSheetId="14" hidden="1">Discount!$A$2:$G$43</definedName>
    <definedName name="Z_483DCDBB_D1CA_4B11_85F4_FA65A96DCE29_.wvu.PrintArea" localSheetId="16" hidden="1">'Entry Tax'!$A$1:$E$16</definedName>
    <definedName name="Z_483DCDBB_D1CA_4B11_85F4_FA65A96DCE29_.wvu.PrintArea" localSheetId="2" hidden="1">'Names of Bidder'!$B$1:$D$22</definedName>
    <definedName name="Z_483DCDBB_D1CA_4B11_85F4_FA65A96DCE29_.wvu.PrintArea" localSheetId="15" hidden="1">Octroi!$A$1:$E$16</definedName>
    <definedName name="Z_483DCDBB_D1CA_4B11_85F4_FA65A96DCE29_.wvu.PrintArea" localSheetId="17" hidden="1">'Other Taxes &amp; Duties'!$A$1:$F$16</definedName>
    <definedName name="Z_483DCDBB_D1CA_4B11_85F4_FA65A96DCE29_.wvu.PrintArea" localSheetId="19" hidden="1">'Q &amp; C'!$A$1:$F$43</definedName>
    <definedName name="Z_483DCDBB_D1CA_4B11_85F4_FA65A96DCE29_.wvu.PrintArea" localSheetId="3" hidden="1">'Sch-1'!$A$1:$O$30</definedName>
    <definedName name="Z_483DCDBB_D1CA_4B11_85F4_FA65A96DCE29_.wvu.PrintArea" localSheetId="4" hidden="1">'Sch-1 Dis'!$A$1:$H$32</definedName>
    <definedName name="Z_483DCDBB_D1CA_4B11_85F4_FA65A96DCE29_.wvu.PrintArea" localSheetId="5" hidden="1">'Sch-2'!$A$1:$J$26</definedName>
    <definedName name="Z_483DCDBB_D1CA_4B11_85F4_FA65A96DCE29_.wvu.PrintArea" localSheetId="6" hidden="1">'Sch-2 Dis'!$A$1:$G$24</definedName>
    <definedName name="Z_483DCDBB_D1CA_4B11_85F4_FA65A96DCE29_.wvu.PrintArea" localSheetId="7" hidden="1">'Sch-3 '!$A$1:$P$23</definedName>
    <definedName name="Z_483DCDBB_D1CA_4B11_85F4_FA65A96DCE29_.wvu.PrintArea" localSheetId="8" hidden="1">'Sch-4'!$A$1:$E$24</definedName>
    <definedName name="Z_483DCDBB_D1CA_4B11_85F4_FA65A96DCE29_.wvu.PrintArea" localSheetId="9" hidden="1">'Sch-4 Dis'!$A$1:$E$44</definedName>
    <definedName name="Z_483DCDBB_D1CA_4B11_85F4_FA65A96DCE29_.wvu.PrintArea" localSheetId="10" hidden="1">'Sch-5'!$A$1:$D$27</definedName>
    <definedName name="Z_483DCDBB_D1CA_4B11_85F4_FA65A96DCE29_.wvu.PrintArea" localSheetId="11" hidden="1">'Sch-5 After Discount'!$A$1:$D$32</definedName>
    <definedName name="Z_483DCDBB_D1CA_4B11_85F4_FA65A96DCE29_.wvu.PrintArea" localSheetId="12" hidden="1">'Sch-6'!$A$1:$J$25</definedName>
    <definedName name="Z_483DCDBB_D1CA_4B11_85F4_FA65A96DCE29_.wvu.PrintArea" localSheetId="13" hidden="1">'Sch-6 Dis'!$A$1:$F$28</definedName>
    <definedName name="Z_483DCDBB_D1CA_4B11_85F4_FA65A96DCE29_.wvu.PrintArea" localSheetId="20" hidden="1">'T &amp; D'!$A$1:$E$12</definedName>
    <definedName name="Z_483DCDBB_D1CA_4B11_85F4_FA65A96DCE29_.wvu.PrintTitles" localSheetId="3" hidden="1">'Sch-1'!$15:$17</definedName>
    <definedName name="Z_483DCDBB_D1CA_4B11_85F4_FA65A96DCE29_.wvu.PrintTitles" localSheetId="4" hidden="1">'Sch-1 Dis'!$15:$17</definedName>
    <definedName name="Z_483DCDBB_D1CA_4B11_85F4_FA65A96DCE29_.wvu.PrintTitles" localSheetId="5" hidden="1">'Sch-2'!$13:$15</definedName>
    <definedName name="Z_483DCDBB_D1CA_4B11_85F4_FA65A96DCE29_.wvu.PrintTitles" localSheetId="6" hidden="1">'Sch-2 Dis'!$13:$15</definedName>
    <definedName name="Z_483DCDBB_D1CA_4B11_85F4_FA65A96DCE29_.wvu.PrintTitles" localSheetId="7" hidden="1">'Sch-3 '!$14:$16</definedName>
    <definedName name="Z_483DCDBB_D1CA_4B11_85F4_FA65A96DCE29_.wvu.PrintTitles" localSheetId="8" hidden="1">'Sch-4'!$3:$13</definedName>
    <definedName name="Z_483DCDBB_D1CA_4B11_85F4_FA65A96DCE29_.wvu.PrintTitles" localSheetId="9" hidden="1">'Sch-4 Dis'!$3:$13</definedName>
    <definedName name="Z_483DCDBB_D1CA_4B11_85F4_FA65A96DCE29_.wvu.PrintTitles" localSheetId="10" hidden="1">'Sch-5'!$3:$13</definedName>
    <definedName name="Z_483DCDBB_D1CA_4B11_85F4_FA65A96DCE29_.wvu.PrintTitles" localSheetId="11" hidden="1">'Sch-5 After Discount'!$3:$13</definedName>
    <definedName name="Z_483DCDBB_D1CA_4B11_85F4_FA65A96DCE29_.wvu.PrintTitles" localSheetId="12" hidden="1">'Sch-6'!$14:$14</definedName>
    <definedName name="Z_483DCDBB_D1CA_4B11_85F4_FA65A96DCE29_.wvu.PrintTitles" localSheetId="13" hidden="1">'Sch-6 Dis'!$14:$14</definedName>
    <definedName name="Z_483DCDBB_D1CA_4B11_85F4_FA65A96DCE29_.wvu.Rows" localSheetId="0" hidden="1">'Basic Data'!$11:$12</definedName>
    <definedName name="Z_483DCDBB_D1CA_4B11_85F4_FA65A96DCE29_.wvu.Rows" localSheetId="18" hidden="1">'Bid Form 2nd Envelope'!$23:$23,'Bid Form 2nd Envelope'!$34:$34</definedName>
    <definedName name="Z_483DCDBB_D1CA_4B11_85F4_FA65A96DCE29_.wvu.Rows" localSheetId="1" hidden="1">Cover!$7:$7,Cover!$10:$10</definedName>
    <definedName name="Z_483DCDBB_D1CA_4B11_85F4_FA65A96DCE29_.wvu.Rows" localSheetId="14" hidden="1">Discount!$19:$19,Discount!$21:$21,Discount!$25:$25,Discount!$27:$27,Discount!$29:$33</definedName>
    <definedName name="Z_483DCDBB_D1CA_4B11_85F4_FA65A96DCE29_.wvu.Rows" localSheetId="2" hidden="1">'Names of Bidder'!$6:$6</definedName>
    <definedName name="Z_483DCDBB_D1CA_4B11_85F4_FA65A96DCE29_.wvu.Rows" localSheetId="12" hidden="1">'Sch-6'!$17:$22</definedName>
    <definedName name="Z_4F65FF32_EC61_4022_A399_2986D7B6B8B3_.wvu.PrintArea" localSheetId="14" hidden="1">Discount!$A$2:$G$41</definedName>
    <definedName name="Z_4F65FF32_EC61_4022_A399_2986D7B6B8B3_.wvu.PrintArea" localSheetId="16" hidden="1">'Entry Tax'!$A$1:$E$16</definedName>
    <definedName name="Z_4F65FF32_EC61_4022_A399_2986D7B6B8B3_.wvu.PrintArea" localSheetId="15" hidden="1">Octroi!$A$1:$E$16</definedName>
    <definedName name="Z_4F65FF32_EC61_4022_A399_2986D7B6B8B3_.wvu.PrintArea" localSheetId="17" hidden="1">'Other Taxes &amp; Duties'!$A$1:$F$16</definedName>
    <definedName name="Z_4F65FF32_EC61_4022_A399_2986D7B6B8B3_.wvu.PrintArea" localSheetId="3" hidden="1">'Sch-1'!$A$1:$O$32</definedName>
    <definedName name="Z_4F65FF32_EC61_4022_A399_2986D7B6B8B3_.wvu.PrintArea" localSheetId="4" hidden="1">'Sch-1 Dis'!$A$1:$H$32</definedName>
    <definedName name="Z_4F65FF32_EC61_4022_A399_2986D7B6B8B3_.wvu.PrintArea" localSheetId="5" hidden="1">'Sch-2'!$A$1:$J$26</definedName>
    <definedName name="Z_4F65FF32_EC61_4022_A399_2986D7B6B8B3_.wvu.PrintArea" localSheetId="6" hidden="1">'Sch-2 Dis'!$A$1:$G$24</definedName>
    <definedName name="Z_4F65FF32_EC61_4022_A399_2986D7B6B8B3_.wvu.PrintArea" localSheetId="7" hidden="1">'Sch-3 '!$A$1:$P$24</definedName>
    <definedName name="Z_4F65FF32_EC61_4022_A399_2986D7B6B8B3_.wvu.PrintArea" localSheetId="8" hidden="1">'Sch-4'!$A$1:$E$25</definedName>
    <definedName name="Z_4F65FF32_EC61_4022_A399_2986D7B6B8B3_.wvu.PrintArea" localSheetId="9" hidden="1">'Sch-4 Dis'!$A$1:$E$44</definedName>
    <definedName name="Z_4F65FF32_EC61_4022_A399_2986D7B6B8B3_.wvu.PrintArea" localSheetId="10" hidden="1">'Sch-5'!$A$1:$D$28</definedName>
    <definedName name="Z_4F65FF32_EC61_4022_A399_2986D7B6B8B3_.wvu.PrintArea" localSheetId="11" hidden="1">'Sch-5 After Discount'!$A$1:$D$32</definedName>
    <definedName name="Z_4F65FF32_EC61_4022_A399_2986D7B6B8B3_.wvu.PrintArea" localSheetId="12" hidden="1">'Sch-6'!$A$1:$J$26</definedName>
    <definedName name="Z_4F65FF32_EC61_4022_A399_2986D7B6B8B3_.wvu.PrintArea" localSheetId="13" hidden="1">'Sch-6 Dis'!$A$1:$F$29</definedName>
    <definedName name="Z_4F65FF32_EC61_4022_A399_2986D7B6B8B3_.wvu.PrintTitles" localSheetId="3" hidden="1">'Sch-1'!$15:$17</definedName>
    <definedName name="Z_4F65FF32_EC61_4022_A399_2986D7B6B8B3_.wvu.PrintTitles" localSheetId="4" hidden="1">'Sch-1 Dis'!$15:$17</definedName>
    <definedName name="Z_4F65FF32_EC61_4022_A399_2986D7B6B8B3_.wvu.PrintTitles" localSheetId="5" hidden="1">'Sch-2'!$13:$15</definedName>
    <definedName name="Z_4F65FF32_EC61_4022_A399_2986D7B6B8B3_.wvu.PrintTitles" localSheetId="6" hidden="1">'Sch-2 Dis'!$13:$15</definedName>
    <definedName name="Z_4F65FF32_EC61_4022_A399_2986D7B6B8B3_.wvu.PrintTitles" localSheetId="7" hidden="1">'Sch-3 '!$14:$16</definedName>
    <definedName name="Z_4F65FF32_EC61_4022_A399_2986D7B6B8B3_.wvu.PrintTitles" localSheetId="8" hidden="1">'Sch-4'!$3:$13</definedName>
    <definedName name="Z_4F65FF32_EC61_4022_A399_2986D7B6B8B3_.wvu.PrintTitles" localSheetId="9" hidden="1">'Sch-4 Dis'!$3:$13</definedName>
    <definedName name="Z_4F65FF32_EC61_4022_A399_2986D7B6B8B3_.wvu.PrintTitles" localSheetId="10" hidden="1">'Sch-5'!$3:$13</definedName>
    <definedName name="Z_4F65FF32_EC61_4022_A399_2986D7B6B8B3_.wvu.PrintTitles" localSheetId="11" hidden="1">'Sch-5 After Discount'!$3:$13</definedName>
    <definedName name="Z_4F65FF32_EC61_4022_A399_2986D7B6B8B3_.wvu.PrintTitles" localSheetId="12" hidden="1">'Sch-6'!$14:$14</definedName>
    <definedName name="Z_4F65FF32_EC61_4022_A399_2986D7B6B8B3_.wvu.PrintTitles" localSheetId="13" hidden="1">'Sch-6 Dis'!$14:$14</definedName>
    <definedName name="Z_58D82F59_8CF6_455F_B9F4_081499FDF243_.wvu.Cols" localSheetId="14" hidden="1">Discount!$I:$P</definedName>
    <definedName name="Z_58D82F59_8CF6_455F_B9F4_081499FDF243_.wvu.Cols" localSheetId="3" hidden="1">'Sch-1'!$Q:$U</definedName>
    <definedName name="Z_58D82F59_8CF6_455F_B9F4_081499FDF243_.wvu.Cols" localSheetId="4" hidden="1">'Sch-1 Dis'!$K:$K</definedName>
    <definedName name="Z_58D82F59_8CF6_455F_B9F4_081499FDF243_.wvu.Cols" localSheetId="5" hidden="1">'Sch-2'!$L:$M</definedName>
    <definedName name="Z_58D82F59_8CF6_455F_B9F4_081499FDF243_.wvu.Cols" localSheetId="12" hidden="1">'Sch-6'!$L:$L</definedName>
    <definedName name="Z_58D82F59_8CF6_455F_B9F4_081499FDF243_.wvu.PrintArea" localSheetId="18" hidden="1">'Bid Form 2nd Envelope'!$A$1:$F$54</definedName>
    <definedName name="Z_58D82F59_8CF6_455F_B9F4_081499FDF243_.wvu.PrintArea" localSheetId="1" hidden="1">Cover!$B$1:$E$15</definedName>
    <definedName name="Z_58D82F59_8CF6_455F_B9F4_081499FDF243_.wvu.PrintArea" localSheetId="14" hidden="1">Discount!$A$2:$G$43</definedName>
    <definedName name="Z_58D82F59_8CF6_455F_B9F4_081499FDF243_.wvu.PrintArea" localSheetId="16" hidden="1">'Entry Tax'!$A$1:$E$16</definedName>
    <definedName name="Z_58D82F59_8CF6_455F_B9F4_081499FDF243_.wvu.PrintArea" localSheetId="2" hidden="1">'Names of Bidder'!$B$1:$E$20</definedName>
    <definedName name="Z_58D82F59_8CF6_455F_B9F4_081499FDF243_.wvu.PrintArea" localSheetId="15" hidden="1">Octroi!$A$1:$E$16</definedName>
    <definedName name="Z_58D82F59_8CF6_455F_B9F4_081499FDF243_.wvu.PrintArea" localSheetId="17" hidden="1">'Other Taxes &amp; Duties'!$A$1:$F$16</definedName>
    <definedName name="Z_58D82F59_8CF6_455F_B9F4_081499FDF243_.wvu.PrintArea" localSheetId="19" hidden="1">'Q &amp; C'!$A$1:$F$43</definedName>
    <definedName name="Z_58D82F59_8CF6_455F_B9F4_081499FDF243_.wvu.PrintArea" localSheetId="3" hidden="1">'Sch-1'!$A$1:$O$32</definedName>
    <definedName name="Z_58D82F59_8CF6_455F_B9F4_081499FDF243_.wvu.PrintArea" localSheetId="4" hidden="1">'Sch-1 Dis'!$A$1:$H$32</definedName>
    <definedName name="Z_58D82F59_8CF6_455F_B9F4_081499FDF243_.wvu.PrintArea" localSheetId="5" hidden="1">'Sch-2'!$A$1:$J$26</definedName>
    <definedName name="Z_58D82F59_8CF6_455F_B9F4_081499FDF243_.wvu.PrintArea" localSheetId="6" hidden="1">'Sch-2 Dis'!$A$1:$G$24</definedName>
    <definedName name="Z_58D82F59_8CF6_455F_B9F4_081499FDF243_.wvu.PrintArea" localSheetId="7" hidden="1">'Sch-3 '!$A$1:$P$24</definedName>
    <definedName name="Z_58D82F59_8CF6_455F_B9F4_081499FDF243_.wvu.PrintArea" localSheetId="8" hidden="1">'Sch-4'!$A$1:$E$24</definedName>
    <definedName name="Z_58D82F59_8CF6_455F_B9F4_081499FDF243_.wvu.PrintArea" localSheetId="9" hidden="1">'Sch-4 Dis'!$A$1:$E$44</definedName>
    <definedName name="Z_58D82F59_8CF6_455F_B9F4_081499FDF243_.wvu.PrintArea" localSheetId="10" hidden="1">'Sch-5'!$A$1:$D$28</definedName>
    <definedName name="Z_58D82F59_8CF6_455F_B9F4_081499FDF243_.wvu.PrintArea" localSheetId="11" hidden="1">'Sch-5 After Discount'!$A$1:$D$32</definedName>
    <definedName name="Z_58D82F59_8CF6_455F_B9F4_081499FDF243_.wvu.PrintArea" localSheetId="12" hidden="1">'Sch-6'!$A$1:$J$25</definedName>
    <definedName name="Z_58D82F59_8CF6_455F_B9F4_081499FDF243_.wvu.PrintArea" localSheetId="13" hidden="1">'Sch-6 Dis'!$A$1:$F$28</definedName>
    <definedName name="Z_58D82F59_8CF6_455F_B9F4_081499FDF243_.wvu.PrintTitles" localSheetId="3" hidden="1">'Sch-1'!$15:$17</definedName>
    <definedName name="Z_58D82F59_8CF6_455F_B9F4_081499FDF243_.wvu.PrintTitles" localSheetId="4" hidden="1">'Sch-1 Dis'!$15:$17</definedName>
    <definedName name="Z_58D82F59_8CF6_455F_B9F4_081499FDF243_.wvu.PrintTitles" localSheetId="5" hidden="1">'Sch-2'!$13:$15</definedName>
    <definedName name="Z_58D82F59_8CF6_455F_B9F4_081499FDF243_.wvu.PrintTitles" localSheetId="6" hidden="1">'Sch-2 Dis'!$13:$15</definedName>
    <definedName name="Z_58D82F59_8CF6_455F_B9F4_081499FDF243_.wvu.PrintTitles" localSheetId="7" hidden="1">'Sch-3 '!$14:$16</definedName>
    <definedName name="Z_58D82F59_8CF6_455F_B9F4_081499FDF243_.wvu.PrintTitles" localSheetId="8" hidden="1">'Sch-4'!$3:$13</definedName>
    <definedName name="Z_58D82F59_8CF6_455F_B9F4_081499FDF243_.wvu.PrintTitles" localSheetId="9" hidden="1">'Sch-4 Dis'!$3:$13</definedName>
    <definedName name="Z_58D82F59_8CF6_455F_B9F4_081499FDF243_.wvu.PrintTitles" localSheetId="10" hidden="1">'Sch-5'!$3:$13</definedName>
    <definedName name="Z_58D82F59_8CF6_455F_B9F4_081499FDF243_.wvu.PrintTitles" localSheetId="11" hidden="1">'Sch-5 After Discount'!$3:$13</definedName>
    <definedName name="Z_58D82F59_8CF6_455F_B9F4_081499FDF243_.wvu.PrintTitles" localSheetId="12" hidden="1">'Sch-6'!$14:$14</definedName>
    <definedName name="Z_58D82F59_8CF6_455F_B9F4_081499FDF243_.wvu.PrintTitles" localSheetId="13" hidden="1">'Sch-6 Dis'!$14:$14</definedName>
    <definedName name="Z_58D82F59_8CF6_455F_B9F4_081499FDF243_.wvu.Rows" localSheetId="0" hidden="1">'Basic Data'!$11:$12</definedName>
    <definedName name="Z_58D82F59_8CF6_455F_B9F4_081499FDF243_.wvu.Rows" localSheetId="18" hidden="1">'Bid Form 2nd Envelope'!$23:$23</definedName>
    <definedName name="Z_58D82F59_8CF6_455F_B9F4_081499FDF243_.wvu.Rows" localSheetId="1" hidden="1">Cover!$7:$7,Cover!$10:$10</definedName>
    <definedName name="Z_58D82F59_8CF6_455F_B9F4_081499FDF243_.wvu.Rows" localSheetId="14" hidden="1">Discount!$21:$21,Discount!$27:$27</definedName>
    <definedName name="Z_58D82F59_8CF6_455F_B9F4_081499FDF243_.wvu.Rows" localSheetId="3" hidden="1">'Sch-1'!#REF!</definedName>
    <definedName name="Z_59ACD8B6_730E_4199_8297_1160D2A0693D_.wvu.PrintArea" localSheetId="19" hidden="1">'Q &amp; C'!$A$1:$F$43</definedName>
    <definedName name="Z_5A07DBA2_29FE_46EA_8A64_6BF1FB7295C8_.wvu.Cols" localSheetId="14" hidden="1">Discount!$I:$O</definedName>
    <definedName name="Z_5A07DBA2_29FE_46EA_8A64_6BF1FB7295C8_.wvu.Cols" localSheetId="3" hidden="1">'Sch-1'!$Q:$U</definedName>
    <definedName name="Z_5A07DBA2_29FE_46EA_8A64_6BF1FB7295C8_.wvu.Cols" localSheetId="4" hidden="1">'Sch-1 Dis'!$K:$K</definedName>
    <definedName name="Z_5A07DBA2_29FE_46EA_8A64_6BF1FB7295C8_.wvu.Cols" localSheetId="5" hidden="1">'Sch-2'!$L:$M</definedName>
    <definedName name="Z_5A07DBA2_29FE_46EA_8A64_6BF1FB7295C8_.wvu.Cols" localSheetId="7" hidden="1">'Sch-3 '!$Q:$AB</definedName>
    <definedName name="Z_5A07DBA2_29FE_46EA_8A64_6BF1FB7295C8_.wvu.Cols" localSheetId="12" hidden="1">'Sch-6'!$L:$L</definedName>
    <definedName name="Z_5A07DBA2_29FE_46EA_8A64_6BF1FB7295C8_.wvu.PrintArea" localSheetId="18" hidden="1">'Bid Form 2nd Envelope'!$A$1:$F$52</definedName>
    <definedName name="Z_5A07DBA2_29FE_46EA_8A64_6BF1FB7295C8_.wvu.PrintArea" localSheetId="1" hidden="1">Cover!$B$1:$E$15</definedName>
    <definedName name="Z_5A07DBA2_29FE_46EA_8A64_6BF1FB7295C8_.wvu.PrintArea" localSheetId="14" hidden="1">Discount!$A$2:$G$43</definedName>
    <definedName name="Z_5A07DBA2_29FE_46EA_8A64_6BF1FB7295C8_.wvu.PrintArea" localSheetId="16" hidden="1">'Entry Tax'!$A$1:$E$16</definedName>
    <definedName name="Z_5A07DBA2_29FE_46EA_8A64_6BF1FB7295C8_.wvu.PrintArea" localSheetId="2" hidden="1">'Names of Bidder'!$B$1:$D$22</definedName>
    <definedName name="Z_5A07DBA2_29FE_46EA_8A64_6BF1FB7295C8_.wvu.PrintArea" localSheetId="15" hidden="1">Octroi!$A$1:$E$16</definedName>
    <definedName name="Z_5A07DBA2_29FE_46EA_8A64_6BF1FB7295C8_.wvu.PrintArea" localSheetId="17" hidden="1">'Other Taxes &amp; Duties'!$A$1:$F$16</definedName>
    <definedName name="Z_5A07DBA2_29FE_46EA_8A64_6BF1FB7295C8_.wvu.PrintArea" localSheetId="19" hidden="1">'Q &amp; C'!$A$1:$F$43</definedName>
    <definedName name="Z_5A07DBA2_29FE_46EA_8A64_6BF1FB7295C8_.wvu.PrintArea" localSheetId="3" hidden="1">'Sch-1'!$A$1:$O$32</definedName>
    <definedName name="Z_5A07DBA2_29FE_46EA_8A64_6BF1FB7295C8_.wvu.PrintArea" localSheetId="4" hidden="1">'Sch-1 Dis'!$A$1:$H$32</definedName>
    <definedName name="Z_5A07DBA2_29FE_46EA_8A64_6BF1FB7295C8_.wvu.PrintArea" localSheetId="5" hidden="1">'Sch-2'!$A$1:$J$26</definedName>
    <definedName name="Z_5A07DBA2_29FE_46EA_8A64_6BF1FB7295C8_.wvu.PrintArea" localSheetId="6" hidden="1">'Sch-2 Dis'!$A$1:$G$24</definedName>
    <definedName name="Z_5A07DBA2_29FE_46EA_8A64_6BF1FB7295C8_.wvu.PrintArea" localSheetId="7" hidden="1">'Sch-3 '!$A$1:$P$24</definedName>
    <definedName name="Z_5A07DBA2_29FE_46EA_8A64_6BF1FB7295C8_.wvu.PrintArea" localSheetId="8" hidden="1">'Sch-4'!$A$1:$E$24</definedName>
    <definedName name="Z_5A07DBA2_29FE_46EA_8A64_6BF1FB7295C8_.wvu.PrintArea" localSheetId="9" hidden="1">'Sch-4 Dis'!$A$1:$E$44</definedName>
    <definedName name="Z_5A07DBA2_29FE_46EA_8A64_6BF1FB7295C8_.wvu.PrintArea" localSheetId="10" hidden="1">'Sch-5'!$A$1:$D$28</definedName>
    <definedName name="Z_5A07DBA2_29FE_46EA_8A64_6BF1FB7295C8_.wvu.PrintArea" localSheetId="11" hidden="1">'Sch-5 After Discount'!$A$1:$D$32</definedName>
    <definedName name="Z_5A07DBA2_29FE_46EA_8A64_6BF1FB7295C8_.wvu.PrintArea" localSheetId="12" hidden="1">'Sch-6'!$A$1:$J$25</definedName>
    <definedName name="Z_5A07DBA2_29FE_46EA_8A64_6BF1FB7295C8_.wvu.PrintArea" localSheetId="13" hidden="1">'Sch-6 Dis'!$A$1:$F$28</definedName>
    <definedName name="Z_5A07DBA2_29FE_46EA_8A64_6BF1FB7295C8_.wvu.PrintArea" localSheetId="20" hidden="1">'T &amp; D'!$A$1:$E$12</definedName>
    <definedName name="Z_5A07DBA2_29FE_46EA_8A64_6BF1FB7295C8_.wvu.PrintTitles" localSheetId="3" hidden="1">'Sch-1'!$15:$17</definedName>
    <definedName name="Z_5A07DBA2_29FE_46EA_8A64_6BF1FB7295C8_.wvu.PrintTitles" localSheetId="4" hidden="1">'Sch-1 Dis'!$15:$17</definedName>
    <definedName name="Z_5A07DBA2_29FE_46EA_8A64_6BF1FB7295C8_.wvu.PrintTitles" localSheetId="5" hidden="1">'Sch-2'!$13:$15</definedName>
    <definedName name="Z_5A07DBA2_29FE_46EA_8A64_6BF1FB7295C8_.wvu.PrintTitles" localSheetId="6" hidden="1">'Sch-2 Dis'!$13:$15</definedName>
    <definedName name="Z_5A07DBA2_29FE_46EA_8A64_6BF1FB7295C8_.wvu.PrintTitles" localSheetId="7" hidden="1">'Sch-3 '!$14:$16</definedName>
    <definedName name="Z_5A07DBA2_29FE_46EA_8A64_6BF1FB7295C8_.wvu.PrintTitles" localSheetId="8" hidden="1">'Sch-4'!$3:$13</definedName>
    <definedName name="Z_5A07DBA2_29FE_46EA_8A64_6BF1FB7295C8_.wvu.PrintTitles" localSheetId="9" hidden="1">'Sch-4 Dis'!$3:$13</definedName>
    <definedName name="Z_5A07DBA2_29FE_46EA_8A64_6BF1FB7295C8_.wvu.PrintTitles" localSheetId="10" hidden="1">'Sch-5'!$3:$13</definedName>
    <definedName name="Z_5A07DBA2_29FE_46EA_8A64_6BF1FB7295C8_.wvu.PrintTitles" localSheetId="11" hidden="1">'Sch-5 After Discount'!$3:$13</definedName>
    <definedName name="Z_5A07DBA2_29FE_46EA_8A64_6BF1FB7295C8_.wvu.PrintTitles" localSheetId="12" hidden="1">'Sch-6'!$14:$14</definedName>
    <definedName name="Z_5A07DBA2_29FE_46EA_8A64_6BF1FB7295C8_.wvu.PrintTitles" localSheetId="13" hidden="1">'Sch-6 Dis'!$14:$14</definedName>
    <definedName name="Z_5A07DBA2_29FE_46EA_8A64_6BF1FB7295C8_.wvu.Rows" localSheetId="0" hidden="1">'Basic Data'!$11:$12</definedName>
    <definedName name="Z_5A07DBA2_29FE_46EA_8A64_6BF1FB7295C8_.wvu.Rows" localSheetId="18" hidden="1">'Bid Form 2nd Envelope'!$23:$23</definedName>
    <definedName name="Z_5A07DBA2_29FE_46EA_8A64_6BF1FB7295C8_.wvu.Rows" localSheetId="1" hidden="1">Cover!$7:$7,Cover!$10:$10</definedName>
    <definedName name="Z_5A07DBA2_29FE_46EA_8A64_6BF1FB7295C8_.wvu.Rows" localSheetId="14" hidden="1">Discount!$19:$19,Discount!$21:$21,Discount!$25:$25,Discount!$27:$27,Discount!$29:$33</definedName>
    <definedName name="Z_5A07DBA2_29FE_46EA_8A64_6BF1FB7295C8_.wvu.Rows" localSheetId="3" hidden="1">'Sch-1'!#REF!</definedName>
    <definedName name="Z_5A07DBA2_29FE_46EA_8A64_6BF1FB7295C8_.wvu.Rows" localSheetId="12" hidden="1">'Sch-6'!#REF!,'Sch-6'!#REF!</definedName>
    <definedName name="Z_5C772B04_11E1_4A74_9F43_9A74EF38E5E2_.wvu.Cols" localSheetId="14" hidden="1">Discount!$I:$O</definedName>
    <definedName name="Z_5C772B04_11E1_4A74_9F43_9A74EF38E5E2_.wvu.Cols" localSheetId="3" hidden="1">'Sch-1'!$O:$V</definedName>
    <definedName name="Z_5C772B04_11E1_4A74_9F43_9A74EF38E5E2_.wvu.Cols" localSheetId="4" hidden="1">'Sch-1 Dis'!$K:$K</definedName>
    <definedName name="Z_5C772B04_11E1_4A74_9F43_9A74EF38E5E2_.wvu.Cols" localSheetId="5" hidden="1">'Sch-2'!$L:$M</definedName>
    <definedName name="Z_5C772B04_11E1_4A74_9F43_9A74EF38E5E2_.wvu.Cols" localSheetId="7" hidden="1">'Sch-3 '!$Q:$AB</definedName>
    <definedName name="Z_5C772B04_11E1_4A74_9F43_9A74EF38E5E2_.wvu.Cols" localSheetId="8" hidden="1">'Sch-4'!$F:$K</definedName>
    <definedName name="Z_5C772B04_11E1_4A74_9F43_9A74EF38E5E2_.wvu.Cols" localSheetId="12" hidden="1">'Sch-6'!$E:$E,'Sch-6'!$L:$L,'Sch-6'!$O:$R</definedName>
    <definedName name="Z_5C772B04_11E1_4A74_9F43_9A74EF38E5E2_.wvu.PrintArea" localSheetId="18" hidden="1">'Bid Form 2nd Envelope'!$A$1:$F$52</definedName>
    <definedName name="Z_5C772B04_11E1_4A74_9F43_9A74EF38E5E2_.wvu.PrintArea" localSheetId="1" hidden="1">Cover!$B$1:$E$15</definedName>
    <definedName name="Z_5C772B04_11E1_4A74_9F43_9A74EF38E5E2_.wvu.PrintArea" localSheetId="14" hidden="1">Discount!$A$2:$G$43</definedName>
    <definedName name="Z_5C772B04_11E1_4A74_9F43_9A74EF38E5E2_.wvu.PrintArea" localSheetId="16" hidden="1">'Entry Tax'!$A$1:$E$16</definedName>
    <definedName name="Z_5C772B04_11E1_4A74_9F43_9A74EF38E5E2_.wvu.PrintArea" localSheetId="2" hidden="1">'Names of Bidder'!$B$1:$D$22</definedName>
    <definedName name="Z_5C772B04_11E1_4A74_9F43_9A74EF38E5E2_.wvu.PrintArea" localSheetId="15" hidden="1">Octroi!$A$1:$E$16</definedName>
    <definedName name="Z_5C772B04_11E1_4A74_9F43_9A74EF38E5E2_.wvu.PrintArea" localSheetId="17" hidden="1">'Other Taxes &amp; Duties'!$A$1:$F$16</definedName>
    <definedName name="Z_5C772B04_11E1_4A74_9F43_9A74EF38E5E2_.wvu.PrintArea" localSheetId="19" hidden="1">'Q &amp; C'!$A$1:$F$43</definedName>
    <definedName name="Z_5C772B04_11E1_4A74_9F43_9A74EF38E5E2_.wvu.PrintArea" localSheetId="3" hidden="1">'Sch-1'!$A$1:$O$30</definedName>
    <definedName name="Z_5C772B04_11E1_4A74_9F43_9A74EF38E5E2_.wvu.PrintArea" localSheetId="4" hidden="1">'Sch-1 Dis'!$A$1:$H$32</definedName>
    <definedName name="Z_5C772B04_11E1_4A74_9F43_9A74EF38E5E2_.wvu.PrintArea" localSheetId="5" hidden="1">'Sch-2'!$A$1:$J$26</definedName>
    <definedName name="Z_5C772B04_11E1_4A74_9F43_9A74EF38E5E2_.wvu.PrintArea" localSheetId="6" hidden="1">'Sch-2 Dis'!$A$1:$G$24</definedName>
    <definedName name="Z_5C772B04_11E1_4A74_9F43_9A74EF38E5E2_.wvu.PrintArea" localSheetId="7" hidden="1">'Sch-3 '!$A$1:$P$23</definedName>
    <definedName name="Z_5C772B04_11E1_4A74_9F43_9A74EF38E5E2_.wvu.PrintArea" localSheetId="8" hidden="1">'Sch-4'!$A$1:$E$24</definedName>
    <definedName name="Z_5C772B04_11E1_4A74_9F43_9A74EF38E5E2_.wvu.PrintArea" localSheetId="9" hidden="1">'Sch-4 Dis'!$A$1:$E$44</definedName>
    <definedName name="Z_5C772B04_11E1_4A74_9F43_9A74EF38E5E2_.wvu.PrintArea" localSheetId="10" hidden="1">'Sch-5'!$A$1:$D$27</definedName>
    <definedName name="Z_5C772B04_11E1_4A74_9F43_9A74EF38E5E2_.wvu.PrintArea" localSheetId="11" hidden="1">'Sch-5 After Discount'!$A$1:$D$32</definedName>
    <definedName name="Z_5C772B04_11E1_4A74_9F43_9A74EF38E5E2_.wvu.PrintArea" localSheetId="12" hidden="1">'Sch-6'!$A$1:$J$25</definedName>
    <definedName name="Z_5C772B04_11E1_4A74_9F43_9A74EF38E5E2_.wvu.PrintArea" localSheetId="13" hidden="1">'Sch-6 Dis'!$A$1:$F$28</definedName>
    <definedName name="Z_5C772B04_11E1_4A74_9F43_9A74EF38E5E2_.wvu.PrintArea" localSheetId="20" hidden="1">'T &amp; D'!$A$1:$E$12</definedName>
    <definedName name="Z_5C772B04_11E1_4A74_9F43_9A74EF38E5E2_.wvu.PrintTitles" localSheetId="3" hidden="1">'Sch-1'!$15:$17</definedName>
    <definedName name="Z_5C772B04_11E1_4A74_9F43_9A74EF38E5E2_.wvu.PrintTitles" localSheetId="4" hidden="1">'Sch-1 Dis'!$15:$17</definedName>
    <definedName name="Z_5C772B04_11E1_4A74_9F43_9A74EF38E5E2_.wvu.PrintTitles" localSheetId="5" hidden="1">'Sch-2'!$13:$15</definedName>
    <definedName name="Z_5C772B04_11E1_4A74_9F43_9A74EF38E5E2_.wvu.PrintTitles" localSheetId="6" hidden="1">'Sch-2 Dis'!$13:$15</definedName>
    <definedName name="Z_5C772B04_11E1_4A74_9F43_9A74EF38E5E2_.wvu.PrintTitles" localSheetId="7" hidden="1">'Sch-3 '!$14:$16</definedName>
    <definedName name="Z_5C772B04_11E1_4A74_9F43_9A74EF38E5E2_.wvu.PrintTitles" localSheetId="8" hidden="1">'Sch-4'!$3:$13</definedName>
    <definedName name="Z_5C772B04_11E1_4A74_9F43_9A74EF38E5E2_.wvu.PrintTitles" localSheetId="9" hidden="1">'Sch-4 Dis'!$3:$13</definedName>
    <definedName name="Z_5C772B04_11E1_4A74_9F43_9A74EF38E5E2_.wvu.PrintTitles" localSheetId="10" hidden="1">'Sch-5'!$3:$13</definedName>
    <definedName name="Z_5C772B04_11E1_4A74_9F43_9A74EF38E5E2_.wvu.PrintTitles" localSheetId="11" hidden="1">'Sch-5 After Discount'!$3:$13</definedName>
    <definedName name="Z_5C772B04_11E1_4A74_9F43_9A74EF38E5E2_.wvu.PrintTitles" localSheetId="12" hidden="1">'Sch-6'!$14:$14</definedName>
    <definedName name="Z_5C772B04_11E1_4A74_9F43_9A74EF38E5E2_.wvu.PrintTitles" localSheetId="13" hidden="1">'Sch-6 Dis'!$14:$14</definedName>
    <definedName name="Z_5C772B04_11E1_4A74_9F43_9A74EF38E5E2_.wvu.Rows" localSheetId="0" hidden="1">'Basic Data'!$11:$12</definedName>
    <definedName name="Z_5C772B04_11E1_4A74_9F43_9A74EF38E5E2_.wvu.Rows" localSheetId="18" hidden="1">'Bid Form 2nd Envelope'!$23:$23,'Bid Form 2nd Envelope'!$34:$34</definedName>
    <definedName name="Z_5C772B04_11E1_4A74_9F43_9A74EF38E5E2_.wvu.Rows" localSheetId="1" hidden="1">Cover!$7:$7,Cover!$10:$10</definedName>
    <definedName name="Z_5C772B04_11E1_4A74_9F43_9A74EF38E5E2_.wvu.Rows" localSheetId="14" hidden="1">Discount!$19:$19,Discount!$21:$21,Discount!$25:$25,Discount!$27:$27,Discount!$29:$33</definedName>
    <definedName name="Z_5C772B04_11E1_4A74_9F43_9A74EF38E5E2_.wvu.Rows" localSheetId="2" hidden="1">'Names of Bidder'!$6:$6</definedName>
    <definedName name="Z_5C772B04_11E1_4A74_9F43_9A74EF38E5E2_.wvu.Rows" localSheetId="12" hidden="1">'Sch-6'!$17:$22</definedName>
    <definedName name="Z_6167D39F_8E2F_4CD1_888C_E1DCB300434D_.wvu.Cols" localSheetId="14" hidden="1">Discount!$I:$O</definedName>
    <definedName name="Z_6167D39F_8E2F_4CD1_888C_E1DCB300434D_.wvu.Cols" localSheetId="3" hidden="1">'Sch-1'!$O:$X,'Sch-1'!$Z:$AA</definedName>
    <definedName name="Z_6167D39F_8E2F_4CD1_888C_E1DCB300434D_.wvu.Cols" localSheetId="4" hidden="1">'Sch-1 Dis'!$K:$K</definedName>
    <definedName name="Z_6167D39F_8E2F_4CD1_888C_E1DCB300434D_.wvu.Cols" localSheetId="5" hidden="1">'Sch-2'!$L:$N</definedName>
    <definedName name="Z_6167D39F_8E2F_4CD1_888C_E1DCB300434D_.wvu.Cols" localSheetId="7" hidden="1">'Sch-3 '!$Q:$AB</definedName>
    <definedName name="Z_6167D39F_8E2F_4CD1_888C_E1DCB300434D_.wvu.Cols" localSheetId="8" hidden="1">'Sch-4'!$F:$K</definedName>
    <definedName name="Z_6167D39F_8E2F_4CD1_888C_E1DCB300434D_.wvu.Cols" localSheetId="12" hidden="1">'Sch-6'!$E:$E,'Sch-6'!$L:$L,'Sch-6'!$O:$R</definedName>
    <definedName name="Z_6167D39F_8E2F_4CD1_888C_E1DCB300434D_.wvu.PrintArea" localSheetId="18" hidden="1">'Bid Form 2nd Envelope'!$A$1:$F$52</definedName>
    <definedName name="Z_6167D39F_8E2F_4CD1_888C_E1DCB300434D_.wvu.PrintArea" localSheetId="1" hidden="1">Cover!$B$1:$E$15</definedName>
    <definedName name="Z_6167D39F_8E2F_4CD1_888C_E1DCB300434D_.wvu.PrintArea" localSheetId="14" hidden="1">Discount!$A$2:$G$43</definedName>
    <definedName name="Z_6167D39F_8E2F_4CD1_888C_E1DCB300434D_.wvu.PrintArea" localSheetId="16" hidden="1">'Entry Tax'!$A$1:$E$16</definedName>
    <definedName name="Z_6167D39F_8E2F_4CD1_888C_E1DCB300434D_.wvu.PrintArea" localSheetId="2" hidden="1">'Names of Bidder'!$B$1:$D$22</definedName>
    <definedName name="Z_6167D39F_8E2F_4CD1_888C_E1DCB300434D_.wvu.PrintArea" localSheetId="15" hidden="1">Octroi!$A$1:$E$16</definedName>
    <definedName name="Z_6167D39F_8E2F_4CD1_888C_E1DCB300434D_.wvu.PrintArea" localSheetId="17" hidden="1">'Other Taxes &amp; Duties'!$A$1:$F$16</definedName>
    <definedName name="Z_6167D39F_8E2F_4CD1_888C_E1DCB300434D_.wvu.PrintArea" localSheetId="19" hidden="1">'Q &amp; C'!$A$1:$F$43</definedName>
    <definedName name="Z_6167D39F_8E2F_4CD1_888C_E1DCB300434D_.wvu.PrintArea" localSheetId="3" hidden="1">'Sch-1'!$A$1:$O$30</definedName>
    <definedName name="Z_6167D39F_8E2F_4CD1_888C_E1DCB300434D_.wvu.PrintArea" localSheetId="4" hidden="1">'Sch-1 Dis'!$A$1:$H$32</definedName>
    <definedName name="Z_6167D39F_8E2F_4CD1_888C_E1DCB300434D_.wvu.PrintArea" localSheetId="5" hidden="1">'Sch-2'!$A$1:$J$26</definedName>
    <definedName name="Z_6167D39F_8E2F_4CD1_888C_E1DCB300434D_.wvu.PrintArea" localSheetId="6" hidden="1">'Sch-2 Dis'!$A$1:$G$24</definedName>
    <definedName name="Z_6167D39F_8E2F_4CD1_888C_E1DCB300434D_.wvu.PrintArea" localSheetId="7" hidden="1">'Sch-3 '!$A$1:$P$23</definedName>
    <definedName name="Z_6167D39F_8E2F_4CD1_888C_E1DCB300434D_.wvu.PrintArea" localSheetId="8" hidden="1">'Sch-4'!$A$1:$E$24</definedName>
    <definedName name="Z_6167D39F_8E2F_4CD1_888C_E1DCB300434D_.wvu.PrintArea" localSheetId="9" hidden="1">'Sch-4 Dis'!$A$1:$E$44</definedName>
    <definedName name="Z_6167D39F_8E2F_4CD1_888C_E1DCB300434D_.wvu.PrintArea" localSheetId="10" hidden="1">'Sch-5'!$A$1:$D$27</definedName>
    <definedName name="Z_6167D39F_8E2F_4CD1_888C_E1DCB300434D_.wvu.PrintArea" localSheetId="11" hidden="1">'Sch-5 After Discount'!$A$1:$D$32</definedName>
    <definedName name="Z_6167D39F_8E2F_4CD1_888C_E1DCB300434D_.wvu.PrintArea" localSheetId="12" hidden="1">'Sch-6'!$A$1:$J$25</definedName>
    <definedName name="Z_6167D39F_8E2F_4CD1_888C_E1DCB300434D_.wvu.PrintArea" localSheetId="13" hidden="1">'Sch-6 Dis'!$A$1:$F$28</definedName>
    <definedName name="Z_6167D39F_8E2F_4CD1_888C_E1DCB300434D_.wvu.PrintArea" localSheetId="20" hidden="1">'T &amp; D'!$A$1:$E$12</definedName>
    <definedName name="Z_6167D39F_8E2F_4CD1_888C_E1DCB300434D_.wvu.PrintTitles" localSheetId="3" hidden="1">'Sch-1'!$15:$17</definedName>
    <definedName name="Z_6167D39F_8E2F_4CD1_888C_E1DCB300434D_.wvu.PrintTitles" localSheetId="4" hidden="1">'Sch-1 Dis'!$15:$17</definedName>
    <definedName name="Z_6167D39F_8E2F_4CD1_888C_E1DCB300434D_.wvu.PrintTitles" localSheetId="5" hidden="1">'Sch-2'!$13:$15</definedName>
    <definedName name="Z_6167D39F_8E2F_4CD1_888C_E1DCB300434D_.wvu.PrintTitles" localSheetId="6" hidden="1">'Sch-2 Dis'!$13:$15</definedName>
    <definedName name="Z_6167D39F_8E2F_4CD1_888C_E1DCB300434D_.wvu.PrintTitles" localSheetId="7" hidden="1">'Sch-3 '!$14:$16</definedName>
    <definedName name="Z_6167D39F_8E2F_4CD1_888C_E1DCB300434D_.wvu.PrintTitles" localSheetId="8" hidden="1">'Sch-4'!$3:$13</definedName>
    <definedName name="Z_6167D39F_8E2F_4CD1_888C_E1DCB300434D_.wvu.PrintTitles" localSheetId="9" hidden="1">'Sch-4 Dis'!$3:$13</definedName>
    <definedName name="Z_6167D39F_8E2F_4CD1_888C_E1DCB300434D_.wvu.PrintTitles" localSheetId="10" hidden="1">'Sch-5'!$3:$13</definedName>
    <definedName name="Z_6167D39F_8E2F_4CD1_888C_E1DCB300434D_.wvu.PrintTitles" localSheetId="11" hidden="1">'Sch-5 After Discount'!$3:$13</definedName>
    <definedName name="Z_6167D39F_8E2F_4CD1_888C_E1DCB300434D_.wvu.PrintTitles" localSheetId="12" hidden="1">'Sch-6'!$14:$14</definedName>
    <definedName name="Z_6167D39F_8E2F_4CD1_888C_E1DCB300434D_.wvu.PrintTitles" localSheetId="13" hidden="1">'Sch-6 Dis'!$14:$14</definedName>
    <definedName name="Z_6167D39F_8E2F_4CD1_888C_E1DCB300434D_.wvu.Rows" localSheetId="0" hidden="1">'Basic Data'!$11:$12</definedName>
    <definedName name="Z_6167D39F_8E2F_4CD1_888C_E1DCB300434D_.wvu.Rows" localSheetId="18" hidden="1">'Bid Form 2nd Envelope'!$23:$23,'Bid Form 2nd Envelope'!$34:$34</definedName>
    <definedName name="Z_6167D39F_8E2F_4CD1_888C_E1DCB300434D_.wvu.Rows" localSheetId="1" hidden="1">Cover!$7:$7,Cover!$10:$10</definedName>
    <definedName name="Z_6167D39F_8E2F_4CD1_888C_E1DCB300434D_.wvu.Rows" localSheetId="14" hidden="1">Discount!$19:$19,Discount!$21:$21,Discount!$25:$25,Discount!$27:$27,Discount!$29:$33</definedName>
    <definedName name="Z_6167D39F_8E2F_4CD1_888C_E1DCB300434D_.wvu.Rows" localSheetId="2" hidden="1">'Names of Bidder'!$6:$6</definedName>
    <definedName name="Z_6167D39F_8E2F_4CD1_888C_E1DCB300434D_.wvu.Rows" localSheetId="12" hidden="1">'Sch-6'!$17:$22</definedName>
    <definedName name="Z_696D9240_6693_44E8_B9A4_2BFADD101EE2_.wvu.Cols" localSheetId="14" hidden="1">Discount!$I:$P</definedName>
    <definedName name="Z_696D9240_6693_44E8_B9A4_2BFADD101EE2_.wvu.Cols" localSheetId="3" hidden="1">'Sch-1'!$R:$T</definedName>
    <definedName name="Z_696D9240_6693_44E8_B9A4_2BFADD101EE2_.wvu.Cols" localSheetId="4" hidden="1">'Sch-1 Dis'!$K:$K</definedName>
    <definedName name="Z_696D9240_6693_44E8_B9A4_2BFADD101EE2_.wvu.Cols" localSheetId="5" hidden="1">'Sch-2'!$L:$M</definedName>
    <definedName name="Z_696D9240_6693_44E8_B9A4_2BFADD101EE2_.wvu.Cols" localSheetId="12" hidden="1">'Sch-6'!$L:$L</definedName>
    <definedName name="Z_696D9240_6693_44E8_B9A4_2BFADD101EE2_.wvu.PrintArea" localSheetId="18" hidden="1">'Bid Form 2nd Envelope'!$A$1:$F$58</definedName>
    <definedName name="Z_696D9240_6693_44E8_B9A4_2BFADD101EE2_.wvu.PrintArea" localSheetId="1" hidden="1">Cover!$B$1:$E$15</definedName>
    <definedName name="Z_696D9240_6693_44E8_B9A4_2BFADD101EE2_.wvu.PrintArea" localSheetId="14" hidden="1">Discount!$A$2:$G$43</definedName>
    <definedName name="Z_696D9240_6693_44E8_B9A4_2BFADD101EE2_.wvu.PrintArea" localSheetId="16" hidden="1">'Entry Tax'!$A$1:$E$16</definedName>
    <definedName name="Z_696D9240_6693_44E8_B9A4_2BFADD101EE2_.wvu.PrintArea" localSheetId="2" hidden="1">'Names of Bidder'!$B$1:$E$20</definedName>
    <definedName name="Z_696D9240_6693_44E8_B9A4_2BFADD101EE2_.wvu.PrintArea" localSheetId="15" hidden="1">Octroi!$A$1:$E$16</definedName>
    <definedName name="Z_696D9240_6693_44E8_B9A4_2BFADD101EE2_.wvu.PrintArea" localSheetId="17" hidden="1">'Other Taxes &amp; Duties'!$A$1:$F$16</definedName>
    <definedName name="Z_696D9240_6693_44E8_B9A4_2BFADD101EE2_.wvu.PrintArea" localSheetId="19" hidden="1">'Q &amp; C'!$A$1:$F$43</definedName>
    <definedName name="Z_696D9240_6693_44E8_B9A4_2BFADD101EE2_.wvu.PrintArea" localSheetId="3" hidden="1">'Sch-1'!$A$1:$O$32</definedName>
    <definedName name="Z_696D9240_6693_44E8_B9A4_2BFADD101EE2_.wvu.PrintArea" localSheetId="4" hidden="1">'Sch-1 Dis'!$A$1:$H$32</definedName>
    <definedName name="Z_696D9240_6693_44E8_B9A4_2BFADD101EE2_.wvu.PrintArea" localSheetId="5" hidden="1">'Sch-2'!$A$1:$J$26</definedName>
    <definedName name="Z_696D9240_6693_44E8_B9A4_2BFADD101EE2_.wvu.PrintArea" localSheetId="6" hidden="1">'Sch-2 Dis'!$A$1:$G$24</definedName>
    <definedName name="Z_696D9240_6693_44E8_B9A4_2BFADD101EE2_.wvu.PrintArea" localSheetId="7" hidden="1">'Sch-3 '!$A$1:$P$24</definedName>
    <definedName name="Z_696D9240_6693_44E8_B9A4_2BFADD101EE2_.wvu.PrintArea" localSheetId="8" hidden="1">'Sch-4'!$A$1:$E$24</definedName>
    <definedName name="Z_696D9240_6693_44E8_B9A4_2BFADD101EE2_.wvu.PrintArea" localSheetId="9" hidden="1">'Sch-4 Dis'!$A$1:$E$44</definedName>
    <definedName name="Z_696D9240_6693_44E8_B9A4_2BFADD101EE2_.wvu.PrintArea" localSheetId="10" hidden="1">'Sch-5'!$A$1:$D$28</definedName>
    <definedName name="Z_696D9240_6693_44E8_B9A4_2BFADD101EE2_.wvu.PrintArea" localSheetId="11" hidden="1">'Sch-5 After Discount'!$A$1:$D$32</definedName>
    <definedName name="Z_696D9240_6693_44E8_B9A4_2BFADD101EE2_.wvu.PrintArea" localSheetId="12" hidden="1">'Sch-6'!$A$1:$J$25</definedName>
    <definedName name="Z_696D9240_6693_44E8_B9A4_2BFADD101EE2_.wvu.PrintArea" localSheetId="13" hidden="1">'Sch-6 Dis'!$A$1:$F$28</definedName>
    <definedName name="Z_696D9240_6693_44E8_B9A4_2BFADD101EE2_.wvu.PrintTitles" localSheetId="3" hidden="1">'Sch-1'!$15:$17</definedName>
    <definedName name="Z_696D9240_6693_44E8_B9A4_2BFADD101EE2_.wvu.PrintTitles" localSheetId="4" hidden="1">'Sch-1 Dis'!$15:$17</definedName>
    <definedName name="Z_696D9240_6693_44E8_B9A4_2BFADD101EE2_.wvu.PrintTitles" localSheetId="5" hidden="1">'Sch-2'!$13:$15</definedName>
    <definedName name="Z_696D9240_6693_44E8_B9A4_2BFADD101EE2_.wvu.PrintTitles" localSheetId="6" hidden="1">'Sch-2 Dis'!$13:$15</definedName>
    <definedName name="Z_696D9240_6693_44E8_B9A4_2BFADD101EE2_.wvu.PrintTitles" localSheetId="7" hidden="1">'Sch-3 '!$14:$16</definedName>
    <definedName name="Z_696D9240_6693_44E8_B9A4_2BFADD101EE2_.wvu.PrintTitles" localSheetId="8" hidden="1">'Sch-4'!$3:$13</definedName>
    <definedName name="Z_696D9240_6693_44E8_B9A4_2BFADD101EE2_.wvu.PrintTitles" localSheetId="9" hidden="1">'Sch-4 Dis'!$3:$13</definedName>
    <definedName name="Z_696D9240_6693_44E8_B9A4_2BFADD101EE2_.wvu.PrintTitles" localSheetId="10" hidden="1">'Sch-5'!$3:$13</definedName>
    <definedName name="Z_696D9240_6693_44E8_B9A4_2BFADD101EE2_.wvu.PrintTitles" localSheetId="11" hidden="1">'Sch-5 After Discount'!$3:$13</definedName>
    <definedName name="Z_696D9240_6693_44E8_B9A4_2BFADD101EE2_.wvu.PrintTitles" localSheetId="12" hidden="1">'Sch-6'!$14:$14</definedName>
    <definedName name="Z_696D9240_6693_44E8_B9A4_2BFADD101EE2_.wvu.PrintTitles" localSheetId="13" hidden="1">'Sch-6 Dis'!$14:$14</definedName>
    <definedName name="Z_696D9240_6693_44E8_B9A4_2BFADD101EE2_.wvu.Rows" localSheetId="0" hidden="1">'Basic Data'!$11:$12</definedName>
    <definedName name="Z_696D9240_6693_44E8_B9A4_2BFADD101EE2_.wvu.Rows" localSheetId="18" hidden="1">'Bid Form 2nd Envelope'!$23:$23</definedName>
    <definedName name="Z_696D9240_6693_44E8_B9A4_2BFADD101EE2_.wvu.Rows" localSheetId="1" hidden="1">Cover!$7:$7,Cover!$10:$10</definedName>
    <definedName name="Z_696D9240_6693_44E8_B9A4_2BFADD101EE2_.wvu.Rows" localSheetId="14" hidden="1">Discount!$21:$21,Discount!$27:$27</definedName>
    <definedName name="Z_696D9240_6693_44E8_B9A4_2BFADD101EE2_.wvu.Rows" localSheetId="3" hidden="1">'Sch-1'!#REF!</definedName>
    <definedName name="Z_6E345679_47E0_4044_94F8_40B7719CE719_.wvu.PrintArea" localSheetId="19" hidden="1">'Q &amp; C'!$A$1:$F$43</definedName>
    <definedName name="Z_7781E931_9022_448B_8CEA_16A952A0B08B_.wvu.Cols" localSheetId="14" hidden="1">Discount!$I:$O</definedName>
    <definedName name="Z_7781E931_9022_448B_8CEA_16A952A0B08B_.wvu.Cols" localSheetId="3" hidden="1">'Sch-1'!$Q:$U</definedName>
    <definedName name="Z_7781E931_9022_448B_8CEA_16A952A0B08B_.wvu.Cols" localSheetId="4" hidden="1">'Sch-1 Dis'!$K:$K</definedName>
    <definedName name="Z_7781E931_9022_448B_8CEA_16A952A0B08B_.wvu.Cols" localSheetId="5" hidden="1">'Sch-2'!$L:$M</definedName>
    <definedName name="Z_7781E931_9022_448B_8CEA_16A952A0B08B_.wvu.Cols" localSheetId="7" hidden="1">'Sch-3 '!$Q:$AB</definedName>
    <definedName name="Z_7781E931_9022_448B_8CEA_16A952A0B08B_.wvu.Cols" localSheetId="12" hidden="1">'Sch-6'!$L:$L</definedName>
    <definedName name="Z_7781E931_9022_448B_8CEA_16A952A0B08B_.wvu.PrintArea" localSheetId="18" hidden="1">'Bid Form 2nd Envelope'!$A$1:$F$52</definedName>
    <definedName name="Z_7781E931_9022_448B_8CEA_16A952A0B08B_.wvu.PrintArea" localSheetId="1" hidden="1">Cover!$B$1:$E$15</definedName>
    <definedName name="Z_7781E931_9022_448B_8CEA_16A952A0B08B_.wvu.PrintArea" localSheetId="14" hidden="1">Discount!$A$2:$G$43</definedName>
    <definedName name="Z_7781E931_9022_448B_8CEA_16A952A0B08B_.wvu.PrintArea" localSheetId="16" hidden="1">'Entry Tax'!$A$1:$E$16</definedName>
    <definedName name="Z_7781E931_9022_448B_8CEA_16A952A0B08B_.wvu.PrintArea" localSheetId="2" hidden="1">'Names of Bidder'!$B$1:$D$22</definedName>
    <definedName name="Z_7781E931_9022_448B_8CEA_16A952A0B08B_.wvu.PrintArea" localSheetId="15" hidden="1">Octroi!$A$1:$E$16</definedName>
    <definedName name="Z_7781E931_9022_448B_8CEA_16A952A0B08B_.wvu.PrintArea" localSheetId="17" hidden="1">'Other Taxes &amp; Duties'!$A$1:$F$16</definedName>
    <definedName name="Z_7781E931_9022_448B_8CEA_16A952A0B08B_.wvu.PrintArea" localSheetId="19" hidden="1">'Q &amp; C'!$A$1:$F$43</definedName>
    <definedName name="Z_7781E931_9022_448B_8CEA_16A952A0B08B_.wvu.PrintArea" localSheetId="3" hidden="1">'Sch-1'!$A$1:$O$32</definedName>
    <definedName name="Z_7781E931_9022_448B_8CEA_16A952A0B08B_.wvu.PrintArea" localSheetId="4" hidden="1">'Sch-1 Dis'!$A$1:$H$32</definedName>
    <definedName name="Z_7781E931_9022_448B_8CEA_16A952A0B08B_.wvu.PrintArea" localSheetId="5" hidden="1">'Sch-2'!$A$1:$J$26</definedName>
    <definedName name="Z_7781E931_9022_448B_8CEA_16A952A0B08B_.wvu.PrintArea" localSheetId="6" hidden="1">'Sch-2 Dis'!$A$1:$G$24</definedName>
    <definedName name="Z_7781E931_9022_448B_8CEA_16A952A0B08B_.wvu.PrintArea" localSheetId="7" hidden="1">'Sch-3 '!$A$1:$P$24</definedName>
    <definedName name="Z_7781E931_9022_448B_8CEA_16A952A0B08B_.wvu.PrintArea" localSheetId="8" hidden="1">'Sch-4'!$A$1:$E$24</definedName>
    <definedName name="Z_7781E931_9022_448B_8CEA_16A952A0B08B_.wvu.PrintArea" localSheetId="9" hidden="1">'Sch-4 Dis'!$A$1:$E$44</definedName>
    <definedName name="Z_7781E931_9022_448B_8CEA_16A952A0B08B_.wvu.PrintArea" localSheetId="10" hidden="1">'Sch-5'!$A$1:$D$28</definedName>
    <definedName name="Z_7781E931_9022_448B_8CEA_16A952A0B08B_.wvu.PrintArea" localSheetId="11" hidden="1">'Sch-5 After Discount'!$A$1:$D$32</definedName>
    <definedName name="Z_7781E931_9022_448B_8CEA_16A952A0B08B_.wvu.PrintArea" localSheetId="12" hidden="1">'Sch-6'!$A$1:$J$25</definedName>
    <definedName name="Z_7781E931_9022_448B_8CEA_16A952A0B08B_.wvu.PrintArea" localSheetId="13" hidden="1">'Sch-6 Dis'!$A$1:$F$28</definedName>
    <definedName name="Z_7781E931_9022_448B_8CEA_16A952A0B08B_.wvu.PrintArea" localSheetId="20" hidden="1">'T &amp; D'!$A$1:$E$12</definedName>
    <definedName name="Z_7781E931_9022_448B_8CEA_16A952A0B08B_.wvu.PrintTitles" localSheetId="3" hidden="1">'Sch-1'!$15:$17</definedName>
    <definedName name="Z_7781E931_9022_448B_8CEA_16A952A0B08B_.wvu.PrintTitles" localSheetId="4" hidden="1">'Sch-1 Dis'!$15:$17</definedName>
    <definedName name="Z_7781E931_9022_448B_8CEA_16A952A0B08B_.wvu.PrintTitles" localSheetId="5" hidden="1">'Sch-2'!$13:$15</definedName>
    <definedName name="Z_7781E931_9022_448B_8CEA_16A952A0B08B_.wvu.PrintTitles" localSheetId="6" hidden="1">'Sch-2 Dis'!$13:$15</definedName>
    <definedName name="Z_7781E931_9022_448B_8CEA_16A952A0B08B_.wvu.PrintTitles" localSheetId="7" hidden="1">'Sch-3 '!$14:$16</definedName>
    <definedName name="Z_7781E931_9022_448B_8CEA_16A952A0B08B_.wvu.PrintTitles" localSheetId="8" hidden="1">'Sch-4'!$3:$13</definedName>
    <definedName name="Z_7781E931_9022_448B_8CEA_16A952A0B08B_.wvu.PrintTitles" localSheetId="9" hidden="1">'Sch-4 Dis'!$3:$13</definedName>
    <definedName name="Z_7781E931_9022_448B_8CEA_16A952A0B08B_.wvu.PrintTitles" localSheetId="10" hidden="1">'Sch-5'!$3:$13</definedName>
    <definedName name="Z_7781E931_9022_448B_8CEA_16A952A0B08B_.wvu.PrintTitles" localSheetId="11" hidden="1">'Sch-5 After Discount'!$3:$13</definedName>
    <definedName name="Z_7781E931_9022_448B_8CEA_16A952A0B08B_.wvu.PrintTitles" localSheetId="12" hidden="1">'Sch-6'!$14:$14</definedName>
    <definedName name="Z_7781E931_9022_448B_8CEA_16A952A0B08B_.wvu.PrintTitles" localSheetId="13" hidden="1">'Sch-6 Dis'!$14:$14</definedName>
    <definedName name="Z_7781E931_9022_448B_8CEA_16A952A0B08B_.wvu.Rows" localSheetId="0" hidden="1">'Basic Data'!$11:$12</definedName>
    <definedName name="Z_7781E931_9022_448B_8CEA_16A952A0B08B_.wvu.Rows" localSheetId="18" hidden="1">'Bid Form 2nd Envelope'!$23:$23</definedName>
    <definedName name="Z_7781E931_9022_448B_8CEA_16A952A0B08B_.wvu.Rows" localSheetId="1" hidden="1">Cover!$7:$7,Cover!$10:$10</definedName>
    <definedName name="Z_7781E931_9022_448B_8CEA_16A952A0B08B_.wvu.Rows" localSheetId="14" hidden="1">Discount!$19:$19,Discount!$21:$21,Discount!$25:$25,Discount!$27:$27,Discount!$32:$33</definedName>
    <definedName name="Z_7781E931_9022_448B_8CEA_16A952A0B08B_.wvu.Rows" localSheetId="3" hidden="1">'Sch-1'!#REF!</definedName>
    <definedName name="Z_7781E931_9022_448B_8CEA_16A952A0B08B_.wvu.Rows" localSheetId="5" hidden="1">'Sch-2'!#REF!</definedName>
    <definedName name="Z_7781E931_9022_448B_8CEA_16A952A0B08B_.wvu.Rows" localSheetId="12" hidden="1">'Sch-6'!$16:$20,'Sch-6'!#REF!</definedName>
    <definedName name="Z_8020169D_1904_4071_9010_34C6BAD35472_.wvu.Cols" localSheetId="14" hidden="1">Discount!$I:$O</definedName>
    <definedName name="Z_8020169D_1904_4071_9010_34C6BAD35472_.wvu.Cols" localSheetId="3" hidden="1">'Sch-1'!$Q:$U</definedName>
    <definedName name="Z_8020169D_1904_4071_9010_34C6BAD35472_.wvu.Cols" localSheetId="4" hidden="1">'Sch-1 Dis'!$K:$K</definedName>
    <definedName name="Z_8020169D_1904_4071_9010_34C6BAD35472_.wvu.Cols" localSheetId="5" hidden="1">'Sch-2'!$L:$M</definedName>
    <definedName name="Z_8020169D_1904_4071_9010_34C6BAD35472_.wvu.Cols" localSheetId="7" hidden="1">'Sch-3 '!$Q:$AB</definedName>
    <definedName name="Z_8020169D_1904_4071_9010_34C6BAD35472_.wvu.Cols" localSheetId="12" hidden="1">'Sch-6'!$L:$L</definedName>
    <definedName name="Z_8020169D_1904_4071_9010_34C6BAD35472_.wvu.PrintArea" localSheetId="18" hidden="1">'Bid Form 2nd Envelope'!$A$1:$F$52</definedName>
    <definedName name="Z_8020169D_1904_4071_9010_34C6BAD35472_.wvu.PrintArea" localSheetId="1" hidden="1">Cover!$B$1:$E$15</definedName>
    <definedName name="Z_8020169D_1904_4071_9010_34C6BAD35472_.wvu.PrintArea" localSheetId="14" hidden="1">Discount!$A$2:$G$43</definedName>
    <definedName name="Z_8020169D_1904_4071_9010_34C6BAD35472_.wvu.PrintArea" localSheetId="16" hidden="1">'Entry Tax'!$A$1:$E$16</definedName>
    <definedName name="Z_8020169D_1904_4071_9010_34C6BAD35472_.wvu.PrintArea" localSheetId="2" hidden="1">'Names of Bidder'!$B$1:$D$22</definedName>
    <definedName name="Z_8020169D_1904_4071_9010_34C6BAD35472_.wvu.PrintArea" localSheetId="15" hidden="1">Octroi!$A$1:$E$16</definedName>
    <definedName name="Z_8020169D_1904_4071_9010_34C6BAD35472_.wvu.PrintArea" localSheetId="17" hidden="1">'Other Taxes &amp; Duties'!$A$1:$F$16</definedName>
    <definedName name="Z_8020169D_1904_4071_9010_34C6BAD35472_.wvu.PrintArea" localSheetId="19" hidden="1">'Q &amp; C'!$A$1:$F$43</definedName>
    <definedName name="Z_8020169D_1904_4071_9010_34C6BAD35472_.wvu.PrintArea" localSheetId="3" hidden="1">'Sch-1'!$A$1:$O$30</definedName>
    <definedName name="Z_8020169D_1904_4071_9010_34C6BAD35472_.wvu.PrintArea" localSheetId="4" hidden="1">'Sch-1 Dis'!$A$1:$H$32</definedName>
    <definedName name="Z_8020169D_1904_4071_9010_34C6BAD35472_.wvu.PrintArea" localSheetId="5" hidden="1">'Sch-2'!$A$1:$J$26</definedName>
    <definedName name="Z_8020169D_1904_4071_9010_34C6BAD35472_.wvu.PrintArea" localSheetId="6" hidden="1">'Sch-2 Dis'!$A$1:$G$24</definedName>
    <definedName name="Z_8020169D_1904_4071_9010_34C6BAD35472_.wvu.PrintArea" localSheetId="7" hidden="1">'Sch-3 '!$A$1:$P$24</definedName>
    <definedName name="Z_8020169D_1904_4071_9010_34C6BAD35472_.wvu.PrintArea" localSheetId="8" hidden="1">'Sch-4'!$A$1:$E$24</definedName>
    <definedName name="Z_8020169D_1904_4071_9010_34C6BAD35472_.wvu.PrintArea" localSheetId="9" hidden="1">'Sch-4 Dis'!$A$1:$E$44</definedName>
    <definedName name="Z_8020169D_1904_4071_9010_34C6BAD35472_.wvu.PrintArea" localSheetId="10" hidden="1">'Sch-5'!$A$1:$D$28</definedName>
    <definedName name="Z_8020169D_1904_4071_9010_34C6BAD35472_.wvu.PrintArea" localSheetId="11" hidden="1">'Sch-5 After Discount'!$A$1:$D$32</definedName>
    <definedName name="Z_8020169D_1904_4071_9010_34C6BAD35472_.wvu.PrintArea" localSheetId="12" hidden="1">'Sch-6'!$A$1:$J$25</definedName>
    <definedName name="Z_8020169D_1904_4071_9010_34C6BAD35472_.wvu.PrintArea" localSheetId="13" hidden="1">'Sch-6 Dis'!$A$1:$F$28</definedName>
    <definedName name="Z_8020169D_1904_4071_9010_34C6BAD35472_.wvu.PrintArea" localSheetId="20" hidden="1">'T &amp; D'!$A$1:$E$12</definedName>
    <definedName name="Z_8020169D_1904_4071_9010_34C6BAD35472_.wvu.PrintTitles" localSheetId="3" hidden="1">'Sch-1'!$15:$17</definedName>
    <definedName name="Z_8020169D_1904_4071_9010_34C6BAD35472_.wvu.PrintTitles" localSheetId="4" hidden="1">'Sch-1 Dis'!$15:$17</definedName>
    <definedName name="Z_8020169D_1904_4071_9010_34C6BAD35472_.wvu.PrintTitles" localSheetId="5" hidden="1">'Sch-2'!$13:$15</definedName>
    <definedName name="Z_8020169D_1904_4071_9010_34C6BAD35472_.wvu.PrintTitles" localSheetId="6" hidden="1">'Sch-2 Dis'!$13:$15</definedName>
    <definedName name="Z_8020169D_1904_4071_9010_34C6BAD35472_.wvu.PrintTitles" localSheetId="7" hidden="1">'Sch-3 '!$14:$16</definedName>
    <definedName name="Z_8020169D_1904_4071_9010_34C6BAD35472_.wvu.PrintTitles" localSheetId="8" hidden="1">'Sch-4'!$3:$13</definedName>
    <definedName name="Z_8020169D_1904_4071_9010_34C6BAD35472_.wvu.PrintTitles" localSheetId="9" hidden="1">'Sch-4 Dis'!$3:$13</definedName>
    <definedName name="Z_8020169D_1904_4071_9010_34C6BAD35472_.wvu.PrintTitles" localSheetId="10" hidden="1">'Sch-5'!$3:$13</definedName>
    <definedName name="Z_8020169D_1904_4071_9010_34C6BAD35472_.wvu.PrintTitles" localSheetId="11" hidden="1">'Sch-5 After Discount'!$3:$13</definedName>
    <definedName name="Z_8020169D_1904_4071_9010_34C6BAD35472_.wvu.PrintTitles" localSheetId="12" hidden="1">'Sch-6'!$14:$14</definedName>
    <definedName name="Z_8020169D_1904_4071_9010_34C6BAD35472_.wvu.PrintTitles" localSheetId="13" hidden="1">'Sch-6 Dis'!$14:$14</definedName>
    <definedName name="Z_8020169D_1904_4071_9010_34C6BAD35472_.wvu.Rows" localSheetId="0" hidden="1">'Basic Data'!$11:$12</definedName>
    <definedName name="Z_8020169D_1904_4071_9010_34C6BAD35472_.wvu.Rows" localSheetId="18" hidden="1">'Bid Form 2nd Envelope'!$23:$23</definedName>
    <definedName name="Z_8020169D_1904_4071_9010_34C6BAD35472_.wvu.Rows" localSheetId="1" hidden="1">Cover!$7:$7,Cover!$10:$10</definedName>
    <definedName name="Z_8020169D_1904_4071_9010_34C6BAD35472_.wvu.Rows" localSheetId="14" hidden="1">Discount!$19:$19,Discount!$21:$21,Discount!$25:$25,Discount!$27:$27,Discount!$29:$33</definedName>
    <definedName name="Z_8020169D_1904_4071_9010_34C6BAD35472_.wvu.Rows" localSheetId="12" hidden="1">'Sch-6'!#REF!</definedName>
    <definedName name="Z_883F4F4D_A630_4132_B676_8201FF751979_.wvu.Cols" localSheetId="14" hidden="1">Discount!$I:$O</definedName>
    <definedName name="Z_883F4F4D_A630_4132_B676_8201FF751979_.wvu.Cols" localSheetId="3" hidden="1">'Sch-1'!$O:$V</definedName>
    <definedName name="Z_883F4F4D_A630_4132_B676_8201FF751979_.wvu.Cols" localSheetId="4" hidden="1">'Sch-1 Dis'!$K:$K</definedName>
    <definedName name="Z_883F4F4D_A630_4132_B676_8201FF751979_.wvu.Cols" localSheetId="5" hidden="1">'Sch-2'!$L:$M</definedName>
    <definedName name="Z_883F4F4D_A630_4132_B676_8201FF751979_.wvu.Cols" localSheetId="7" hidden="1">'Sch-3 '!$Q:$AB</definedName>
    <definedName name="Z_883F4F4D_A630_4132_B676_8201FF751979_.wvu.Cols" localSheetId="8" hidden="1">'Sch-4'!$F:$K</definedName>
    <definedName name="Z_883F4F4D_A630_4132_B676_8201FF751979_.wvu.Cols" localSheetId="12" hidden="1">'Sch-6'!$E:$E,'Sch-6'!$L:$L,'Sch-6'!$O:$R</definedName>
    <definedName name="Z_883F4F4D_A630_4132_B676_8201FF751979_.wvu.PrintArea" localSheetId="18" hidden="1">'Bid Form 2nd Envelope'!$A$1:$F$52</definedName>
    <definedName name="Z_883F4F4D_A630_4132_B676_8201FF751979_.wvu.PrintArea" localSheetId="1" hidden="1">Cover!$B$1:$E$15</definedName>
    <definedName name="Z_883F4F4D_A630_4132_B676_8201FF751979_.wvu.PrintArea" localSheetId="14" hidden="1">Discount!$A$2:$G$43</definedName>
    <definedName name="Z_883F4F4D_A630_4132_B676_8201FF751979_.wvu.PrintArea" localSheetId="16" hidden="1">'Entry Tax'!$A$1:$E$16</definedName>
    <definedName name="Z_883F4F4D_A630_4132_B676_8201FF751979_.wvu.PrintArea" localSheetId="2" hidden="1">'Names of Bidder'!$B$1:$D$22</definedName>
    <definedName name="Z_883F4F4D_A630_4132_B676_8201FF751979_.wvu.PrintArea" localSheetId="15" hidden="1">Octroi!$A$1:$E$16</definedName>
    <definedName name="Z_883F4F4D_A630_4132_B676_8201FF751979_.wvu.PrintArea" localSheetId="17" hidden="1">'Other Taxes &amp; Duties'!$A$1:$F$16</definedName>
    <definedName name="Z_883F4F4D_A630_4132_B676_8201FF751979_.wvu.PrintArea" localSheetId="19" hidden="1">'Q &amp; C'!$A$1:$F$43</definedName>
    <definedName name="Z_883F4F4D_A630_4132_B676_8201FF751979_.wvu.PrintArea" localSheetId="3" hidden="1">'Sch-1'!$A$1:$O$30</definedName>
    <definedName name="Z_883F4F4D_A630_4132_B676_8201FF751979_.wvu.PrintArea" localSheetId="4" hidden="1">'Sch-1 Dis'!$A$1:$H$32</definedName>
    <definedName name="Z_883F4F4D_A630_4132_B676_8201FF751979_.wvu.PrintArea" localSheetId="5" hidden="1">'Sch-2'!$A$1:$J$26</definedName>
    <definedName name="Z_883F4F4D_A630_4132_B676_8201FF751979_.wvu.PrintArea" localSheetId="6" hidden="1">'Sch-2 Dis'!$A$1:$G$24</definedName>
    <definedName name="Z_883F4F4D_A630_4132_B676_8201FF751979_.wvu.PrintArea" localSheetId="7" hidden="1">'Sch-3 '!$A$1:$P$23</definedName>
    <definedName name="Z_883F4F4D_A630_4132_B676_8201FF751979_.wvu.PrintArea" localSheetId="8" hidden="1">'Sch-4'!$A$1:$E$24</definedName>
    <definedName name="Z_883F4F4D_A630_4132_B676_8201FF751979_.wvu.PrintArea" localSheetId="9" hidden="1">'Sch-4 Dis'!$A$1:$E$44</definedName>
    <definedName name="Z_883F4F4D_A630_4132_B676_8201FF751979_.wvu.PrintArea" localSheetId="10" hidden="1">'Sch-5'!$A$1:$D$27</definedName>
    <definedName name="Z_883F4F4D_A630_4132_B676_8201FF751979_.wvu.PrintArea" localSheetId="11" hidden="1">'Sch-5 After Discount'!$A$1:$D$32</definedName>
    <definedName name="Z_883F4F4D_A630_4132_B676_8201FF751979_.wvu.PrintArea" localSheetId="12" hidden="1">'Sch-6'!$A$1:$J$25</definedName>
    <definedName name="Z_883F4F4D_A630_4132_B676_8201FF751979_.wvu.PrintArea" localSheetId="13" hidden="1">'Sch-6 Dis'!$A$1:$F$28</definedName>
    <definedName name="Z_883F4F4D_A630_4132_B676_8201FF751979_.wvu.PrintArea" localSheetId="20" hidden="1">'T &amp; D'!$A$1:$E$12</definedName>
    <definedName name="Z_883F4F4D_A630_4132_B676_8201FF751979_.wvu.PrintTitles" localSheetId="3" hidden="1">'Sch-1'!$15:$17</definedName>
    <definedName name="Z_883F4F4D_A630_4132_B676_8201FF751979_.wvu.PrintTitles" localSheetId="4" hidden="1">'Sch-1 Dis'!$15:$17</definedName>
    <definedName name="Z_883F4F4D_A630_4132_B676_8201FF751979_.wvu.PrintTitles" localSheetId="5" hidden="1">'Sch-2'!$13:$15</definedName>
    <definedName name="Z_883F4F4D_A630_4132_B676_8201FF751979_.wvu.PrintTitles" localSheetId="6" hidden="1">'Sch-2 Dis'!$13:$15</definedName>
    <definedName name="Z_883F4F4D_A630_4132_B676_8201FF751979_.wvu.PrintTitles" localSheetId="7" hidden="1">'Sch-3 '!$14:$16</definedName>
    <definedName name="Z_883F4F4D_A630_4132_B676_8201FF751979_.wvu.PrintTitles" localSheetId="8" hidden="1">'Sch-4'!$3:$13</definedName>
    <definedName name="Z_883F4F4D_A630_4132_B676_8201FF751979_.wvu.PrintTitles" localSheetId="9" hidden="1">'Sch-4 Dis'!$3:$13</definedName>
    <definedName name="Z_883F4F4D_A630_4132_B676_8201FF751979_.wvu.PrintTitles" localSheetId="10" hidden="1">'Sch-5'!$3:$13</definedName>
    <definedName name="Z_883F4F4D_A630_4132_B676_8201FF751979_.wvu.PrintTitles" localSheetId="11" hidden="1">'Sch-5 After Discount'!$3:$13</definedName>
    <definedName name="Z_883F4F4D_A630_4132_B676_8201FF751979_.wvu.PrintTitles" localSheetId="12" hidden="1">'Sch-6'!$14:$14</definedName>
    <definedName name="Z_883F4F4D_A630_4132_B676_8201FF751979_.wvu.PrintTitles" localSheetId="13" hidden="1">'Sch-6 Dis'!$14:$14</definedName>
    <definedName name="Z_883F4F4D_A630_4132_B676_8201FF751979_.wvu.Rows" localSheetId="0" hidden="1">'Basic Data'!$11:$12</definedName>
    <definedName name="Z_883F4F4D_A630_4132_B676_8201FF751979_.wvu.Rows" localSheetId="18" hidden="1">'Bid Form 2nd Envelope'!$23:$23,'Bid Form 2nd Envelope'!$34:$34</definedName>
    <definedName name="Z_883F4F4D_A630_4132_B676_8201FF751979_.wvu.Rows" localSheetId="1" hidden="1">Cover!$7:$7,Cover!$10:$10</definedName>
    <definedName name="Z_883F4F4D_A630_4132_B676_8201FF751979_.wvu.Rows" localSheetId="14" hidden="1">Discount!$19:$19,Discount!$21:$21,Discount!$25:$25,Discount!$27:$27,Discount!$29:$33</definedName>
    <definedName name="Z_883F4F4D_A630_4132_B676_8201FF751979_.wvu.Rows" localSheetId="2" hidden="1">'Names of Bidder'!$6:$6</definedName>
    <definedName name="Z_883F4F4D_A630_4132_B676_8201FF751979_.wvu.Rows" localSheetId="12" hidden="1">'Sch-6'!$17:$22</definedName>
    <definedName name="Z_9C0E3A54_A1E4_4406_967B_FE168F751196_.wvu.Cols" localSheetId="14" hidden="1">Discount!$I:$O</definedName>
    <definedName name="Z_9C0E3A54_A1E4_4406_967B_FE168F751196_.wvu.Cols" localSheetId="3" hidden="1">'Sch-1'!$Q:$U</definedName>
    <definedName name="Z_9C0E3A54_A1E4_4406_967B_FE168F751196_.wvu.Cols" localSheetId="4" hidden="1">'Sch-1 Dis'!$K:$K</definedName>
    <definedName name="Z_9C0E3A54_A1E4_4406_967B_FE168F751196_.wvu.Cols" localSheetId="5" hidden="1">'Sch-2'!$L:$M</definedName>
    <definedName name="Z_9C0E3A54_A1E4_4406_967B_FE168F751196_.wvu.Cols" localSheetId="12" hidden="1">'Sch-6'!$L:$L</definedName>
    <definedName name="Z_9C0E3A54_A1E4_4406_967B_FE168F751196_.wvu.PrintArea" localSheetId="18" hidden="1">'Bid Form 2nd Envelope'!$A$1:$F$52</definedName>
    <definedName name="Z_9C0E3A54_A1E4_4406_967B_FE168F751196_.wvu.PrintArea" localSheetId="1" hidden="1">Cover!$B$1:$E$15</definedName>
    <definedName name="Z_9C0E3A54_A1E4_4406_967B_FE168F751196_.wvu.PrintArea" localSheetId="14" hidden="1">Discount!$A$2:$G$43</definedName>
    <definedName name="Z_9C0E3A54_A1E4_4406_967B_FE168F751196_.wvu.PrintArea" localSheetId="16" hidden="1">'Entry Tax'!$A$1:$E$16</definedName>
    <definedName name="Z_9C0E3A54_A1E4_4406_967B_FE168F751196_.wvu.PrintArea" localSheetId="2" hidden="1">'Names of Bidder'!$B$1:$D$22</definedName>
    <definedName name="Z_9C0E3A54_A1E4_4406_967B_FE168F751196_.wvu.PrintArea" localSheetId="15" hidden="1">Octroi!$A$1:$E$16</definedName>
    <definedName name="Z_9C0E3A54_A1E4_4406_967B_FE168F751196_.wvu.PrintArea" localSheetId="17" hidden="1">'Other Taxes &amp; Duties'!$A$1:$F$16</definedName>
    <definedName name="Z_9C0E3A54_A1E4_4406_967B_FE168F751196_.wvu.PrintArea" localSheetId="19" hidden="1">'Q &amp; C'!$A$1:$F$43</definedName>
    <definedName name="Z_9C0E3A54_A1E4_4406_967B_FE168F751196_.wvu.PrintArea" localSheetId="3" hidden="1">'Sch-1'!$A$1:$O$32</definedName>
    <definedName name="Z_9C0E3A54_A1E4_4406_967B_FE168F751196_.wvu.PrintArea" localSheetId="4" hidden="1">'Sch-1 Dis'!$A$1:$H$32</definedName>
    <definedName name="Z_9C0E3A54_A1E4_4406_967B_FE168F751196_.wvu.PrintArea" localSheetId="5" hidden="1">'Sch-2'!$A$1:$J$26</definedName>
    <definedName name="Z_9C0E3A54_A1E4_4406_967B_FE168F751196_.wvu.PrintArea" localSheetId="6" hidden="1">'Sch-2 Dis'!$A$1:$G$24</definedName>
    <definedName name="Z_9C0E3A54_A1E4_4406_967B_FE168F751196_.wvu.PrintArea" localSheetId="7" hidden="1">'Sch-3 '!$A$1:$P$24</definedName>
    <definedName name="Z_9C0E3A54_A1E4_4406_967B_FE168F751196_.wvu.PrintArea" localSheetId="8" hidden="1">'Sch-4'!$A$1:$E$24</definedName>
    <definedName name="Z_9C0E3A54_A1E4_4406_967B_FE168F751196_.wvu.PrintArea" localSheetId="9" hidden="1">'Sch-4 Dis'!$A$1:$E$44</definedName>
    <definedName name="Z_9C0E3A54_A1E4_4406_967B_FE168F751196_.wvu.PrintArea" localSheetId="10" hidden="1">'Sch-5'!$A$1:$D$28</definedName>
    <definedName name="Z_9C0E3A54_A1E4_4406_967B_FE168F751196_.wvu.PrintArea" localSheetId="11" hidden="1">'Sch-5 After Discount'!$A$1:$D$32</definedName>
    <definedName name="Z_9C0E3A54_A1E4_4406_967B_FE168F751196_.wvu.PrintArea" localSheetId="12" hidden="1">'Sch-6'!$A$1:$J$25</definedName>
    <definedName name="Z_9C0E3A54_A1E4_4406_967B_FE168F751196_.wvu.PrintArea" localSheetId="13" hidden="1">'Sch-6 Dis'!$A$1:$F$28</definedName>
    <definedName name="Z_9C0E3A54_A1E4_4406_967B_FE168F751196_.wvu.PrintArea" localSheetId="20" hidden="1">'T &amp; D'!$A$1:$E$12</definedName>
    <definedName name="Z_9C0E3A54_A1E4_4406_967B_FE168F751196_.wvu.PrintTitles" localSheetId="3" hidden="1">'Sch-1'!$15:$17</definedName>
    <definedName name="Z_9C0E3A54_A1E4_4406_967B_FE168F751196_.wvu.PrintTitles" localSheetId="4" hidden="1">'Sch-1 Dis'!$15:$17</definedName>
    <definedName name="Z_9C0E3A54_A1E4_4406_967B_FE168F751196_.wvu.PrintTitles" localSheetId="5" hidden="1">'Sch-2'!$13:$15</definedName>
    <definedName name="Z_9C0E3A54_A1E4_4406_967B_FE168F751196_.wvu.PrintTitles" localSheetId="6" hidden="1">'Sch-2 Dis'!$13:$15</definedName>
    <definedName name="Z_9C0E3A54_A1E4_4406_967B_FE168F751196_.wvu.PrintTitles" localSheetId="7" hidden="1">'Sch-3 '!$14:$16</definedName>
    <definedName name="Z_9C0E3A54_A1E4_4406_967B_FE168F751196_.wvu.PrintTitles" localSheetId="8" hidden="1">'Sch-4'!$3:$13</definedName>
    <definedName name="Z_9C0E3A54_A1E4_4406_967B_FE168F751196_.wvu.PrintTitles" localSheetId="9" hidden="1">'Sch-4 Dis'!$3:$13</definedName>
    <definedName name="Z_9C0E3A54_A1E4_4406_967B_FE168F751196_.wvu.PrintTitles" localSheetId="10" hidden="1">'Sch-5'!$3:$13</definedName>
    <definedName name="Z_9C0E3A54_A1E4_4406_967B_FE168F751196_.wvu.PrintTitles" localSheetId="11" hidden="1">'Sch-5 After Discount'!$3:$13</definedName>
    <definedName name="Z_9C0E3A54_A1E4_4406_967B_FE168F751196_.wvu.PrintTitles" localSheetId="12" hidden="1">'Sch-6'!$14:$14</definedName>
    <definedName name="Z_9C0E3A54_A1E4_4406_967B_FE168F751196_.wvu.PrintTitles" localSheetId="13" hidden="1">'Sch-6 Dis'!$14:$14</definedName>
    <definedName name="Z_9C0E3A54_A1E4_4406_967B_FE168F751196_.wvu.Rows" localSheetId="0" hidden="1">'Basic Data'!$11:$12</definedName>
    <definedName name="Z_9C0E3A54_A1E4_4406_967B_FE168F751196_.wvu.Rows" localSheetId="18" hidden="1">'Bid Form 2nd Envelope'!$23:$23</definedName>
    <definedName name="Z_9C0E3A54_A1E4_4406_967B_FE168F751196_.wvu.Rows" localSheetId="1" hidden="1">Cover!$7:$7,Cover!$10:$10</definedName>
    <definedName name="Z_9C0E3A54_A1E4_4406_967B_FE168F751196_.wvu.Rows" localSheetId="14" hidden="1">Discount!$19:$19,Discount!$21:$21,Discount!$25:$25,Discount!$27:$27,Discount!$32:$33</definedName>
    <definedName name="Z_9C0E3A54_A1E4_4406_967B_FE168F751196_.wvu.Rows" localSheetId="3" hidden="1">'Sch-1'!#REF!</definedName>
    <definedName name="Z_9CA44E70_650F_49CD_967F_298619682CA2_.wvu.Cols" localSheetId="14" hidden="1">Discount!$I:$O</definedName>
    <definedName name="Z_9CA44E70_650F_49CD_967F_298619682CA2_.wvu.Cols" localSheetId="3" hidden="1">'Sch-1'!$Q:$U</definedName>
    <definedName name="Z_9CA44E70_650F_49CD_967F_298619682CA2_.wvu.Cols" localSheetId="4" hidden="1">'Sch-1 Dis'!$K:$K</definedName>
    <definedName name="Z_9CA44E70_650F_49CD_967F_298619682CA2_.wvu.Cols" localSheetId="5" hidden="1">'Sch-2'!$L:$M</definedName>
    <definedName name="Z_9CA44E70_650F_49CD_967F_298619682CA2_.wvu.Cols" localSheetId="12" hidden="1">'Sch-6'!$L:$L</definedName>
    <definedName name="Z_9CA44E70_650F_49CD_967F_298619682CA2_.wvu.PrintArea" localSheetId="18" hidden="1">'Bid Form 2nd Envelope'!$A$1:$F$52</definedName>
    <definedName name="Z_9CA44E70_650F_49CD_967F_298619682CA2_.wvu.PrintArea" localSheetId="1" hidden="1">Cover!$B$1:$E$15</definedName>
    <definedName name="Z_9CA44E70_650F_49CD_967F_298619682CA2_.wvu.PrintArea" localSheetId="14" hidden="1">Discount!$A$2:$G$43</definedName>
    <definedName name="Z_9CA44E70_650F_49CD_967F_298619682CA2_.wvu.PrintArea" localSheetId="16" hidden="1">'Entry Tax'!$A$1:$E$16</definedName>
    <definedName name="Z_9CA44E70_650F_49CD_967F_298619682CA2_.wvu.PrintArea" localSheetId="2" hidden="1">'Names of Bidder'!$B$1:$D$22</definedName>
    <definedName name="Z_9CA44E70_650F_49CD_967F_298619682CA2_.wvu.PrintArea" localSheetId="15" hidden="1">Octroi!$A$1:$E$16</definedName>
    <definedName name="Z_9CA44E70_650F_49CD_967F_298619682CA2_.wvu.PrintArea" localSheetId="17" hidden="1">'Other Taxes &amp; Duties'!$A$1:$F$16</definedName>
    <definedName name="Z_9CA44E70_650F_49CD_967F_298619682CA2_.wvu.PrintArea" localSheetId="19" hidden="1">'Q &amp; C'!$A$1:$F$43</definedName>
    <definedName name="Z_9CA44E70_650F_49CD_967F_298619682CA2_.wvu.PrintArea" localSheetId="3" hidden="1">'Sch-1'!$A$1:$O$32</definedName>
    <definedName name="Z_9CA44E70_650F_49CD_967F_298619682CA2_.wvu.PrintArea" localSheetId="4" hidden="1">'Sch-1 Dis'!$A$1:$H$32</definedName>
    <definedName name="Z_9CA44E70_650F_49CD_967F_298619682CA2_.wvu.PrintArea" localSheetId="5" hidden="1">'Sch-2'!$A$1:$J$26</definedName>
    <definedName name="Z_9CA44E70_650F_49CD_967F_298619682CA2_.wvu.PrintArea" localSheetId="6" hidden="1">'Sch-2 Dis'!$A$1:$G$24</definedName>
    <definedName name="Z_9CA44E70_650F_49CD_967F_298619682CA2_.wvu.PrintArea" localSheetId="7" hidden="1">'Sch-3 '!$A$1:$P$24</definedName>
    <definedName name="Z_9CA44E70_650F_49CD_967F_298619682CA2_.wvu.PrintArea" localSheetId="8" hidden="1">'Sch-4'!$A$1:$E$24</definedName>
    <definedName name="Z_9CA44E70_650F_49CD_967F_298619682CA2_.wvu.PrintArea" localSheetId="9" hidden="1">'Sch-4 Dis'!$A$1:$E$44</definedName>
    <definedName name="Z_9CA44E70_650F_49CD_967F_298619682CA2_.wvu.PrintArea" localSheetId="10" hidden="1">'Sch-5'!$A$1:$D$28</definedName>
    <definedName name="Z_9CA44E70_650F_49CD_967F_298619682CA2_.wvu.PrintArea" localSheetId="11" hidden="1">'Sch-5 After Discount'!$A$1:$D$32</definedName>
    <definedName name="Z_9CA44E70_650F_49CD_967F_298619682CA2_.wvu.PrintArea" localSheetId="12" hidden="1">'Sch-6'!$A$1:$J$25</definedName>
    <definedName name="Z_9CA44E70_650F_49CD_967F_298619682CA2_.wvu.PrintArea" localSheetId="13" hidden="1">'Sch-6 Dis'!$A$1:$F$28</definedName>
    <definedName name="Z_9CA44E70_650F_49CD_967F_298619682CA2_.wvu.PrintArea" localSheetId="20" hidden="1">'T &amp; D'!$A$1:$E$12</definedName>
    <definedName name="Z_9CA44E70_650F_49CD_967F_298619682CA2_.wvu.PrintTitles" localSheetId="3" hidden="1">'Sch-1'!$15:$17</definedName>
    <definedName name="Z_9CA44E70_650F_49CD_967F_298619682CA2_.wvu.PrintTitles" localSheetId="4" hidden="1">'Sch-1 Dis'!$15:$17</definedName>
    <definedName name="Z_9CA44E70_650F_49CD_967F_298619682CA2_.wvu.PrintTitles" localSheetId="5" hidden="1">'Sch-2'!$13:$15</definedName>
    <definedName name="Z_9CA44E70_650F_49CD_967F_298619682CA2_.wvu.PrintTitles" localSheetId="6" hidden="1">'Sch-2 Dis'!$13:$15</definedName>
    <definedName name="Z_9CA44E70_650F_49CD_967F_298619682CA2_.wvu.PrintTitles" localSheetId="7" hidden="1">'Sch-3 '!$14:$16</definedName>
    <definedName name="Z_9CA44E70_650F_49CD_967F_298619682CA2_.wvu.PrintTitles" localSheetId="8" hidden="1">'Sch-4'!$3:$13</definedName>
    <definedName name="Z_9CA44E70_650F_49CD_967F_298619682CA2_.wvu.PrintTitles" localSheetId="9" hidden="1">'Sch-4 Dis'!$3:$13</definedName>
    <definedName name="Z_9CA44E70_650F_49CD_967F_298619682CA2_.wvu.PrintTitles" localSheetId="10" hidden="1">'Sch-5'!$3:$13</definedName>
    <definedName name="Z_9CA44E70_650F_49CD_967F_298619682CA2_.wvu.PrintTitles" localSheetId="11" hidden="1">'Sch-5 After Discount'!$3:$13</definedName>
    <definedName name="Z_9CA44E70_650F_49CD_967F_298619682CA2_.wvu.PrintTitles" localSheetId="12" hidden="1">'Sch-6'!$14:$14</definedName>
    <definedName name="Z_9CA44E70_650F_49CD_967F_298619682CA2_.wvu.PrintTitles" localSheetId="13" hidden="1">'Sch-6 Dis'!$14:$14</definedName>
    <definedName name="Z_9CA44E70_650F_49CD_967F_298619682CA2_.wvu.Rows" localSheetId="0" hidden="1">'Basic Data'!$11:$12</definedName>
    <definedName name="Z_9CA44E70_650F_49CD_967F_298619682CA2_.wvu.Rows" localSheetId="18" hidden="1">'Bid Form 2nd Envelope'!$23:$23</definedName>
    <definedName name="Z_9CA44E70_650F_49CD_967F_298619682CA2_.wvu.Rows" localSheetId="1" hidden="1">Cover!$7:$7,Cover!$10:$10</definedName>
    <definedName name="Z_9CA44E70_650F_49CD_967F_298619682CA2_.wvu.Rows" localSheetId="14" hidden="1">Discount!$19:$19,Discount!$21:$21,Discount!$25:$25,Discount!$27:$27,Discount!$32:$33</definedName>
    <definedName name="Z_9CA44E70_650F_49CD_967F_298619682CA2_.wvu.Rows" localSheetId="3" hidden="1">'Sch-1'!#REF!</definedName>
    <definedName name="Z_B0EE7D76_5806_4718_BDAD_3A3EA691E5E4_.wvu.Cols" localSheetId="14" hidden="1">Discount!$I:$P</definedName>
    <definedName name="Z_B0EE7D76_5806_4718_BDAD_3A3EA691E5E4_.wvu.Cols" localSheetId="3" hidden="1">'Sch-1'!$Q:$U</definedName>
    <definedName name="Z_B0EE7D76_5806_4718_BDAD_3A3EA691E5E4_.wvu.Cols" localSheetId="4" hidden="1">'Sch-1 Dis'!$K:$K</definedName>
    <definedName name="Z_B0EE7D76_5806_4718_BDAD_3A3EA691E5E4_.wvu.Cols" localSheetId="5" hidden="1">'Sch-2'!$L:$M</definedName>
    <definedName name="Z_B0EE7D76_5806_4718_BDAD_3A3EA691E5E4_.wvu.Cols" localSheetId="12" hidden="1">'Sch-6'!$L:$L</definedName>
    <definedName name="Z_B0EE7D76_5806_4718_BDAD_3A3EA691E5E4_.wvu.PrintArea" localSheetId="18" hidden="1">'Bid Form 2nd Envelope'!$A$1:$F$54</definedName>
    <definedName name="Z_B0EE7D76_5806_4718_BDAD_3A3EA691E5E4_.wvu.PrintArea" localSheetId="1" hidden="1">Cover!$B$1:$E$15</definedName>
    <definedName name="Z_B0EE7D76_5806_4718_BDAD_3A3EA691E5E4_.wvu.PrintArea" localSheetId="14" hidden="1">Discount!$A$2:$G$43</definedName>
    <definedName name="Z_B0EE7D76_5806_4718_BDAD_3A3EA691E5E4_.wvu.PrintArea" localSheetId="16" hidden="1">'Entry Tax'!$A$1:$E$16</definedName>
    <definedName name="Z_B0EE7D76_5806_4718_BDAD_3A3EA691E5E4_.wvu.PrintArea" localSheetId="2" hidden="1">'Names of Bidder'!$B$1:$E$20</definedName>
    <definedName name="Z_B0EE7D76_5806_4718_BDAD_3A3EA691E5E4_.wvu.PrintArea" localSheetId="15" hidden="1">Octroi!$A$1:$E$16</definedName>
    <definedName name="Z_B0EE7D76_5806_4718_BDAD_3A3EA691E5E4_.wvu.PrintArea" localSheetId="17" hidden="1">'Other Taxes &amp; Duties'!$A$1:$F$16</definedName>
    <definedName name="Z_B0EE7D76_5806_4718_BDAD_3A3EA691E5E4_.wvu.PrintArea" localSheetId="3" hidden="1">'Sch-1'!$A$1:$O$32</definedName>
    <definedName name="Z_B0EE7D76_5806_4718_BDAD_3A3EA691E5E4_.wvu.PrintArea" localSheetId="4" hidden="1">'Sch-1 Dis'!$A$1:$H$32</definedName>
    <definedName name="Z_B0EE7D76_5806_4718_BDAD_3A3EA691E5E4_.wvu.PrintArea" localSheetId="5" hidden="1">'Sch-2'!$A$1:$J$26</definedName>
    <definedName name="Z_B0EE7D76_5806_4718_BDAD_3A3EA691E5E4_.wvu.PrintArea" localSheetId="6" hidden="1">'Sch-2 Dis'!$A$1:$G$24</definedName>
    <definedName name="Z_B0EE7D76_5806_4718_BDAD_3A3EA691E5E4_.wvu.PrintArea" localSheetId="7" hidden="1">'Sch-3 '!$A$1:$P$24</definedName>
    <definedName name="Z_B0EE7D76_5806_4718_BDAD_3A3EA691E5E4_.wvu.PrintArea" localSheetId="8" hidden="1">'Sch-4'!$A$1:$E$24</definedName>
    <definedName name="Z_B0EE7D76_5806_4718_BDAD_3A3EA691E5E4_.wvu.PrintArea" localSheetId="9" hidden="1">'Sch-4 Dis'!$A$1:$E$44</definedName>
    <definedName name="Z_B0EE7D76_5806_4718_BDAD_3A3EA691E5E4_.wvu.PrintArea" localSheetId="10" hidden="1">'Sch-5'!$A$1:$D$28</definedName>
    <definedName name="Z_B0EE7D76_5806_4718_BDAD_3A3EA691E5E4_.wvu.PrintArea" localSheetId="11" hidden="1">'Sch-5 After Discount'!$A$1:$D$32</definedName>
    <definedName name="Z_B0EE7D76_5806_4718_BDAD_3A3EA691E5E4_.wvu.PrintArea" localSheetId="12" hidden="1">'Sch-6'!$A$1:$J$25</definedName>
    <definedName name="Z_B0EE7D76_5806_4718_BDAD_3A3EA691E5E4_.wvu.PrintArea" localSheetId="13" hidden="1">'Sch-6 Dis'!$A$1:$F$28</definedName>
    <definedName name="Z_B0EE7D76_5806_4718_BDAD_3A3EA691E5E4_.wvu.PrintTitles" localSheetId="3" hidden="1">'Sch-1'!$15:$17</definedName>
    <definedName name="Z_B0EE7D76_5806_4718_BDAD_3A3EA691E5E4_.wvu.PrintTitles" localSheetId="4" hidden="1">'Sch-1 Dis'!$15:$17</definedName>
    <definedName name="Z_B0EE7D76_5806_4718_BDAD_3A3EA691E5E4_.wvu.PrintTitles" localSheetId="5" hidden="1">'Sch-2'!$13:$15</definedName>
    <definedName name="Z_B0EE7D76_5806_4718_BDAD_3A3EA691E5E4_.wvu.PrintTitles" localSheetId="6" hidden="1">'Sch-2 Dis'!$13:$15</definedName>
    <definedName name="Z_B0EE7D76_5806_4718_BDAD_3A3EA691E5E4_.wvu.PrintTitles" localSheetId="7" hidden="1">'Sch-3 '!$14:$16</definedName>
    <definedName name="Z_B0EE7D76_5806_4718_BDAD_3A3EA691E5E4_.wvu.PrintTitles" localSheetId="8" hidden="1">'Sch-4'!$3:$13</definedName>
    <definedName name="Z_B0EE7D76_5806_4718_BDAD_3A3EA691E5E4_.wvu.PrintTitles" localSheetId="9" hidden="1">'Sch-4 Dis'!$3:$13</definedName>
    <definedName name="Z_B0EE7D76_5806_4718_BDAD_3A3EA691E5E4_.wvu.PrintTitles" localSheetId="10" hidden="1">'Sch-5'!$3:$13</definedName>
    <definedName name="Z_B0EE7D76_5806_4718_BDAD_3A3EA691E5E4_.wvu.PrintTitles" localSheetId="11" hidden="1">'Sch-5 After Discount'!$3:$13</definedName>
    <definedName name="Z_B0EE7D76_5806_4718_BDAD_3A3EA691E5E4_.wvu.PrintTitles" localSheetId="12" hidden="1">'Sch-6'!$14:$14</definedName>
    <definedName name="Z_B0EE7D76_5806_4718_BDAD_3A3EA691E5E4_.wvu.PrintTitles" localSheetId="13" hidden="1">'Sch-6 Dis'!$14:$14</definedName>
    <definedName name="Z_B0EE7D76_5806_4718_BDAD_3A3EA691E5E4_.wvu.Rows" localSheetId="0" hidden="1">'Basic Data'!$11:$12</definedName>
    <definedName name="Z_B0EE7D76_5806_4718_BDAD_3A3EA691E5E4_.wvu.Rows" localSheetId="18" hidden="1">'Bid Form 2nd Envelope'!$23:$23</definedName>
    <definedName name="Z_B0EE7D76_5806_4718_BDAD_3A3EA691E5E4_.wvu.Rows" localSheetId="1" hidden="1">Cover!$7:$7,Cover!$10:$10</definedName>
    <definedName name="Z_B0EE7D76_5806_4718_BDAD_3A3EA691E5E4_.wvu.Rows" localSheetId="14" hidden="1">Discount!$21:$21,Discount!$27:$27</definedName>
    <definedName name="Z_B0EE7D76_5806_4718_BDAD_3A3EA691E5E4_.wvu.Rows" localSheetId="3" hidden="1">'Sch-1'!#REF!</definedName>
    <definedName name="Z_B1277D53_29D6_4226_81E2_084FB62977B6_.wvu.Cols" localSheetId="14" hidden="1">Discount!$I:$P</definedName>
    <definedName name="Z_B1277D53_29D6_4226_81E2_084FB62977B6_.wvu.Cols" localSheetId="3" hidden="1">'Sch-1'!$Q:$U</definedName>
    <definedName name="Z_B1277D53_29D6_4226_81E2_084FB62977B6_.wvu.Cols" localSheetId="4" hidden="1">'Sch-1 Dis'!$K:$K</definedName>
    <definedName name="Z_B1277D53_29D6_4226_81E2_084FB62977B6_.wvu.Cols" localSheetId="5" hidden="1">'Sch-2'!$L:$M</definedName>
    <definedName name="Z_B1277D53_29D6_4226_81E2_084FB62977B6_.wvu.Cols" localSheetId="12" hidden="1">'Sch-6'!$L:$L</definedName>
    <definedName name="Z_B1277D53_29D6_4226_81E2_084FB62977B6_.wvu.PrintArea" localSheetId="18" hidden="1">'Bid Form 2nd Envelope'!$A$1:$F$52</definedName>
    <definedName name="Z_B1277D53_29D6_4226_81E2_084FB62977B6_.wvu.PrintArea" localSheetId="1" hidden="1">Cover!$B$1:$E$15</definedName>
    <definedName name="Z_B1277D53_29D6_4226_81E2_084FB62977B6_.wvu.PrintArea" localSheetId="14" hidden="1">Discount!$A$2:$G$43</definedName>
    <definedName name="Z_B1277D53_29D6_4226_81E2_084FB62977B6_.wvu.PrintArea" localSheetId="16" hidden="1">'Entry Tax'!$A$1:$E$16</definedName>
    <definedName name="Z_B1277D53_29D6_4226_81E2_084FB62977B6_.wvu.PrintArea" localSheetId="2" hidden="1">'Names of Bidder'!$B$1:$D$22</definedName>
    <definedName name="Z_B1277D53_29D6_4226_81E2_084FB62977B6_.wvu.PrintArea" localSheetId="15" hidden="1">Octroi!$A$1:$E$16</definedName>
    <definedName name="Z_B1277D53_29D6_4226_81E2_084FB62977B6_.wvu.PrintArea" localSheetId="17" hidden="1">'Other Taxes &amp; Duties'!$A$1:$F$16</definedName>
    <definedName name="Z_B1277D53_29D6_4226_81E2_084FB62977B6_.wvu.PrintArea" localSheetId="19" hidden="1">'Q &amp; C'!$A$1:$F$43</definedName>
    <definedName name="Z_B1277D53_29D6_4226_81E2_084FB62977B6_.wvu.PrintArea" localSheetId="3" hidden="1">'Sch-1'!$A$1:$O$32</definedName>
    <definedName name="Z_B1277D53_29D6_4226_81E2_084FB62977B6_.wvu.PrintArea" localSheetId="4" hidden="1">'Sch-1 Dis'!$A$1:$H$32</definedName>
    <definedName name="Z_B1277D53_29D6_4226_81E2_084FB62977B6_.wvu.PrintArea" localSheetId="5" hidden="1">'Sch-2'!$A$1:$J$26</definedName>
    <definedName name="Z_B1277D53_29D6_4226_81E2_084FB62977B6_.wvu.PrintArea" localSheetId="6" hidden="1">'Sch-2 Dis'!$A$1:$G$24</definedName>
    <definedName name="Z_B1277D53_29D6_4226_81E2_084FB62977B6_.wvu.PrintArea" localSheetId="7" hidden="1">'Sch-3 '!$A$1:$P$24</definedName>
    <definedName name="Z_B1277D53_29D6_4226_81E2_084FB62977B6_.wvu.PrintArea" localSheetId="8" hidden="1">'Sch-4'!$A$1:$E$24</definedName>
    <definedName name="Z_B1277D53_29D6_4226_81E2_084FB62977B6_.wvu.PrintArea" localSheetId="9" hidden="1">'Sch-4 Dis'!$A$1:$E$44</definedName>
    <definedName name="Z_B1277D53_29D6_4226_81E2_084FB62977B6_.wvu.PrintArea" localSheetId="10" hidden="1">'Sch-5'!$A$1:$D$28</definedName>
    <definedName name="Z_B1277D53_29D6_4226_81E2_084FB62977B6_.wvu.PrintArea" localSheetId="11" hidden="1">'Sch-5 After Discount'!$A$1:$D$32</definedName>
    <definedName name="Z_B1277D53_29D6_4226_81E2_084FB62977B6_.wvu.PrintArea" localSheetId="12" hidden="1">'Sch-6'!$A$1:$J$25</definedName>
    <definedName name="Z_B1277D53_29D6_4226_81E2_084FB62977B6_.wvu.PrintArea" localSheetId="13" hidden="1">'Sch-6 Dis'!$A$1:$F$28</definedName>
    <definedName name="Z_B1277D53_29D6_4226_81E2_084FB62977B6_.wvu.PrintArea" localSheetId="20" hidden="1">'T &amp; D'!$A$1:$E$12</definedName>
    <definedName name="Z_B1277D53_29D6_4226_81E2_084FB62977B6_.wvu.PrintTitles" localSheetId="3" hidden="1">'Sch-1'!$15:$17</definedName>
    <definedName name="Z_B1277D53_29D6_4226_81E2_084FB62977B6_.wvu.PrintTitles" localSheetId="4" hidden="1">'Sch-1 Dis'!$15:$17</definedName>
    <definedName name="Z_B1277D53_29D6_4226_81E2_084FB62977B6_.wvu.PrintTitles" localSheetId="5" hidden="1">'Sch-2'!$13:$15</definedName>
    <definedName name="Z_B1277D53_29D6_4226_81E2_084FB62977B6_.wvu.PrintTitles" localSheetId="6" hidden="1">'Sch-2 Dis'!$13:$15</definedName>
    <definedName name="Z_B1277D53_29D6_4226_81E2_084FB62977B6_.wvu.PrintTitles" localSheetId="7" hidden="1">'Sch-3 '!$14:$16</definedName>
    <definedName name="Z_B1277D53_29D6_4226_81E2_084FB62977B6_.wvu.PrintTitles" localSheetId="8" hidden="1">'Sch-4'!$3:$13</definedName>
    <definedName name="Z_B1277D53_29D6_4226_81E2_084FB62977B6_.wvu.PrintTitles" localSheetId="9" hidden="1">'Sch-4 Dis'!$3:$13</definedName>
    <definedName name="Z_B1277D53_29D6_4226_81E2_084FB62977B6_.wvu.PrintTitles" localSheetId="10" hidden="1">'Sch-5'!$3:$13</definedName>
    <definedName name="Z_B1277D53_29D6_4226_81E2_084FB62977B6_.wvu.PrintTitles" localSheetId="11" hidden="1">'Sch-5 After Discount'!$3:$13</definedName>
    <definedName name="Z_B1277D53_29D6_4226_81E2_084FB62977B6_.wvu.PrintTitles" localSheetId="12" hidden="1">'Sch-6'!$14:$14</definedName>
    <definedName name="Z_B1277D53_29D6_4226_81E2_084FB62977B6_.wvu.PrintTitles" localSheetId="13" hidden="1">'Sch-6 Dis'!$14:$14</definedName>
    <definedName name="Z_B1277D53_29D6_4226_81E2_084FB62977B6_.wvu.Rows" localSheetId="0" hidden="1">'Basic Data'!$11:$12</definedName>
    <definedName name="Z_B1277D53_29D6_4226_81E2_084FB62977B6_.wvu.Rows" localSheetId="18" hidden="1">'Bid Form 2nd Envelope'!$23:$23</definedName>
    <definedName name="Z_B1277D53_29D6_4226_81E2_084FB62977B6_.wvu.Rows" localSheetId="1" hidden="1">Cover!$7:$7,Cover!$10:$10</definedName>
    <definedName name="Z_B1277D53_29D6_4226_81E2_084FB62977B6_.wvu.Rows" localSheetId="14" hidden="1">Discount!$21:$21,Discount!$27:$27</definedName>
    <definedName name="Z_B1277D53_29D6_4226_81E2_084FB62977B6_.wvu.Rows" localSheetId="3" hidden="1">'Sch-1'!#REF!</definedName>
    <definedName name="Z_BE00177C_666B_4CCB_B6AF_EE8409A04F15_.wvu.Cols" localSheetId="14" hidden="1">Discount!$I:$O</definedName>
    <definedName name="Z_BE00177C_666B_4CCB_B6AF_EE8409A04F15_.wvu.Cols" localSheetId="3" hidden="1">'Sch-1'!$Q:$U</definedName>
    <definedName name="Z_BE00177C_666B_4CCB_B6AF_EE8409A04F15_.wvu.Cols" localSheetId="4" hidden="1">'Sch-1 Dis'!$K:$K</definedName>
    <definedName name="Z_BE00177C_666B_4CCB_B6AF_EE8409A04F15_.wvu.Cols" localSheetId="5" hidden="1">'Sch-2'!$L:$M</definedName>
    <definedName name="Z_BE00177C_666B_4CCB_B6AF_EE8409A04F15_.wvu.Cols" localSheetId="7" hidden="1">'Sch-3 '!$Q:$AB</definedName>
    <definedName name="Z_BE00177C_666B_4CCB_B6AF_EE8409A04F15_.wvu.Cols" localSheetId="12" hidden="1">'Sch-6'!$L:$L</definedName>
    <definedName name="Z_BE00177C_666B_4CCB_B6AF_EE8409A04F15_.wvu.PrintArea" localSheetId="18" hidden="1">'Bid Form 2nd Envelope'!$A$1:$F$52</definedName>
    <definedName name="Z_BE00177C_666B_4CCB_B6AF_EE8409A04F15_.wvu.PrintArea" localSheetId="1" hidden="1">Cover!$B$1:$E$15</definedName>
    <definedName name="Z_BE00177C_666B_4CCB_B6AF_EE8409A04F15_.wvu.PrintArea" localSheetId="14" hidden="1">Discount!$A$2:$G$43</definedName>
    <definedName name="Z_BE00177C_666B_4CCB_B6AF_EE8409A04F15_.wvu.PrintArea" localSheetId="16" hidden="1">'Entry Tax'!$A$1:$E$16</definedName>
    <definedName name="Z_BE00177C_666B_4CCB_B6AF_EE8409A04F15_.wvu.PrintArea" localSheetId="2" hidden="1">'Names of Bidder'!$B$1:$D$22</definedName>
    <definedName name="Z_BE00177C_666B_4CCB_B6AF_EE8409A04F15_.wvu.PrintArea" localSheetId="15" hidden="1">Octroi!$A$1:$E$16</definedName>
    <definedName name="Z_BE00177C_666B_4CCB_B6AF_EE8409A04F15_.wvu.PrintArea" localSheetId="17" hidden="1">'Other Taxes &amp; Duties'!$A$1:$F$16</definedName>
    <definedName name="Z_BE00177C_666B_4CCB_B6AF_EE8409A04F15_.wvu.PrintArea" localSheetId="19" hidden="1">'Q &amp; C'!$A$1:$F$43</definedName>
    <definedName name="Z_BE00177C_666B_4CCB_B6AF_EE8409A04F15_.wvu.PrintArea" localSheetId="3" hidden="1">'Sch-1'!$A$1:$O$32</definedName>
    <definedName name="Z_BE00177C_666B_4CCB_B6AF_EE8409A04F15_.wvu.PrintArea" localSheetId="4" hidden="1">'Sch-1 Dis'!$A$1:$H$32</definedName>
    <definedName name="Z_BE00177C_666B_4CCB_B6AF_EE8409A04F15_.wvu.PrintArea" localSheetId="5" hidden="1">'Sch-2'!$A$1:$J$26</definedName>
    <definedName name="Z_BE00177C_666B_4CCB_B6AF_EE8409A04F15_.wvu.PrintArea" localSheetId="6" hidden="1">'Sch-2 Dis'!$A$1:$G$24</definedName>
    <definedName name="Z_BE00177C_666B_4CCB_B6AF_EE8409A04F15_.wvu.PrintArea" localSheetId="7" hidden="1">'Sch-3 '!$A$1:$P$24</definedName>
    <definedName name="Z_BE00177C_666B_4CCB_B6AF_EE8409A04F15_.wvu.PrintArea" localSheetId="8" hidden="1">'Sch-4'!$A$1:$E$24</definedName>
    <definedName name="Z_BE00177C_666B_4CCB_B6AF_EE8409A04F15_.wvu.PrintArea" localSheetId="9" hidden="1">'Sch-4 Dis'!$A$1:$E$44</definedName>
    <definedName name="Z_BE00177C_666B_4CCB_B6AF_EE8409A04F15_.wvu.PrintArea" localSheetId="10" hidden="1">'Sch-5'!$A$1:$D$28</definedName>
    <definedName name="Z_BE00177C_666B_4CCB_B6AF_EE8409A04F15_.wvu.PrintArea" localSheetId="11" hidden="1">'Sch-5 After Discount'!$A$1:$D$32</definedName>
    <definedName name="Z_BE00177C_666B_4CCB_B6AF_EE8409A04F15_.wvu.PrintArea" localSheetId="12" hidden="1">'Sch-6'!$A$1:$J$25</definedName>
    <definedName name="Z_BE00177C_666B_4CCB_B6AF_EE8409A04F15_.wvu.PrintArea" localSheetId="13" hidden="1">'Sch-6 Dis'!$A$1:$F$28</definedName>
    <definedName name="Z_BE00177C_666B_4CCB_B6AF_EE8409A04F15_.wvu.PrintArea" localSheetId="20" hidden="1">'T &amp; D'!$A$1:$E$12</definedName>
    <definedName name="Z_BE00177C_666B_4CCB_B6AF_EE8409A04F15_.wvu.PrintTitles" localSheetId="3" hidden="1">'Sch-1'!$15:$17</definedName>
    <definedName name="Z_BE00177C_666B_4CCB_B6AF_EE8409A04F15_.wvu.PrintTitles" localSheetId="4" hidden="1">'Sch-1 Dis'!$15:$17</definedName>
    <definedName name="Z_BE00177C_666B_4CCB_B6AF_EE8409A04F15_.wvu.PrintTitles" localSheetId="5" hidden="1">'Sch-2'!$13:$15</definedName>
    <definedName name="Z_BE00177C_666B_4CCB_B6AF_EE8409A04F15_.wvu.PrintTitles" localSheetId="6" hidden="1">'Sch-2 Dis'!$13:$15</definedName>
    <definedName name="Z_BE00177C_666B_4CCB_B6AF_EE8409A04F15_.wvu.PrintTitles" localSheetId="7" hidden="1">'Sch-3 '!$14:$16</definedName>
    <definedName name="Z_BE00177C_666B_4CCB_B6AF_EE8409A04F15_.wvu.PrintTitles" localSheetId="8" hidden="1">'Sch-4'!$3:$13</definedName>
    <definedName name="Z_BE00177C_666B_4CCB_B6AF_EE8409A04F15_.wvu.PrintTitles" localSheetId="9" hidden="1">'Sch-4 Dis'!$3:$13</definedName>
    <definedName name="Z_BE00177C_666B_4CCB_B6AF_EE8409A04F15_.wvu.PrintTitles" localSheetId="10" hidden="1">'Sch-5'!$3:$13</definedName>
    <definedName name="Z_BE00177C_666B_4CCB_B6AF_EE8409A04F15_.wvu.PrintTitles" localSheetId="11" hidden="1">'Sch-5 After Discount'!$3:$13</definedName>
    <definedName name="Z_BE00177C_666B_4CCB_B6AF_EE8409A04F15_.wvu.PrintTitles" localSheetId="12" hidden="1">'Sch-6'!$14:$14</definedName>
    <definedName name="Z_BE00177C_666B_4CCB_B6AF_EE8409A04F15_.wvu.PrintTitles" localSheetId="13" hidden="1">'Sch-6 Dis'!$14:$14</definedName>
    <definedName name="Z_BE00177C_666B_4CCB_B6AF_EE8409A04F15_.wvu.Rows" localSheetId="0" hidden="1">'Basic Data'!$11:$12</definedName>
    <definedName name="Z_BE00177C_666B_4CCB_B6AF_EE8409A04F15_.wvu.Rows" localSheetId="18" hidden="1">'Bid Form 2nd Envelope'!$23:$23</definedName>
    <definedName name="Z_BE00177C_666B_4CCB_B6AF_EE8409A04F15_.wvu.Rows" localSheetId="1" hidden="1">Cover!$7:$7,Cover!$10:$10</definedName>
    <definedName name="Z_BE00177C_666B_4CCB_B6AF_EE8409A04F15_.wvu.Rows" localSheetId="14" hidden="1">Discount!$19:$19,Discount!$21:$21,Discount!$25:$25,Discount!$27:$27,Discount!$29:$33</definedName>
    <definedName name="Z_BE00177C_666B_4CCB_B6AF_EE8409A04F15_.wvu.Rows" localSheetId="3" hidden="1">'Sch-1'!#REF!</definedName>
    <definedName name="Z_BE00177C_666B_4CCB_B6AF_EE8409A04F15_.wvu.Rows" localSheetId="12" hidden="1">'Sch-6'!#REF!,'Sch-6'!#REF!</definedName>
    <definedName name="Z_C39F923C_6CD3_45D8_86F8_6C4D806DDD7E_.wvu.Cols" localSheetId="14" hidden="1">Discount!$I:$P</definedName>
    <definedName name="Z_C39F923C_6CD3_45D8_86F8_6C4D806DDD7E_.wvu.Cols" localSheetId="3" hidden="1">'Sch-1'!$Q:$U</definedName>
    <definedName name="Z_C39F923C_6CD3_45D8_86F8_6C4D806DDD7E_.wvu.Cols" localSheetId="4" hidden="1">'Sch-1 Dis'!$K:$K</definedName>
    <definedName name="Z_C39F923C_6CD3_45D8_86F8_6C4D806DDD7E_.wvu.Cols" localSheetId="5" hidden="1">'Sch-2'!$L:$M</definedName>
    <definedName name="Z_C39F923C_6CD3_45D8_86F8_6C4D806DDD7E_.wvu.Cols" localSheetId="12" hidden="1">'Sch-6'!$L:$L</definedName>
    <definedName name="Z_C39F923C_6CD3_45D8_86F8_6C4D806DDD7E_.wvu.PrintArea" localSheetId="18" hidden="1">'Bid Form 2nd Envelope'!$A$1:$F$52</definedName>
    <definedName name="Z_C39F923C_6CD3_45D8_86F8_6C4D806DDD7E_.wvu.PrintArea" localSheetId="1" hidden="1">Cover!$B$1:$E$15</definedName>
    <definedName name="Z_C39F923C_6CD3_45D8_86F8_6C4D806DDD7E_.wvu.PrintArea" localSheetId="14" hidden="1">Discount!$A$2:$G$43</definedName>
    <definedName name="Z_C39F923C_6CD3_45D8_86F8_6C4D806DDD7E_.wvu.PrintArea" localSheetId="16" hidden="1">'Entry Tax'!$A$1:$E$16</definedName>
    <definedName name="Z_C39F923C_6CD3_45D8_86F8_6C4D806DDD7E_.wvu.PrintArea" localSheetId="2" hidden="1">'Names of Bidder'!$B$1:$D$22</definedName>
    <definedName name="Z_C39F923C_6CD3_45D8_86F8_6C4D806DDD7E_.wvu.PrintArea" localSheetId="15" hidden="1">Octroi!$A$1:$E$16</definedName>
    <definedName name="Z_C39F923C_6CD3_45D8_86F8_6C4D806DDD7E_.wvu.PrintArea" localSheetId="17" hidden="1">'Other Taxes &amp; Duties'!$A$1:$F$16</definedName>
    <definedName name="Z_C39F923C_6CD3_45D8_86F8_6C4D806DDD7E_.wvu.PrintArea" localSheetId="19" hidden="1">'Q &amp; C'!$A$1:$F$43</definedName>
    <definedName name="Z_C39F923C_6CD3_45D8_86F8_6C4D806DDD7E_.wvu.PrintArea" localSheetId="3" hidden="1">'Sch-1'!$A$1:$O$32</definedName>
    <definedName name="Z_C39F923C_6CD3_45D8_86F8_6C4D806DDD7E_.wvu.PrintArea" localSheetId="4" hidden="1">'Sch-1 Dis'!$A$1:$H$32</definedName>
    <definedName name="Z_C39F923C_6CD3_45D8_86F8_6C4D806DDD7E_.wvu.PrintArea" localSheetId="5" hidden="1">'Sch-2'!$A$1:$J$26</definedName>
    <definedName name="Z_C39F923C_6CD3_45D8_86F8_6C4D806DDD7E_.wvu.PrintArea" localSheetId="6" hidden="1">'Sch-2 Dis'!$A$1:$G$24</definedName>
    <definedName name="Z_C39F923C_6CD3_45D8_86F8_6C4D806DDD7E_.wvu.PrintArea" localSheetId="7" hidden="1">'Sch-3 '!$A$1:$P$24</definedName>
    <definedName name="Z_C39F923C_6CD3_45D8_86F8_6C4D806DDD7E_.wvu.PrintArea" localSheetId="8" hidden="1">'Sch-4'!$A$1:$E$24</definedName>
    <definedName name="Z_C39F923C_6CD3_45D8_86F8_6C4D806DDD7E_.wvu.PrintArea" localSheetId="9" hidden="1">'Sch-4 Dis'!$A$1:$E$44</definedName>
    <definedName name="Z_C39F923C_6CD3_45D8_86F8_6C4D806DDD7E_.wvu.PrintArea" localSheetId="10" hidden="1">'Sch-5'!$A$1:$D$28</definedName>
    <definedName name="Z_C39F923C_6CD3_45D8_86F8_6C4D806DDD7E_.wvu.PrintArea" localSheetId="11" hidden="1">'Sch-5 After Discount'!$A$1:$D$32</definedName>
    <definedName name="Z_C39F923C_6CD3_45D8_86F8_6C4D806DDD7E_.wvu.PrintArea" localSheetId="12" hidden="1">'Sch-6'!$A$1:$J$25</definedName>
    <definedName name="Z_C39F923C_6CD3_45D8_86F8_6C4D806DDD7E_.wvu.PrintArea" localSheetId="13" hidden="1">'Sch-6 Dis'!$A$1:$F$28</definedName>
    <definedName name="Z_C39F923C_6CD3_45D8_86F8_6C4D806DDD7E_.wvu.PrintArea" localSheetId="20" hidden="1">'T &amp; D'!$A$1:$E$12</definedName>
    <definedName name="Z_C39F923C_6CD3_45D8_86F8_6C4D806DDD7E_.wvu.PrintTitles" localSheetId="3" hidden="1">'Sch-1'!$15:$17</definedName>
    <definedName name="Z_C39F923C_6CD3_45D8_86F8_6C4D806DDD7E_.wvu.PrintTitles" localSheetId="4" hidden="1">'Sch-1 Dis'!$15:$17</definedName>
    <definedName name="Z_C39F923C_6CD3_45D8_86F8_6C4D806DDD7E_.wvu.PrintTitles" localSheetId="5" hidden="1">'Sch-2'!$13:$15</definedName>
    <definedName name="Z_C39F923C_6CD3_45D8_86F8_6C4D806DDD7E_.wvu.PrintTitles" localSheetId="6" hidden="1">'Sch-2 Dis'!$13:$15</definedName>
    <definedName name="Z_C39F923C_6CD3_45D8_86F8_6C4D806DDD7E_.wvu.PrintTitles" localSheetId="7" hidden="1">'Sch-3 '!$14:$16</definedName>
    <definedName name="Z_C39F923C_6CD3_45D8_86F8_6C4D806DDD7E_.wvu.PrintTitles" localSheetId="8" hidden="1">'Sch-4'!$3:$13</definedName>
    <definedName name="Z_C39F923C_6CD3_45D8_86F8_6C4D806DDD7E_.wvu.PrintTitles" localSheetId="9" hidden="1">'Sch-4 Dis'!$3:$13</definedName>
    <definedName name="Z_C39F923C_6CD3_45D8_86F8_6C4D806DDD7E_.wvu.PrintTitles" localSheetId="10" hidden="1">'Sch-5'!$3:$13</definedName>
    <definedName name="Z_C39F923C_6CD3_45D8_86F8_6C4D806DDD7E_.wvu.PrintTitles" localSheetId="11" hidden="1">'Sch-5 After Discount'!$3:$13</definedName>
    <definedName name="Z_C39F923C_6CD3_45D8_86F8_6C4D806DDD7E_.wvu.PrintTitles" localSheetId="12" hidden="1">'Sch-6'!$14:$14</definedName>
    <definedName name="Z_C39F923C_6CD3_45D8_86F8_6C4D806DDD7E_.wvu.PrintTitles" localSheetId="13" hidden="1">'Sch-6 Dis'!$14:$14</definedName>
    <definedName name="Z_C39F923C_6CD3_45D8_86F8_6C4D806DDD7E_.wvu.Rows" localSheetId="0" hidden="1">'Basic Data'!$11:$12</definedName>
    <definedName name="Z_C39F923C_6CD3_45D8_86F8_6C4D806DDD7E_.wvu.Rows" localSheetId="18" hidden="1">'Bid Form 2nd Envelope'!$23:$23</definedName>
    <definedName name="Z_C39F923C_6CD3_45D8_86F8_6C4D806DDD7E_.wvu.Rows" localSheetId="1" hidden="1">Cover!$7:$7,Cover!$10:$10</definedName>
    <definedName name="Z_C39F923C_6CD3_45D8_86F8_6C4D806DDD7E_.wvu.Rows" localSheetId="14" hidden="1">Discount!$21:$21,Discount!$27:$27</definedName>
    <definedName name="Z_C39F923C_6CD3_45D8_86F8_6C4D806DDD7E_.wvu.Rows" localSheetId="3" hidden="1">'Sch-1'!#REF!</definedName>
    <definedName name="Z_D39E83F3_4061_47C5_8153_10B7C21D208A_.wvu.Cols" localSheetId="14" hidden="1">Discount!$I:$O</definedName>
    <definedName name="Z_D39E83F3_4061_47C5_8153_10B7C21D208A_.wvu.Cols" localSheetId="3" hidden="1">'Sch-1'!#REF!,'Sch-1'!$Q:$U</definedName>
    <definedName name="Z_D39E83F3_4061_47C5_8153_10B7C21D208A_.wvu.Cols" localSheetId="4" hidden="1">'Sch-1 Dis'!$K:$K</definedName>
    <definedName name="Z_D39E83F3_4061_47C5_8153_10B7C21D208A_.wvu.Cols" localSheetId="5" hidden="1">'Sch-2'!$E:$E,'Sch-2'!$L:$M</definedName>
    <definedName name="Z_D39E83F3_4061_47C5_8153_10B7C21D208A_.wvu.Cols" localSheetId="7" hidden="1">'Sch-3 '!$Q:$AB</definedName>
    <definedName name="Z_D39E83F3_4061_47C5_8153_10B7C21D208A_.wvu.Cols" localSheetId="12" hidden="1">'Sch-6'!$L:$L</definedName>
    <definedName name="Z_D39E83F3_4061_47C5_8153_10B7C21D208A_.wvu.PrintArea" localSheetId="18" hidden="1">'Bid Form 2nd Envelope'!$A$1:$F$52</definedName>
    <definedName name="Z_D39E83F3_4061_47C5_8153_10B7C21D208A_.wvu.PrintArea" localSheetId="1" hidden="1">Cover!$B$1:$E$15</definedName>
    <definedName name="Z_D39E83F3_4061_47C5_8153_10B7C21D208A_.wvu.PrintArea" localSheetId="14" hidden="1">Discount!$A$2:$G$43</definedName>
    <definedName name="Z_D39E83F3_4061_47C5_8153_10B7C21D208A_.wvu.PrintArea" localSheetId="16" hidden="1">'Entry Tax'!$A$1:$E$16</definedName>
    <definedName name="Z_D39E83F3_4061_47C5_8153_10B7C21D208A_.wvu.PrintArea" localSheetId="2" hidden="1">'Names of Bidder'!$B$1:$D$22</definedName>
    <definedName name="Z_D39E83F3_4061_47C5_8153_10B7C21D208A_.wvu.PrintArea" localSheetId="15" hidden="1">Octroi!$A$1:$E$16</definedName>
    <definedName name="Z_D39E83F3_4061_47C5_8153_10B7C21D208A_.wvu.PrintArea" localSheetId="17" hidden="1">'Other Taxes &amp; Duties'!$A$1:$F$16</definedName>
    <definedName name="Z_D39E83F3_4061_47C5_8153_10B7C21D208A_.wvu.PrintArea" localSheetId="19" hidden="1">'Q &amp; C'!$A$1:$F$43</definedName>
    <definedName name="Z_D39E83F3_4061_47C5_8153_10B7C21D208A_.wvu.PrintArea" localSheetId="3" hidden="1">'Sch-1'!$A$1:$O$30</definedName>
    <definedName name="Z_D39E83F3_4061_47C5_8153_10B7C21D208A_.wvu.PrintArea" localSheetId="4" hidden="1">'Sch-1 Dis'!$A$1:$H$32</definedName>
    <definedName name="Z_D39E83F3_4061_47C5_8153_10B7C21D208A_.wvu.PrintArea" localSheetId="5" hidden="1">'Sch-2'!$A$1:$J$26</definedName>
    <definedName name="Z_D39E83F3_4061_47C5_8153_10B7C21D208A_.wvu.PrintArea" localSheetId="6" hidden="1">'Sch-2 Dis'!$A$1:$G$24</definedName>
    <definedName name="Z_D39E83F3_4061_47C5_8153_10B7C21D208A_.wvu.PrintArea" localSheetId="7" hidden="1">'Sch-3 '!$A$1:$P$24</definedName>
    <definedName name="Z_D39E83F3_4061_47C5_8153_10B7C21D208A_.wvu.PrintArea" localSheetId="8" hidden="1">'Sch-4'!$A$1:$E$24</definedName>
    <definedName name="Z_D39E83F3_4061_47C5_8153_10B7C21D208A_.wvu.PrintArea" localSheetId="9" hidden="1">'Sch-4 Dis'!$A$1:$E$44</definedName>
    <definedName name="Z_D39E83F3_4061_47C5_8153_10B7C21D208A_.wvu.PrintArea" localSheetId="10" hidden="1">'Sch-5'!$A$1:$D$27</definedName>
    <definedName name="Z_D39E83F3_4061_47C5_8153_10B7C21D208A_.wvu.PrintArea" localSheetId="11" hidden="1">'Sch-5 After Discount'!$A$1:$D$32</definedName>
    <definedName name="Z_D39E83F3_4061_47C5_8153_10B7C21D208A_.wvu.PrintArea" localSheetId="12" hidden="1">'Sch-6'!$A$1:$J$25</definedName>
    <definedName name="Z_D39E83F3_4061_47C5_8153_10B7C21D208A_.wvu.PrintArea" localSheetId="13" hidden="1">'Sch-6 Dis'!$A$1:$F$28</definedName>
    <definedName name="Z_D39E83F3_4061_47C5_8153_10B7C21D208A_.wvu.PrintArea" localSheetId="20" hidden="1">'T &amp; D'!$A$1:$E$12</definedName>
    <definedName name="Z_D39E83F3_4061_47C5_8153_10B7C21D208A_.wvu.PrintTitles" localSheetId="3" hidden="1">'Sch-1'!$15:$17</definedName>
    <definedName name="Z_D39E83F3_4061_47C5_8153_10B7C21D208A_.wvu.PrintTitles" localSheetId="4" hidden="1">'Sch-1 Dis'!$15:$17</definedName>
    <definedName name="Z_D39E83F3_4061_47C5_8153_10B7C21D208A_.wvu.PrintTitles" localSheetId="5" hidden="1">'Sch-2'!$13:$15</definedName>
    <definedName name="Z_D39E83F3_4061_47C5_8153_10B7C21D208A_.wvu.PrintTitles" localSheetId="6" hidden="1">'Sch-2 Dis'!$13:$15</definedName>
    <definedName name="Z_D39E83F3_4061_47C5_8153_10B7C21D208A_.wvu.PrintTitles" localSheetId="7" hidden="1">'Sch-3 '!$14:$16</definedName>
    <definedName name="Z_D39E83F3_4061_47C5_8153_10B7C21D208A_.wvu.PrintTitles" localSheetId="8" hidden="1">'Sch-4'!$3:$13</definedName>
    <definedName name="Z_D39E83F3_4061_47C5_8153_10B7C21D208A_.wvu.PrintTitles" localSheetId="9" hidden="1">'Sch-4 Dis'!$3:$13</definedName>
    <definedName name="Z_D39E83F3_4061_47C5_8153_10B7C21D208A_.wvu.PrintTitles" localSheetId="10" hidden="1">'Sch-5'!$3:$13</definedName>
    <definedName name="Z_D39E83F3_4061_47C5_8153_10B7C21D208A_.wvu.PrintTitles" localSheetId="11" hidden="1">'Sch-5 After Discount'!$3:$13</definedName>
    <definedName name="Z_D39E83F3_4061_47C5_8153_10B7C21D208A_.wvu.PrintTitles" localSheetId="12" hidden="1">'Sch-6'!$14:$14</definedName>
    <definedName name="Z_D39E83F3_4061_47C5_8153_10B7C21D208A_.wvu.PrintTitles" localSheetId="13" hidden="1">'Sch-6 Dis'!$14:$14</definedName>
    <definedName name="Z_D39E83F3_4061_47C5_8153_10B7C21D208A_.wvu.Rows" localSheetId="0" hidden="1">'Basic Data'!$11:$12</definedName>
    <definedName name="Z_D39E83F3_4061_47C5_8153_10B7C21D208A_.wvu.Rows" localSheetId="18" hidden="1">'Bid Form 2nd Envelope'!$23:$23</definedName>
    <definedName name="Z_D39E83F3_4061_47C5_8153_10B7C21D208A_.wvu.Rows" localSheetId="1" hidden="1">Cover!$7:$7,Cover!$10:$10</definedName>
    <definedName name="Z_D39E83F3_4061_47C5_8153_10B7C21D208A_.wvu.Rows" localSheetId="14" hidden="1">Discount!$19:$19,Discount!$21:$21,Discount!$25:$25,Discount!$27:$27</definedName>
    <definedName name="Z_D39E83F3_4061_47C5_8153_10B7C21D208A_.wvu.Rows" localSheetId="12" hidden="1">'Sch-6'!#REF!</definedName>
    <definedName name="Z_D545044E_B7FF_408B_A291_2187C526EC3D_.wvu.Cols" localSheetId="14" hidden="1">Discount!$I:$N</definedName>
    <definedName name="Z_D545044E_B7FF_408B_A291_2187C526EC3D_.wvu.Cols" localSheetId="3" hidden="1">'Sch-1'!$O:$O,'Sch-1'!$Q:$T,'Sch-1'!$V:$V</definedName>
    <definedName name="Z_D545044E_B7FF_408B_A291_2187C526EC3D_.wvu.Cols" localSheetId="4" hidden="1">'Sch-1 Dis'!$K:$K</definedName>
    <definedName name="Z_D545044E_B7FF_408B_A291_2187C526EC3D_.wvu.Cols" localSheetId="5" hidden="1">'Sch-2'!$L:$M</definedName>
    <definedName name="Z_D545044E_B7FF_408B_A291_2187C526EC3D_.wvu.Cols" localSheetId="7" hidden="1">'Sch-3 '!$Q:$AB</definedName>
    <definedName name="Z_D545044E_B7FF_408B_A291_2187C526EC3D_.wvu.Cols" localSheetId="12" hidden="1">'Sch-6'!$E:$E,'Sch-6'!$L:$L</definedName>
    <definedName name="Z_D545044E_B7FF_408B_A291_2187C526EC3D_.wvu.FilterData" localSheetId="3" hidden="1">'Sch-1'!#REF!</definedName>
    <definedName name="Z_D545044E_B7FF_408B_A291_2187C526EC3D_.wvu.PrintArea" localSheetId="18" hidden="1">'Bid Form 2nd Envelope'!$A$1:$F$52</definedName>
    <definedName name="Z_D545044E_B7FF_408B_A291_2187C526EC3D_.wvu.PrintArea" localSheetId="1" hidden="1">Cover!$B$1:$E$15</definedName>
    <definedName name="Z_D545044E_B7FF_408B_A291_2187C526EC3D_.wvu.PrintArea" localSheetId="14" hidden="1">Discount!$A$2:$G$43</definedName>
    <definedName name="Z_D545044E_B7FF_408B_A291_2187C526EC3D_.wvu.PrintArea" localSheetId="16" hidden="1">'Entry Tax'!$A$1:$E$16</definedName>
    <definedName name="Z_D545044E_B7FF_408B_A291_2187C526EC3D_.wvu.PrintArea" localSheetId="2" hidden="1">'Names of Bidder'!$B$1:$D$22</definedName>
    <definedName name="Z_D545044E_B7FF_408B_A291_2187C526EC3D_.wvu.PrintArea" localSheetId="15" hidden="1">Octroi!$A$1:$E$16</definedName>
    <definedName name="Z_D545044E_B7FF_408B_A291_2187C526EC3D_.wvu.PrintArea" localSheetId="17" hidden="1">'Other Taxes &amp; Duties'!$A$1:$F$16</definedName>
    <definedName name="Z_D545044E_B7FF_408B_A291_2187C526EC3D_.wvu.PrintArea" localSheetId="19" hidden="1">'Q &amp; C'!$A$1:$F$43</definedName>
    <definedName name="Z_D545044E_B7FF_408B_A291_2187C526EC3D_.wvu.PrintArea" localSheetId="3" hidden="1">'Sch-1'!$A$1:$O$30</definedName>
    <definedName name="Z_D545044E_B7FF_408B_A291_2187C526EC3D_.wvu.PrintArea" localSheetId="4" hidden="1">'Sch-1 Dis'!$A$1:$H$32</definedName>
    <definedName name="Z_D545044E_B7FF_408B_A291_2187C526EC3D_.wvu.PrintArea" localSheetId="5" hidden="1">'Sch-2'!$A$1:$J$26</definedName>
    <definedName name="Z_D545044E_B7FF_408B_A291_2187C526EC3D_.wvu.PrintArea" localSheetId="6" hidden="1">'Sch-2 Dis'!$A$1:$G$24</definedName>
    <definedName name="Z_D545044E_B7FF_408B_A291_2187C526EC3D_.wvu.PrintArea" localSheetId="7" hidden="1">'Sch-3 '!$A$1:$P$24</definedName>
    <definedName name="Z_D545044E_B7FF_408B_A291_2187C526EC3D_.wvu.PrintArea" localSheetId="8" hidden="1">'Sch-4'!$A$1:$E$24</definedName>
    <definedName name="Z_D545044E_B7FF_408B_A291_2187C526EC3D_.wvu.PrintArea" localSheetId="9" hidden="1">'Sch-4 Dis'!$A$1:$E$44</definedName>
    <definedName name="Z_D545044E_B7FF_408B_A291_2187C526EC3D_.wvu.PrintArea" localSheetId="10" hidden="1">'Sch-5'!$A$1:$D$27</definedName>
    <definedName name="Z_D545044E_B7FF_408B_A291_2187C526EC3D_.wvu.PrintArea" localSheetId="11" hidden="1">'Sch-5 After Discount'!$A$1:$D$32</definedName>
    <definedName name="Z_D545044E_B7FF_408B_A291_2187C526EC3D_.wvu.PrintArea" localSheetId="12" hidden="1">'Sch-6'!$A$1:$J$25</definedName>
    <definedName name="Z_D545044E_B7FF_408B_A291_2187C526EC3D_.wvu.PrintArea" localSheetId="13" hidden="1">'Sch-6 Dis'!$A$1:$F$28</definedName>
    <definedName name="Z_D545044E_B7FF_408B_A291_2187C526EC3D_.wvu.PrintArea" localSheetId="20" hidden="1">'T &amp; D'!$A$1:$E$12</definedName>
    <definedName name="Z_D545044E_B7FF_408B_A291_2187C526EC3D_.wvu.PrintTitles" localSheetId="3" hidden="1">'Sch-1'!$15:$17</definedName>
    <definedName name="Z_D545044E_B7FF_408B_A291_2187C526EC3D_.wvu.PrintTitles" localSheetId="4" hidden="1">'Sch-1 Dis'!$15:$17</definedName>
    <definedName name="Z_D545044E_B7FF_408B_A291_2187C526EC3D_.wvu.PrintTitles" localSheetId="5" hidden="1">'Sch-2'!$13:$15</definedName>
    <definedName name="Z_D545044E_B7FF_408B_A291_2187C526EC3D_.wvu.PrintTitles" localSheetId="6" hidden="1">'Sch-2 Dis'!$13:$15</definedName>
    <definedName name="Z_D545044E_B7FF_408B_A291_2187C526EC3D_.wvu.PrintTitles" localSheetId="7" hidden="1">'Sch-3 '!$14:$16</definedName>
    <definedName name="Z_D545044E_B7FF_408B_A291_2187C526EC3D_.wvu.PrintTitles" localSheetId="8" hidden="1">'Sch-4'!$3:$13</definedName>
    <definedName name="Z_D545044E_B7FF_408B_A291_2187C526EC3D_.wvu.PrintTitles" localSheetId="9" hidden="1">'Sch-4 Dis'!$3:$13</definedName>
    <definedName name="Z_D545044E_B7FF_408B_A291_2187C526EC3D_.wvu.PrintTitles" localSheetId="10" hidden="1">'Sch-5'!$3:$13</definedName>
    <definedName name="Z_D545044E_B7FF_408B_A291_2187C526EC3D_.wvu.PrintTitles" localSheetId="11" hidden="1">'Sch-5 After Discount'!$3:$13</definedName>
    <definedName name="Z_D545044E_B7FF_408B_A291_2187C526EC3D_.wvu.PrintTitles" localSheetId="12" hidden="1">'Sch-6'!$14:$14</definedName>
    <definedName name="Z_D545044E_B7FF_408B_A291_2187C526EC3D_.wvu.PrintTitles" localSheetId="13" hidden="1">'Sch-6 Dis'!$14:$14</definedName>
    <definedName name="Z_D545044E_B7FF_408B_A291_2187C526EC3D_.wvu.Rows" localSheetId="0" hidden="1">'Basic Data'!$11:$12</definedName>
    <definedName name="Z_D545044E_B7FF_408B_A291_2187C526EC3D_.wvu.Rows" localSheetId="18" hidden="1">'Bid Form 2nd Envelope'!$23:$23,'Bid Form 2nd Envelope'!$34:$34</definedName>
    <definedName name="Z_D545044E_B7FF_408B_A291_2187C526EC3D_.wvu.Rows" localSheetId="1" hidden="1">Cover!$7:$7,Cover!$10:$10</definedName>
    <definedName name="Z_D545044E_B7FF_408B_A291_2187C526EC3D_.wvu.Rows" localSheetId="14" hidden="1">Discount!$19:$19,Discount!$21:$21,Discount!$25:$25,Discount!$27:$27,Discount!$29:$33</definedName>
    <definedName name="Z_D545044E_B7FF_408B_A291_2187C526EC3D_.wvu.Rows" localSheetId="2" hidden="1">'Names of Bidder'!$6:$6</definedName>
    <definedName name="Z_D545044E_B7FF_408B_A291_2187C526EC3D_.wvu.Rows" localSheetId="12" hidden="1">'Sch-6'!$17:$22</definedName>
    <definedName name="Z_D963BE1A_1920_4E18_8F54_07F354CCE224_.wvu.Cols" localSheetId="14" hidden="1">Discount!$I:$O</definedName>
    <definedName name="Z_D963BE1A_1920_4E18_8F54_07F354CCE224_.wvu.Cols" localSheetId="3" hidden="1">'Sch-1'!$Q:$U</definedName>
    <definedName name="Z_D963BE1A_1920_4E18_8F54_07F354CCE224_.wvu.Cols" localSheetId="4" hidden="1">'Sch-1 Dis'!$K:$K</definedName>
    <definedName name="Z_D963BE1A_1920_4E18_8F54_07F354CCE224_.wvu.Cols" localSheetId="5" hidden="1">'Sch-2'!$L:$M</definedName>
    <definedName name="Z_D963BE1A_1920_4E18_8F54_07F354CCE224_.wvu.Cols" localSheetId="7" hidden="1">'Sch-3 '!$Q:$AB</definedName>
    <definedName name="Z_D963BE1A_1920_4E18_8F54_07F354CCE224_.wvu.Cols" localSheetId="12" hidden="1">'Sch-6'!$E:$E,'Sch-6'!$L:$L</definedName>
    <definedName name="Z_D963BE1A_1920_4E18_8F54_07F354CCE224_.wvu.PrintArea" localSheetId="18" hidden="1">'Bid Form 2nd Envelope'!$A$1:$F$52</definedName>
    <definedName name="Z_D963BE1A_1920_4E18_8F54_07F354CCE224_.wvu.PrintArea" localSheetId="1" hidden="1">Cover!$B$1:$E$15</definedName>
    <definedName name="Z_D963BE1A_1920_4E18_8F54_07F354CCE224_.wvu.PrintArea" localSheetId="14" hidden="1">Discount!$A$2:$G$43</definedName>
    <definedName name="Z_D963BE1A_1920_4E18_8F54_07F354CCE224_.wvu.PrintArea" localSheetId="16" hidden="1">'Entry Tax'!$A$1:$E$16</definedName>
    <definedName name="Z_D963BE1A_1920_4E18_8F54_07F354CCE224_.wvu.PrintArea" localSheetId="2" hidden="1">'Names of Bidder'!$B$1:$D$22</definedName>
    <definedName name="Z_D963BE1A_1920_4E18_8F54_07F354CCE224_.wvu.PrintArea" localSheetId="15" hidden="1">Octroi!$A$1:$E$16</definedName>
    <definedName name="Z_D963BE1A_1920_4E18_8F54_07F354CCE224_.wvu.PrintArea" localSheetId="17" hidden="1">'Other Taxes &amp; Duties'!$A$1:$F$16</definedName>
    <definedName name="Z_D963BE1A_1920_4E18_8F54_07F354CCE224_.wvu.PrintArea" localSheetId="19" hidden="1">'Q &amp; C'!$A$1:$F$43</definedName>
    <definedName name="Z_D963BE1A_1920_4E18_8F54_07F354CCE224_.wvu.PrintArea" localSheetId="3" hidden="1">'Sch-1'!$A$1:$O$30</definedName>
    <definedName name="Z_D963BE1A_1920_4E18_8F54_07F354CCE224_.wvu.PrintArea" localSheetId="4" hidden="1">'Sch-1 Dis'!$A$1:$H$32</definedName>
    <definedName name="Z_D963BE1A_1920_4E18_8F54_07F354CCE224_.wvu.PrintArea" localSheetId="5" hidden="1">'Sch-2'!$A$1:$J$26</definedName>
    <definedName name="Z_D963BE1A_1920_4E18_8F54_07F354CCE224_.wvu.PrintArea" localSheetId="6" hidden="1">'Sch-2 Dis'!$A$1:$G$24</definedName>
    <definedName name="Z_D963BE1A_1920_4E18_8F54_07F354CCE224_.wvu.PrintArea" localSheetId="7" hidden="1">'Sch-3 '!$A$1:$P$24</definedName>
    <definedName name="Z_D963BE1A_1920_4E18_8F54_07F354CCE224_.wvu.PrintArea" localSheetId="8" hidden="1">'Sch-4'!$A$1:$E$24</definedName>
    <definedName name="Z_D963BE1A_1920_4E18_8F54_07F354CCE224_.wvu.PrintArea" localSheetId="9" hidden="1">'Sch-4 Dis'!$A$1:$E$44</definedName>
    <definedName name="Z_D963BE1A_1920_4E18_8F54_07F354CCE224_.wvu.PrintArea" localSheetId="10" hidden="1">'Sch-5'!$A$1:$D$27</definedName>
    <definedName name="Z_D963BE1A_1920_4E18_8F54_07F354CCE224_.wvu.PrintArea" localSheetId="11" hidden="1">'Sch-5 After Discount'!$A$1:$D$32</definedName>
    <definedName name="Z_D963BE1A_1920_4E18_8F54_07F354CCE224_.wvu.PrintArea" localSheetId="12" hidden="1">'Sch-6'!$A$1:$J$25</definedName>
    <definedName name="Z_D963BE1A_1920_4E18_8F54_07F354CCE224_.wvu.PrintArea" localSheetId="13" hidden="1">'Sch-6 Dis'!$A$1:$F$28</definedName>
    <definedName name="Z_D963BE1A_1920_4E18_8F54_07F354CCE224_.wvu.PrintArea" localSheetId="20" hidden="1">'T &amp; D'!$A$1:$E$12</definedName>
    <definedName name="Z_D963BE1A_1920_4E18_8F54_07F354CCE224_.wvu.PrintTitles" localSheetId="3" hidden="1">'Sch-1'!$15:$17</definedName>
    <definedName name="Z_D963BE1A_1920_4E18_8F54_07F354CCE224_.wvu.PrintTitles" localSheetId="4" hidden="1">'Sch-1 Dis'!$15:$17</definedName>
    <definedName name="Z_D963BE1A_1920_4E18_8F54_07F354CCE224_.wvu.PrintTitles" localSheetId="5" hidden="1">'Sch-2'!$13:$15</definedName>
    <definedName name="Z_D963BE1A_1920_4E18_8F54_07F354CCE224_.wvu.PrintTitles" localSheetId="6" hidden="1">'Sch-2 Dis'!$13:$15</definedName>
    <definedName name="Z_D963BE1A_1920_4E18_8F54_07F354CCE224_.wvu.PrintTitles" localSheetId="7" hidden="1">'Sch-3 '!$14:$16</definedName>
    <definedName name="Z_D963BE1A_1920_4E18_8F54_07F354CCE224_.wvu.PrintTitles" localSheetId="8" hidden="1">'Sch-4'!$3:$13</definedName>
    <definedName name="Z_D963BE1A_1920_4E18_8F54_07F354CCE224_.wvu.PrintTitles" localSheetId="9" hidden="1">'Sch-4 Dis'!$3:$13</definedName>
    <definedName name="Z_D963BE1A_1920_4E18_8F54_07F354CCE224_.wvu.PrintTitles" localSheetId="10" hidden="1">'Sch-5'!$3:$13</definedName>
    <definedName name="Z_D963BE1A_1920_4E18_8F54_07F354CCE224_.wvu.PrintTitles" localSheetId="11" hidden="1">'Sch-5 After Discount'!$3:$13</definedName>
    <definedName name="Z_D963BE1A_1920_4E18_8F54_07F354CCE224_.wvu.PrintTitles" localSheetId="12" hidden="1">'Sch-6'!$14:$14</definedName>
    <definedName name="Z_D963BE1A_1920_4E18_8F54_07F354CCE224_.wvu.PrintTitles" localSheetId="13" hidden="1">'Sch-6 Dis'!$14:$14</definedName>
    <definedName name="Z_D963BE1A_1920_4E18_8F54_07F354CCE224_.wvu.Rows" localSheetId="0" hidden="1">'Basic Data'!$11:$12</definedName>
    <definedName name="Z_D963BE1A_1920_4E18_8F54_07F354CCE224_.wvu.Rows" localSheetId="18" hidden="1">'Bid Form 2nd Envelope'!$23:$23</definedName>
    <definedName name="Z_D963BE1A_1920_4E18_8F54_07F354CCE224_.wvu.Rows" localSheetId="1" hidden="1">Cover!$7:$7,Cover!$10:$10</definedName>
    <definedName name="Z_D963BE1A_1920_4E18_8F54_07F354CCE224_.wvu.Rows" localSheetId="14" hidden="1">Discount!$19:$19,Discount!$21:$21,Discount!$25:$25,Discount!$27:$27,Discount!$29:$33</definedName>
    <definedName name="Z_D963BE1A_1920_4E18_8F54_07F354CCE224_.wvu.Rows" localSheetId="2" hidden="1">'Names of Bidder'!$6:$6</definedName>
    <definedName name="Z_D963BE1A_1920_4E18_8F54_07F354CCE224_.wvu.Rows" localSheetId="12" hidden="1">'Sch-6'!$17:$22</definedName>
    <definedName name="Z_E95B21C1_D936_4435_AF6F_90CF0B6A7506_.wvu.Cols" localSheetId="14" hidden="1">Discount!$I:$P</definedName>
    <definedName name="Z_E95B21C1_D936_4435_AF6F_90CF0B6A7506_.wvu.Cols" localSheetId="3" hidden="1">'Sch-1'!$Q:$U</definedName>
    <definedName name="Z_E95B21C1_D936_4435_AF6F_90CF0B6A7506_.wvu.Cols" localSheetId="4" hidden="1">'Sch-1 Dis'!$K:$K</definedName>
    <definedName name="Z_E95B21C1_D936_4435_AF6F_90CF0B6A7506_.wvu.Cols" localSheetId="5" hidden="1">'Sch-2'!$L:$M</definedName>
    <definedName name="Z_E95B21C1_D936_4435_AF6F_90CF0B6A7506_.wvu.Cols" localSheetId="12" hidden="1">'Sch-6'!$L:$L</definedName>
    <definedName name="Z_E95B21C1_D936_4435_AF6F_90CF0B6A7506_.wvu.PrintArea" localSheetId="18" hidden="1">'Bid Form 2nd Envelope'!$A$1:$F$52</definedName>
    <definedName name="Z_E95B21C1_D936_4435_AF6F_90CF0B6A7506_.wvu.PrintArea" localSheetId="1" hidden="1">Cover!$B$1:$E$15</definedName>
    <definedName name="Z_E95B21C1_D936_4435_AF6F_90CF0B6A7506_.wvu.PrintArea" localSheetId="14" hidden="1">Discount!$A$2:$G$43</definedName>
    <definedName name="Z_E95B21C1_D936_4435_AF6F_90CF0B6A7506_.wvu.PrintArea" localSheetId="16" hidden="1">'Entry Tax'!$A$1:$E$16</definedName>
    <definedName name="Z_E95B21C1_D936_4435_AF6F_90CF0B6A7506_.wvu.PrintArea" localSheetId="2" hidden="1">'Names of Bidder'!$B$1:$D$22</definedName>
    <definedName name="Z_E95B21C1_D936_4435_AF6F_90CF0B6A7506_.wvu.PrintArea" localSheetId="15" hidden="1">Octroi!$A$1:$E$16</definedName>
    <definedName name="Z_E95B21C1_D936_4435_AF6F_90CF0B6A7506_.wvu.PrintArea" localSheetId="17" hidden="1">'Other Taxes &amp; Duties'!$A$1:$F$16</definedName>
    <definedName name="Z_E95B21C1_D936_4435_AF6F_90CF0B6A7506_.wvu.PrintArea" localSheetId="19" hidden="1">'Q &amp; C'!$A$1:$F$43</definedName>
    <definedName name="Z_E95B21C1_D936_4435_AF6F_90CF0B6A7506_.wvu.PrintArea" localSheetId="3" hidden="1">'Sch-1'!$A$1:$O$32</definedName>
    <definedName name="Z_E95B21C1_D936_4435_AF6F_90CF0B6A7506_.wvu.PrintArea" localSheetId="4" hidden="1">'Sch-1 Dis'!$A$1:$H$32</definedName>
    <definedName name="Z_E95B21C1_D936_4435_AF6F_90CF0B6A7506_.wvu.PrintArea" localSheetId="5" hidden="1">'Sch-2'!$A$1:$J$26</definedName>
    <definedName name="Z_E95B21C1_D936_4435_AF6F_90CF0B6A7506_.wvu.PrintArea" localSheetId="6" hidden="1">'Sch-2 Dis'!$A$1:$G$24</definedName>
    <definedName name="Z_E95B21C1_D936_4435_AF6F_90CF0B6A7506_.wvu.PrintArea" localSheetId="7" hidden="1">'Sch-3 '!$A$1:$P$24</definedName>
    <definedName name="Z_E95B21C1_D936_4435_AF6F_90CF0B6A7506_.wvu.PrintArea" localSheetId="8" hidden="1">'Sch-4'!$A$1:$E$24</definedName>
    <definedName name="Z_E95B21C1_D936_4435_AF6F_90CF0B6A7506_.wvu.PrintArea" localSheetId="9" hidden="1">'Sch-4 Dis'!$A$1:$E$44</definedName>
    <definedName name="Z_E95B21C1_D936_4435_AF6F_90CF0B6A7506_.wvu.PrintArea" localSheetId="10" hidden="1">'Sch-5'!$A$1:$D$28</definedName>
    <definedName name="Z_E95B21C1_D936_4435_AF6F_90CF0B6A7506_.wvu.PrintArea" localSheetId="11" hidden="1">'Sch-5 After Discount'!$A$1:$D$32</definedName>
    <definedName name="Z_E95B21C1_D936_4435_AF6F_90CF0B6A7506_.wvu.PrintArea" localSheetId="12" hidden="1">'Sch-6'!$A$1:$J$25</definedName>
    <definedName name="Z_E95B21C1_D936_4435_AF6F_90CF0B6A7506_.wvu.PrintArea" localSheetId="13" hidden="1">'Sch-6 Dis'!$A$1:$F$28</definedName>
    <definedName name="Z_E95B21C1_D936_4435_AF6F_90CF0B6A7506_.wvu.PrintArea" localSheetId="20" hidden="1">'T &amp; D'!$A$1:$E$12</definedName>
    <definedName name="Z_E95B21C1_D936_4435_AF6F_90CF0B6A7506_.wvu.PrintTitles" localSheetId="3" hidden="1">'Sch-1'!$15:$17</definedName>
    <definedName name="Z_E95B21C1_D936_4435_AF6F_90CF0B6A7506_.wvu.PrintTitles" localSheetId="4" hidden="1">'Sch-1 Dis'!$15:$17</definedName>
    <definedName name="Z_E95B21C1_D936_4435_AF6F_90CF0B6A7506_.wvu.PrintTitles" localSheetId="5" hidden="1">'Sch-2'!$13:$15</definedName>
    <definedName name="Z_E95B21C1_D936_4435_AF6F_90CF0B6A7506_.wvu.PrintTitles" localSheetId="6" hidden="1">'Sch-2 Dis'!$13:$15</definedName>
    <definedName name="Z_E95B21C1_D936_4435_AF6F_90CF0B6A7506_.wvu.PrintTitles" localSheetId="7" hidden="1">'Sch-3 '!$14:$16</definedName>
    <definedName name="Z_E95B21C1_D936_4435_AF6F_90CF0B6A7506_.wvu.PrintTitles" localSheetId="8" hidden="1">'Sch-4'!$3:$13</definedName>
    <definedName name="Z_E95B21C1_D936_4435_AF6F_90CF0B6A7506_.wvu.PrintTitles" localSheetId="9" hidden="1">'Sch-4 Dis'!$3:$13</definedName>
    <definedName name="Z_E95B21C1_D936_4435_AF6F_90CF0B6A7506_.wvu.PrintTitles" localSheetId="10" hidden="1">'Sch-5'!$3:$13</definedName>
    <definedName name="Z_E95B21C1_D936_4435_AF6F_90CF0B6A7506_.wvu.PrintTitles" localSheetId="11" hidden="1">'Sch-5 After Discount'!$3:$13</definedName>
    <definedName name="Z_E95B21C1_D936_4435_AF6F_90CF0B6A7506_.wvu.PrintTitles" localSheetId="12" hidden="1">'Sch-6'!$14:$14</definedName>
    <definedName name="Z_E95B21C1_D936_4435_AF6F_90CF0B6A7506_.wvu.PrintTitles" localSheetId="13" hidden="1">'Sch-6 Dis'!$14:$14</definedName>
    <definedName name="Z_E95B21C1_D936_4435_AF6F_90CF0B6A7506_.wvu.Rows" localSheetId="0" hidden="1">'Basic Data'!$11:$12</definedName>
    <definedName name="Z_E95B21C1_D936_4435_AF6F_90CF0B6A7506_.wvu.Rows" localSheetId="18" hidden="1">'Bid Form 2nd Envelope'!$23:$23</definedName>
    <definedName name="Z_E95B21C1_D936_4435_AF6F_90CF0B6A7506_.wvu.Rows" localSheetId="1" hidden="1">Cover!$7:$7,Cover!$10:$10</definedName>
    <definedName name="Z_E95B21C1_D936_4435_AF6F_90CF0B6A7506_.wvu.Rows" localSheetId="14" hidden="1">Discount!$21:$21,Discount!$27:$27</definedName>
    <definedName name="Z_E95B21C1_D936_4435_AF6F_90CF0B6A7506_.wvu.Rows" localSheetId="3" hidden="1">'Sch-1'!#REF!</definedName>
    <definedName name="Z_EF525F2E_18DE_47FD_A864_6F2A2CA91061_.wvu.Cols" localSheetId="14" hidden="1">Discount!$I:$O</definedName>
    <definedName name="Z_EF525F2E_18DE_47FD_A864_6F2A2CA91061_.wvu.Cols" localSheetId="3" hidden="1">'Sch-1'!$Q:$U</definedName>
    <definedName name="Z_EF525F2E_18DE_47FD_A864_6F2A2CA91061_.wvu.Cols" localSheetId="4" hidden="1">'Sch-1 Dis'!$K:$K</definedName>
    <definedName name="Z_EF525F2E_18DE_47FD_A864_6F2A2CA91061_.wvu.Cols" localSheetId="5" hidden="1">'Sch-2'!$L:$M</definedName>
    <definedName name="Z_EF525F2E_18DE_47FD_A864_6F2A2CA91061_.wvu.Cols" localSheetId="12" hidden="1">'Sch-6'!$L:$L</definedName>
    <definedName name="Z_EF525F2E_18DE_47FD_A864_6F2A2CA91061_.wvu.PrintArea" localSheetId="18" hidden="1">'Bid Form 2nd Envelope'!$A$1:$F$52</definedName>
    <definedName name="Z_EF525F2E_18DE_47FD_A864_6F2A2CA91061_.wvu.PrintArea" localSheetId="1" hidden="1">Cover!$B$1:$E$15</definedName>
    <definedName name="Z_EF525F2E_18DE_47FD_A864_6F2A2CA91061_.wvu.PrintArea" localSheetId="14" hidden="1">Discount!$A$2:$G$43</definedName>
    <definedName name="Z_EF525F2E_18DE_47FD_A864_6F2A2CA91061_.wvu.PrintArea" localSheetId="16" hidden="1">'Entry Tax'!$A$1:$E$16</definedName>
    <definedName name="Z_EF525F2E_18DE_47FD_A864_6F2A2CA91061_.wvu.PrintArea" localSheetId="2" hidden="1">'Names of Bidder'!$B$1:$D$22</definedName>
    <definedName name="Z_EF525F2E_18DE_47FD_A864_6F2A2CA91061_.wvu.PrintArea" localSheetId="15" hidden="1">Octroi!$A$1:$E$16</definedName>
    <definedName name="Z_EF525F2E_18DE_47FD_A864_6F2A2CA91061_.wvu.PrintArea" localSheetId="17" hidden="1">'Other Taxes &amp; Duties'!$A$1:$F$16</definedName>
    <definedName name="Z_EF525F2E_18DE_47FD_A864_6F2A2CA91061_.wvu.PrintArea" localSheetId="19" hidden="1">'Q &amp; C'!$A$1:$F$43</definedName>
    <definedName name="Z_EF525F2E_18DE_47FD_A864_6F2A2CA91061_.wvu.PrintArea" localSheetId="3" hidden="1">'Sch-1'!$A$1:$O$32</definedName>
    <definedName name="Z_EF525F2E_18DE_47FD_A864_6F2A2CA91061_.wvu.PrintArea" localSheetId="4" hidden="1">'Sch-1 Dis'!$A$1:$H$32</definedName>
    <definedName name="Z_EF525F2E_18DE_47FD_A864_6F2A2CA91061_.wvu.PrintArea" localSheetId="5" hidden="1">'Sch-2'!$A$1:$J$26</definedName>
    <definedName name="Z_EF525F2E_18DE_47FD_A864_6F2A2CA91061_.wvu.PrintArea" localSheetId="6" hidden="1">'Sch-2 Dis'!$A$1:$G$24</definedName>
    <definedName name="Z_EF525F2E_18DE_47FD_A864_6F2A2CA91061_.wvu.PrintArea" localSheetId="7" hidden="1">'Sch-3 '!$A$1:$P$24</definedName>
    <definedName name="Z_EF525F2E_18DE_47FD_A864_6F2A2CA91061_.wvu.PrintArea" localSheetId="8" hidden="1">'Sch-4'!$A$1:$E$24</definedName>
    <definedName name="Z_EF525F2E_18DE_47FD_A864_6F2A2CA91061_.wvu.PrintArea" localSheetId="9" hidden="1">'Sch-4 Dis'!$A$1:$E$44</definedName>
    <definedName name="Z_EF525F2E_18DE_47FD_A864_6F2A2CA91061_.wvu.PrintArea" localSheetId="10" hidden="1">'Sch-5'!$A$1:$D$28</definedName>
    <definedName name="Z_EF525F2E_18DE_47FD_A864_6F2A2CA91061_.wvu.PrintArea" localSheetId="11" hidden="1">'Sch-5 After Discount'!$A$1:$D$32</definedName>
    <definedName name="Z_EF525F2E_18DE_47FD_A864_6F2A2CA91061_.wvu.PrintArea" localSheetId="12" hidden="1">'Sch-6'!$A$1:$J$25</definedName>
    <definedName name="Z_EF525F2E_18DE_47FD_A864_6F2A2CA91061_.wvu.PrintArea" localSheetId="13" hidden="1">'Sch-6 Dis'!$A$1:$F$28</definedName>
    <definedName name="Z_EF525F2E_18DE_47FD_A864_6F2A2CA91061_.wvu.PrintArea" localSheetId="20" hidden="1">'T &amp; D'!$A$1:$E$12</definedName>
    <definedName name="Z_EF525F2E_18DE_47FD_A864_6F2A2CA91061_.wvu.PrintTitles" localSheetId="3" hidden="1">'Sch-1'!$15:$17</definedName>
    <definedName name="Z_EF525F2E_18DE_47FD_A864_6F2A2CA91061_.wvu.PrintTitles" localSheetId="4" hidden="1">'Sch-1 Dis'!$15:$17</definedName>
    <definedName name="Z_EF525F2E_18DE_47FD_A864_6F2A2CA91061_.wvu.PrintTitles" localSheetId="5" hidden="1">'Sch-2'!$13:$15</definedName>
    <definedName name="Z_EF525F2E_18DE_47FD_A864_6F2A2CA91061_.wvu.PrintTitles" localSheetId="6" hidden="1">'Sch-2 Dis'!$13:$15</definedName>
    <definedName name="Z_EF525F2E_18DE_47FD_A864_6F2A2CA91061_.wvu.PrintTitles" localSheetId="7" hidden="1">'Sch-3 '!$14:$16</definedName>
    <definedName name="Z_EF525F2E_18DE_47FD_A864_6F2A2CA91061_.wvu.PrintTitles" localSheetId="8" hidden="1">'Sch-4'!$3:$13</definedName>
    <definedName name="Z_EF525F2E_18DE_47FD_A864_6F2A2CA91061_.wvu.PrintTitles" localSheetId="9" hidden="1">'Sch-4 Dis'!$3:$13</definedName>
    <definedName name="Z_EF525F2E_18DE_47FD_A864_6F2A2CA91061_.wvu.PrintTitles" localSheetId="10" hidden="1">'Sch-5'!$3:$13</definedName>
    <definedName name="Z_EF525F2E_18DE_47FD_A864_6F2A2CA91061_.wvu.PrintTitles" localSheetId="11" hidden="1">'Sch-5 After Discount'!$3:$13</definedName>
    <definedName name="Z_EF525F2E_18DE_47FD_A864_6F2A2CA91061_.wvu.PrintTitles" localSheetId="12" hidden="1">'Sch-6'!$14:$14</definedName>
    <definedName name="Z_EF525F2E_18DE_47FD_A864_6F2A2CA91061_.wvu.PrintTitles" localSheetId="13" hidden="1">'Sch-6 Dis'!$14:$14</definedName>
    <definedName name="Z_EF525F2E_18DE_47FD_A864_6F2A2CA91061_.wvu.Rows" localSheetId="0" hidden="1">'Basic Data'!$11:$12</definedName>
    <definedName name="Z_EF525F2E_18DE_47FD_A864_6F2A2CA91061_.wvu.Rows" localSheetId="18" hidden="1">'Bid Form 2nd Envelope'!$23:$23</definedName>
    <definedName name="Z_EF525F2E_18DE_47FD_A864_6F2A2CA91061_.wvu.Rows" localSheetId="1" hidden="1">Cover!$7:$7,Cover!$10:$10</definedName>
    <definedName name="Z_EF525F2E_18DE_47FD_A864_6F2A2CA91061_.wvu.Rows" localSheetId="14" hidden="1">Discount!$19:$19,Discount!$21:$21,Discount!$25:$25,Discount!$27:$27,Discount!$32:$33</definedName>
    <definedName name="Z_EF525F2E_18DE_47FD_A864_6F2A2CA91061_.wvu.Rows" localSheetId="3" hidden="1">'Sch-1'!#REF!</definedName>
    <definedName name="Z_EF525F2E_18DE_47FD_A864_6F2A2CA91061_.wvu.Rows" localSheetId="5" hidden="1">'Sch-2'!#REF!</definedName>
    <definedName name="Z_EF525F2E_18DE_47FD_A864_6F2A2CA91061_.wvu.Rows" localSheetId="12" hidden="1">'Sch-6'!$16:$20</definedName>
    <definedName name="Z_EFF9997F_F423_457E_8339_C5D06689EC0D_.wvu.Cols" localSheetId="14" hidden="1">Discount!$I:$O</definedName>
    <definedName name="Z_EFF9997F_F423_457E_8339_C5D06689EC0D_.wvu.Cols" localSheetId="3" hidden="1">'Sch-1'!$Q:$U</definedName>
    <definedName name="Z_EFF9997F_F423_457E_8339_C5D06689EC0D_.wvu.Cols" localSheetId="4" hidden="1">'Sch-1 Dis'!$K:$K</definedName>
    <definedName name="Z_EFF9997F_F423_457E_8339_C5D06689EC0D_.wvu.Cols" localSheetId="5" hidden="1">'Sch-2'!$L:$M</definedName>
    <definedName name="Z_EFF9997F_F423_457E_8339_C5D06689EC0D_.wvu.Cols" localSheetId="7" hidden="1">'Sch-3 '!$Q:$AB</definedName>
    <definedName name="Z_EFF9997F_F423_457E_8339_C5D06689EC0D_.wvu.Cols" localSheetId="12" hidden="1">'Sch-6'!$L:$L</definedName>
    <definedName name="Z_EFF9997F_F423_457E_8339_C5D06689EC0D_.wvu.PrintArea" localSheetId="18" hidden="1">'Bid Form 2nd Envelope'!$A$1:$F$52</definedName>
    <definedName name="Z_EFF9997F_F423_457E_8339_C5D06689EC0D_.wvu.PrintArea" localSheetId="1" hidden="1">Cover!$B$1:$E$15</definedName>
    <definedName name="Z_EFF9997F_F423_457E_8339_C5D06689EC0D_.wvu.PrintArea" localSheetId="14" hidden="1">Discount!$A$2:$G$43</definedName>
    <definedName name="Z_EFF9997F_F423_457E_8339_C5D06689EC0D_.wvu.PrintArea" localSheetId="16" hidden="1">'Entry Tax'!$A$1:$E$16</definedName>
    <definedName name="Z_EFF9997F_F423_457E_8339_C5D06689EC0D_.wvu.PrintArea" localSheetId="2" hidden="1">'Names of Bidder'!$B$1:$D$22</definedName>
    <definedName name="Z_EFF9997F_F423_457E_8339_C5D06689EC0D_.wvu.PrintArea" localSheetId="15" hidden="1">Octroi!$A$1:$E$16</definedName>
    <definedName name="Z_EFF9997F_F423_457E_8339_C5D06689EC0D_.wvu.PrintArea" localSheetId="17" hidden="1">'Other Taxes &amp; Duties'!$A$1:$F$16</definedName>
    <definedName name="Z_EFF9997F_F423_457E_8339_C5D06689EC0D_.wvu.PrintArea" localSheetId="19" hidden="1">'Q &amp; C'!$A$1:$F$43</definedName>
    <definedName name="Z_EFF9997F_F423_457E_8339_C5D06689EC0D_.wvu.PrintArea" localSheetId="3" hidden="1">'Sch-1'!$A$1:$O$30</definedName>
    <definedName name="Z_EFF9997F_F423_457E_8339_C5D06689EC0D_.wvu.PrintArea" localSheetId="4" hidden="1">'Sch-1 Dis'!$A$1:$H$32</definedName>
    <definedName name="Z_EFF9997F_F423_457E_8339_C5D06689EC0D_.wvu.PrintArea" localSheetId="5" hidden="1">'Sch-2'!$A$1:$J$26</definedName>
    <definedName name="Z_EFF9997F_F423_457E_8339_C5D06689EC0D_.wvu.PrintArea" localSheetId="6" hidden="1">'Sch-2 Dis'!$A$1:$G$24</definedName>
    <definedName name="Z_EFF9997F_F423_457E_8339_C5D06689EC0D_.wvu.PrintArea" localSheetId="7" hidden="1">'Sch-3 '!$A$1:$P$24</definedName>
    <definedName name="Z_EFF9997F_F423_457E_8339_C5D06689EC0D_.wvu.PrintArea" localSheetId="8" hidden="1">'Sch-4'!$A$1:$E$24</definedName>
    <definedName name="Z_EFF9997F_F423_457E_8339_C5D06689EC0D_.wvu.PrintArea" localSheetId="9" hidden="1">'Sch-4 Dis'!$A$1:$E$44</definedName>
    <definedName name="Z_EFF9997F_F423_457E_8339_C5D06689EC0D_.wvu.PrintArea" localSheetId="10" hidden="1">'Sch-5'!$A$1:$D$27</definedName>
    <definedName name="Z_EFF9997F_F423_457E_8339_C5D06689EC0D_.wvu.PrintArea" localSheetId="11" hidden="1">'Sch-5 After Discount'!$A$1:$D$32</definedName>
    <definedName name="Z_EFF9997F_F423_457E_8339_C5D06689EC0D_.wvu.PrintArea" localSheetId="12" hidden="1">'Sch-6'!$A$1:$J$25</definedName>
    <definedName name="Z_EFF9997F_F423_457E_8339_C5D06689EC0D_.wvu.PrintArea" localSheetId="13" hidden="1">'Sch-6 Dis'!$A$1:$F$28</definedName>
    <definedName name="Z_EFF9997F_F423_457E_8339_C5D06689EC0D_.wvu.PrintArea" localSheetId="20" hidden="1">'T &amp; D'!$A$1:$E$12</definedName>
    <definedName name="Z_EFF9997F_F423_457E_8339_C5D06689EC0D_.wvu.PrintTitles" localSheetId="3" hidden="1">'Sch-1'!$15:$17</definedName>
    <definedName name="Z_EFF9997F_F423_457E_8339_C5D06689EC0D_.wvu.PrintTitles" localSheetId="4" hidden="1">'Sch-1 Dis'!$15:$17</definedName>
    <definedName name="Z_EFF9997F_F423_457E_8339_C5D06689EC0D_.wvu.PrintTitles" localSheetId="5" hidden="1">'Sch-2'!$13:$15</definedName>
    <definedName name="Z_EFF9997F_F423_457E_8339_C5D06689EC0D_.wvu.PrintTitles" localSheetId="6" hidden="1">'Sch-2 Dis'!$13:$15</definedName>
    <definedName name="Z_EFF9997F_F423_457E_8339_C5D06689EC0D_.wvu.PrintTitles" localSheetId="7" hidden="1">'Sch-3 '!$14:$16</definedName>
    <definedName name="Z_EFF9997F_F423_457E_8339_C5D06689EC0D_.wvu.PrintTitles" localSheetId="8" hidden="1">'Sch-4'!$3:$13</definedName>
    <definedName name="Z_EFF9997F_F423_457E_8339_C5D06689EC0D_.wvu.PrintTitles" localSheetId="9" hidden="1">'Sch-4 Dis'!$3:$13</definedName>
    <definedName name="Z_EFF9997F_F423_457E_8339_C5D06689EC0D_.wvu.PrintTitles" localSheetId="10" hidden="1">'Sch-5'!$3:$13</definedName>
    <definedName name="Z_EFF9997F_F423_457E_8339_C5D06689EC0D_.wvu.PrintTitles" localSheetId="11" hidden="1">'Sch-5 After Discount'!$3:$13</definedName>
    <definedName name="Z_EFF9997F_F423_457E_8339_C5D06689EC0D_.wvu.PrintTitles" localSheetId="12" hidden="1">'Sch-6'!$14:$14</definedName>
    <definedName name="Z_EFF9997F_F423_457E_8339_C5D06689EC0D_.wvu.PrintTitles" localSheetId="13" hidden="1">'Sch-6 Dis'!$14:$14</definedName>
    <definedName name="Z_EFF9997F_F423_457E_8339_C5D06689EC0D_.wvu.Rows" localSheetId="0" hidden="1">'Basic Data'!$11:$12</definedName>
    <definedName name="Z_EFF9997F_F423_457E_8339_C5D06689EC0D_.wvu.Rows" localSheetId="18" hidden="1">'Bid Form 2nd Envelope'!$23:$23</definedName>
    <definedName name="Z_EFF9997F_F423_457E_8339_C5D06689EC0D_.wvu.Rows" localSheetId="1" hidden="1">Cover!$7:$7,Cover!$10:$10</definedName>
    <definedName name="Z_EFF9997F_F423_457E_8339_C5D06689EC0D_.wvu.Rows" localSheetId="14" hidden="1">Discount!$19:$19,Discount!$21:$21,Discount!$25:$25,Discount!$27:$27</definedName>
    <definedName name="Z_EFF9997F_F423_457E_8339_C5D06689EC0D_.wvu.Rows" localSheetId="12" hidden="1">'Sch-6'!#REF!</definedName>
    <definedName name="Z_FA8C7114_2E15_4727_B4B0_927BCE12D1A6_.wvu.Cols" localSheetId="14" hidden="1">Discount!$I:$O</definedName>
    <definedName name="Z_FA8C7114_2E15_4727_B4B0_927BCE12D1A6_.wvu.Cols" localSheetId="3" hidden="1">'Sch-1'!$O:$X</definedName>
    <definedName name="Z_FA8C7114_2E15_4727_B4B0_927BCE12D1A6_.wvu.Cols" localSheetId="4" hidden="1">'Sch-1 Dis'!$K:$K</definedName>
    <definedName name="Z_FA8C7114_2E15_4727_B4B0_927BCE12D1A6_.wvu.Cols" localSheetId="5" hidden="1">'Sch-2'!$L:$M</definedName>
    <definedName name="Z_FA8C7114_2E15_4727_B4B0_927BCE12D1A6_.wvu.Cols" localSheetId="7" hidden="1">'Sch-3 '!$Q:$AB</definedName>
    <definedName name="Z_FA8C7114_2E15_4727_B4B0_927BCE12D1A6_.wvu.Cols" localSheetId="8" hidden="1">'Sch-4'!$F:$K</definedName>
    <definedName name="Z_FA8C7114_2E15_4727_B4B0_927BCE12D1A6_.wvu.Cols" localSheetId="12" hidden="1">'Sch-6'!$E:$E,'Sch-6'!$L:$L,'Sch-6'!$O:$R</definedName>
    <definedName name="Z_FA8C7114_2E15_4727_B4B0_927BCE12D1A6_.wvu.PrintArea" localSheetId="18" hidden="1">'Bid Form 2nd Envelope'!$A$1:$F$52</definedName>
    <definedName name="Z_FA8C7114_2E15_4727_B4B0_927BCE12D1A6_.wvu.PrintArea" localSheetId="1" hidden="1">Cover!$B$1:$E$15</definedName>
    <definedName name="Z_FA8C7114_2E15_4727_B4B0_927BCE12D1A6_.wvu.PrintArea" localSheetId="14" hidden="1">Discount!$A$2:$G$43</definedName>
    <definedName name="Z_FA8C7114_2E15_4727_B4B0_927BCE12D1A6_.wvu.PrintArea" localSheetId="16" hidden="1">'Entry Tax'!$A$1:$E$16</definedName>
    <definedName name="Z_FA8C7114_2E15_4727_B4B0_927BCE12D1A6_.wvu.PrintArea" localSheetId="2" hidden="1">'Names of Bidder'!$B$1:$D$22</definedName>
    <definedName name="Z_FA8C7114_2E15_4727_B4B0_927BCE12D1A6_.wvu.PrintArea" localSheetId="15" hidden="1">Octroi!$A$1:$E$16</definedName>
    <definedName name="Z_FA8C7114_2E15_4727_B4B0_927BCE12D1A6_.wvu.PrintArea" localSheetId="17" hidden="1">'Other Taxes &amp; Duties'!$A$1:$F$16</definedName>
    <definedName name="Z_FA8C7114_2E15_4727_B4B0_927BCE12D1A6_.wvu.PrintArea" localSheetId="19" hidden="1">'Q &amp; C'!$A$1:$F$43</definedName>
    <definedName name="Z_FA8C7114_2E15_4727_B4B0_927BCE12D1A6_.wvu.PrintArea" localSheetId="3" hidden="1">'Sch-1'!$A$1:$O$30</definedName>
    <definedName name="Z_FA8C7114_2E15_4727_B4B0_927BCE12D1A6_.wvu.PrintArea" localSheetId="4" hidden="1">'Sch-1 Dis'!$A$1:$H$32</definedName>
    <definedName name="Z_FA8C7114_2E15_4727_B4B0_927BCE12D1A6_.wvu.PrintArea" localSheetId="5" hidden="1">'Sch-2'!$A$1:$J$26</definedName>
    <definedName name="Z_FA8C7114_2E15_4727_B4B0_927BCE12D1A6_.wvu.PrintArea" localSheetId="6" hidden="1">'Sch-2 Dis'!$A$1:$G$24</definedName>
    <definedName name="Z_FA8C7114_2E15_4727_B4B0_927BCE12D1A6_.wvu.PrintArea" localSheetId="7" hidden="1">'Sch-3 '!$A$1:$P$23</definedName>
    <definedName name="Z_FA8C7114_2E15_4727_B4B0_927BCE12D1A6_.wvu.PrintArea" localSheetId="8" hidden="1">'Sch-4'!$A$1:$E$24</definedName>
    <definedName name="Z_FA8C7114_2E15_4727_B4B0_927BCE12D1A6_.wvu.PrintArea" localSheetId="9" hidden="1">'Sch-4 Dis'!$A$1:$E$44</definedName>
    <definedName name="Z_FA8C7114_2E15_4727_B4B0_927BCE12D1A6_.wvu.PrintArea" localSheetId="10" hidden="1">'Sch-5'!$A$1:$D$27</definedName>
    <definedName name="Z_FA8C7114_2E15_4727_B4B0_927BCE12D1A6_.wvu.PrintArea" localSheetId="11" hidden="1">'Sch-5 After Discount'!$A$1:$D$32</definedName>
    <definedName name="Z_FA8C7114_2E15_4727_B4B0_927BCE12D1A6_.wvu.PrintArea" localSheetId="12" hidden="1">'Sch-6'!$A$1:$J$25</definedName>
    <definedName name="Z_FA8C7114_2E15_4727_B4B0_927BCE12D1A6_.wvu.PrintArea" localSheetId="13" hidden="1">'Sch-6 Dis'!$A$1:$F$28</definedName>
    <definedName name="Z_FA8C7114_2E15_4727_B4B0_927BCE12D1A6_.wvu.PrintArea" localSheetId="20" hidden="1">'T &amp; D'!$A$1:$E$12</definedName>
    <definedName name="Z_FA8C7114_2E15_4727_B4B0_927BCE12D1A6_.wvu.PrintTitles" localSheetId="3" hidden="1">'Sch-1'!$15:$17</definedName>
    <definedName name="Z_FA8C7114_2E15_4727_B4B0_927BCE12D1A6_.wvu.PrintTitles" localSheetId="4" hidden="1">'Sch-1 Dis'!$15:$17</definedName>
    <definedName name="Z_FA8C7114_2E15_4727_B4B0_927BCE12D1A6_.wvu.PrintTitles" localSheetId="5" hidden="1">'Sch-2'!$13:$15</definedName>
    <definedName name="Z_FA8C7114_2E15_4727_B4B0_927BCE12D1A6_.wvu.PrintTitles" localSheetId="6" hidden="1">'Sch-2 Dis'!$13:$15</definedName>
    <definedName name="Z_FA8C7114_2E15_4727_B4B0_927BCE12D1A6_.wvu.PrintTitles" localSheetId="7" hidden="1">'Sch-3 '!$14:$16</definedName>
    <definedName name="Z_FA8C7114_2E15_4727_B4B0_927BCE12D1A6_.wvu.PrintTitles" localSheetId="8" hidden="1">'Sch-4'!$3:$13</definedName>
    <definedName name="Z_FA8C7114_2E15_4727_B4B0_927BCE12D1A6_.wvu.PrintTitles" localSheetId="9" hidden="1">'Sch-4 Dis'!$3:$13</definedName>
    <definedName name="Z_FA8C7114_2E15_4727_B4B0_927BCE12D1A6_.wvu.PrintTitles" localSheetId="10" hidden="1">'Sch-5'!$3:$13</definedName>
    <definedName name="Z_FA8C7114_2E15_4727_B4B0_927BCE12D1A6_.wvu.PrintTitles" localSheetId="11" hidden="1">'Sch-5 After Discount'!$3:$13</definedName>
    <definedName name="Z_FA8C7114_2E15_4727_B4B0_927BCE12D1A6_.wvu.PrintTitles" localSheetId="12" hidden="1">'Sch-6'!$14:$14</definedName>
    <definedName name="Z_FA8C7114_2E15_4727_B4B0_927BCE12D1A6_.wvu.PrintTitles" localSheetId="13" hidden="1">'Sch-6 Dis'!$14:$14</definedName>
    <definedName name="Z_FA8C7114_2E15_4727_B4B0_927BCE12D1A6_.wvu.Rows" localSheetId="0" hidden="1">'Basic Data'!$11:$12</definedName>
    <definedName name="Z_FA8C7114_2E15_4727_B4B0_927BCE12D1A6_.wvu.Rows" localSheetId="18" hidden="1">'Bid Form 2nd Envelope'!$23:$23,'Bid Form 2nd Envelope'!$34:$34</definedName>
    <definedName name="Z_FA8C7114_2E15_4727_B4B0_927BCE12D1A6_.wvu.Rows" localSheetId="1" hidden="1">Cover!$7:$7,Cover!$10:$10</definedName>
    <definedName name="Z_FA8C7114_2E15_4727_B4B0_927BCE12D1A6_.wvu.Rows" localSheetId="14" hidden="1">Discount!$19:$19,Discount!$21:$21,Discount!$25:$25,Discount!$27:$27,Discount!$29:$33</definedName>
    <definedName name="Z_FA8C7114_2E15_4727_B4B0_927BCE12D1A6_.wvu.Rows" localSheetId="2" hidden="1">'Names of Bidder'!$6:$6</definedName>
    <definedName name="Z_FA8C7114_2E15_4727_B4B0_927BCE12D1A6_.wvu.Rows" localSheetId="12" hidden="1">'Sch-6'!$17:$22</definedName>
    <definedName name="Z_FE49A1A8_589E_4C61_B5F2_2DC8472D06ED_.wvu.Cols" localSheetId="14" hidden="1">Discount!$I:$O</definedName>
    <definedName name="Z_FE49A1A8_589E_4C61_B5F2_2DC8472D06ED_.wvu.Cols" localSheetId="3" hidden="1">'Sch-1'!$Q:$U</definedName>
    <definedName name="Z_FE49A1A8_589E_4C61_B5F2_2DC8472D06ED_.wvu.Cols" localSheetId="4" hidden="1">'Sch-1 Dis'!$K:$K</definedName>
    <definedName name="Z_FE49A1A8_589E_4C61_B5F2_2DC8472D06ED_.wvu.Cols" localSheetId="5" hidden="1">'Sch-2'!$L:$M</definedName>
    <definedName name="Z_FE49A1A8_589E_4C61_B5F2_2DC8472D06ED_.wvu.Cols" localSheetId="7" hidden="1">'Sch-3 '!$Q:$AB</definedName>
    <definedName name="Z_FE49A1A8_589E_4C61_B5F2_2DC8472D06ED_.wvu.Cols" localSheetId="12" hidden="1">'Sch-6'!$L:$L</definedName>
    <definedName name="Z_FE49A1A8_589E_4C61_B5F2_2DC8472D06ED_.wvu.PrintArea" localSheetId="18" hidden="1">'Bid Form 2nd Envelope'!$A$1:$F$52</definedName>
    <definedName name="Z_FE49A1A8_589E_4C61_B5F2_2DC8472D06ED_.wvu.PrintArea" localSheetId="1" hidden="1">Cover!$B$1:$E$15</definedName>
    <definedName name="Z_FE49A1A8_589E_4C61_B5F2_2DC8472D06ED_.wvu.PrintArea" localSheetId="14" hidden="1">Discount!$A$2:$G$43</definedName>
    <definedName name="Z_FE49A1A8_589E_4C61_B5F2_2DC8472D06ED_.wvu.PrintArea" localSheetId="16" hidden="1">'Entry Tax'!$A$1:$E$16</definedName>
    <definedName name="Z_FE49A1A8_589E_4C61_B5F2_2DC8472D06ED_.wvu.PrintArea" localSheetId="2" hidden="1">'Names of Bidder'!$B$1:$D$22</definedName>
    <definedName name="Z_FE49A1A8_589E_4C61_B5F2_2DC8472D06ED_.wvu.PrintArea" localSheetId="15" hidden="1">Octroi!$A$1:$E$16</definedName>
    <definedName name="Z_FE49A1A8_589E_4C61_B5F2_2DC8472D06ED_.wvu.PrintArea" localSheetId="17" hidden="1">'Other Taxes &amp; Duties'!$A$1:$F$16</definedName>
    <definedName name="Z_FE49A1A8_589E_4C61_B5F2_2DC8472D06ED_.wvu.PrintArea" localSheetId="19" hidden="1">'Q &amp; C'!$A$1:$F$43</definedName>
    <definedName name="Z_FE49A1A8_589E_4C61_B5F2_2DC8472D06ED_.wvu.PrintArea" localSheetId="3" hidden="1">'Sch-1'!$A$1:$O$32</definedName>
    <definedName name="Z_FE49A1A8_589E_4C61_B5F2_2DC8472D06ED_.wvu.PrintArea" localSheetId="4" hidden="1">'Sch-1 Dis'!$A$1:$H$32</definedName>
    <definedName name="Z_FE49A1A8_589E_4C61_B5F2_2DC8472D06ED_.wvu.PrintArea" localSheetId="5" hidden="1">'Sch-2'!$A$1:$J$26</definedName>
    <definedName name="Z_FE49A1A8_589E_4C61_B5F2_2DC8472D06ED_.wvu.PrintArea" localSheetId="6" hidden="1">'Sch-2 Dis'!$A$1:$G$24</definedName>
    <definedName name="Z_FE49A1A8_589E_4C61_B5F2_2DC8472D06ED_.wvu.PrintArea" localSheetId="7" hidden="1">'Sch-3 '!$A$1:$P$24</definedName>
    <definedName name="Z_FE49A1A8_589E_4C61_B5F2_2DC8472D06ED_.wvu.PrintArea" localSheetId="8" hidden="1">'Sch-4'!$A$1:$E$24</definedName>
    <definedName name="Z_FE49A1A8_589E_4C61_B5F2_2DC8472D06ED_.wvu.PrintArea" localSheetId="9" hidden="1">'Sch-4 Dis'!$A$1:$E$44</definedName>
    <definedName name="Z_FE49A1A8_589E_4C61_B5F2_2DC8472D06ED_.wvu.PrintArea" localSheetId="10" hidden="1">'Sch-5'!$A$1:$D$28</definedName>
    <definedName name="Z_FE49A1A8_589E_4C61_B5F2_2DC8472D06ED_.wvu.PrintArea" localSheetId="11" hidden="1">'Sch-5 After Discount'!$A$1:$D$32</definedName>
    <definedName name="Z_FE49A1A8_589E_4C61_B5F2_2DC8472D06ED_.wvu.PrintArea" localSheetId="12" hidden="1">'Sch-6'!$A$1:$J$25</definedName>
    <definedName name="Z_FE49A1A8_589E_4C61_B5F2_2DC8472D06ED_.wvu.PrintArea" localSheetId="13" hidden="1">'Sch-6 Dis'!$A$1:$F$28</definedName>
    <definedName name="Z_FE49A1A8_589E_4C61_B5F2_2DC8472D06ED_.wvu.PrintArea" localSheetId="20" hidden="1">'T &amp; D'!$A$1:$E$12</definedName>
    <definedName name="Z_FE49A1A8_589E_4C61_B5F2_2DC8472D06ED_.wvu.PrintTitles" localSheetId="3" hidden="1">'Sch-1'!$15:$17</definedName>
    <definedName name="Z_FE49A1A8_589E_4C61_B5F2_2DC8472D06ED_.wvu.PrintTitles" localSheetId="4" hidden="1">'Sch-1 Dis'!$15:$17</definedName>
    <definedName name="Z_FE49A1A8_589E_4C61_B5F2_2DC8472D06ED_.wvu.PrintTitles" localSheetId="5" hidden="1">'Sch-2'!$13:$15</definedName>
    <definedName name="Z_FE49A1A8_589E_4C61_B5F2_2DC8472D06ED_.wvu.PrintTitles" localSheetId="6" hidden="1">'Sch-2 Dis'!$13:$15</definedName>
    <definedName name="Z_FE49A1A8_589E_4C61_B5F2_2DC8472D06ED_.wvu.PrintTitles" localSheetId="7" hidden="1">'Sch-3 '!$14:$16</definedName>
    <definedName name="Z_FE49A1A8_589E_4C61_B5F2_2DC8472D06ED_.wvu.PrintTitles" localSheetId="8" hidden="1">'Sch-4'!$3:$13</definedName>
    <definedName name="Z_FE49A1A8_589E_4C61_B5F2_2DC8472D06ED_.wvu.PrintTitles" localSheetId="9" hidden="1">'Sch-4 Dis'!$3:$13</definedName>
    <definedName name="Z_FE49A1A8_589E_4C61_B5F2_2DC8472D06ED_.wvu.PrintTitles" localSheetId="10" hidden="1">'Sch-5'!$3:$13</definedName>
    <definedName name="Z_FE49A1A8_589E_4C61_B5F2_2DC8472D06ED_.wvu.PrintTitles" localSheetId="11" hidden="1">'Sch-5 After Discount'!$3:$13</definedName>
    <definedName name="Z_FE49A1A8_589E_4C61_B5F2_2DC8472D06ED_.wvu.PrintTitles" localSheetId="12" hidden="1">'Sch-6'!$14:$14</definedName>
    <definedName name="Z_FE49A1A8_589E_4C61_B5F2_2DC8472D06ED_.wvu.PrintTitles" localSheetId="13" hidden="1">'Sch-6 Dis'!$14:$14</definedName>
    <definedName name="Z_FE49A1A8_589E_4C61_B5F2_2DC8472D06ED_.wvu.Rows" localSheetId="0" hidden="1">'Basic Data'!$11:$12</definedName>
    <definedName name="Z_FE49A1A8_589E_4C61_B5F2_2DC8472D06ED_.wvu.Rows" localSheetId="18" hidden="1">'Bid Form 2nd Envelope'!$23:$23</definedName>
    <definedName name="Z_FE49A1A8_589E_4C61_B5F2_2DC8472D06ED_.wvu.Rows" localSheetId="1" hidden="1">Cover!$7:$7,Cover!$10:$10</definedName>
    <definedName name="Z_FE49A1A8_589E_4C61_B5F2_2DC8472D06ED_.wvu.Rows" localSheetId="14" hidden="1">Discount!$19:$19,Discount!$21:$21,Discount!$25:$25,Discount!$27:$27,Discount!$32:$33</definedName>
    <definedName name="Z_FE49A1A8_589E_4C61_B5F2_2DC8472D06ED_.wvu.Rows" localSheetId="3" hidden="1">'Sch-1'!#REF!</definedName>
    <definedName name="Z_FE49A1A8_589E_4C61_B5F2_2DC8472D06ED_.wvu.Rows" localSheetId="5" hidden="1">'Sch-2'!#REF!</definedName>
    <definedName name="Z_FE49A1A8_589E_4C61_B5F2_2DC8472D06ED_.wvu.Rows" localSheetId="12" hidden="1">'Sch-6'!$16:$20</definedName>
  </definedNames>
  <calcPr calcId="191029"/>
  <customWorkbookViews>
    <customWorkbookView name="Vakati Silpa {वाकाटि शिल्पा} - Personal View" guid="{2AB34651-5913-42F9-BF39-AE938578D1AF}" mergeInterval="0" personalView="1" maximized="1" xWindow="-8" yWindow="-8" windowWidth="1936" windowHeight="1048" tabRatio="875" activeSheetId="19"/>
    <customWorkbookView name="Parveen Kumar {प्रवीन सलूजा} - Personal View" guid="{2B22B4D9-734E-466D-B6F8-DF61D532EF69}" mergeInterval="0" personalView="1" maximized="1" windowWidth="1916" windowHeight="803" tabRatio="875" activeSheetId="9"/>
    <customWorkbookView name="Parveen Saluja - Personal View" guid="{7781E931-9022-448B-8CEA-16A952A0B08B}" mergeInterval="0" personalView="1" maximized="1" windowWidth="1362" windowHeight="543" tabRatio="875" activeSheetId="9"/>
    <customWorkbookView name="MANUJI CHAUBEY - Personal View" guid="{FE49A1A8-589E-4C61-B5F2-2DC8472D06ED}" mergeInterval="0" personalView="1" maximized="1" windowWidth="1362" windowHeight="556" tabRatio="875" activeSheetId="13"/>
    <customWorkbookView name="02405 - Personal View" guid="{EF525F2E-18DE-47FD-A864-6F2A2CA91061}" mergeInterval="0" personalView="1" maximized="1" xWindow="1" yWindow="1" windowWidth="1362" windowHeight="538" tabRatio="875" activeSheetId="2"/>
    <customWorkbookView name="Arun Tiwari         - Personal View" guid="{9C0E3A54-A1E4-4406-967B-FE168F751196}" mergeInterval="0" personalView="1" maximized="1" xWindow="1" yWindow="1" windowWidth="1362" windowHeight="496" tabRatio="875" activeSheetId="4" showComments="commIndAndComment"/>
    <customWorkbookView name="01487 - Personal View" guid="{E95B21C1-D936-4435-AF6F-90CF0B6A7506}" mergeInterval="0" personalView="1" maximized="1" windowWidth="1362" windowHeight="509" activeSheetId="19"/>
    <customWorkbookView name="Ajay - Personal View" guid="{B0EE7D76-5806-4718-BDAD-3A3EA691E5E4}" mergeInterval="0" personalView="1" maximized="1" xWindow="1" yWindow="1" windowWidth="1280" windowHeight="547" activeSheetId="11"/>
    <customWorkbookView name="00398 - Personal View" guid="{696D9240-6693-44E8-B9A4-2BFADD101EE2}" mergeInterval="0" personalView="1" maximized="1" xWindow="1" yWindow="1" windowWidth="1366" windowHeight="538" activeSheetId="2"/>
    <customWorkbookView name="20074 - Personal View" guid="{4F65FF32-EC61-4022-A399-2986D7B6B8B3}" mergeInterval="0" personalView="1" maximized="1" windowWidth="1020" windowHeight="568" activeSheetId="1"/>
    <customWorkbookView name="01209 - Personal View" guid="{58D82F59-8CF6-455F-B9F4-081499FDF243}" mergeInterval="0" personalView="1" maximized="1" xWindow="1" yWindow="1" windowWidth="1366" windowHeight="538" activeSheetId="2" showComments="commIndAndComment"/>
    <customWorkbookView name="admin - Personal View" guid="{B1277D53-29D6-4226-81E2-084FB62977B6}" mergeInterval="0" personalView="1" maximized="1" xWindow="1" yWindow="1" windowWidth="1024" windowHeight="538" activeSheetId="2"/>
    <customWorkbookView name="sanjoy das - Personal View" guid="{C39F923C-6CD3-45D8-86F8-6C4D806DDD7E}" mergeInterval="0" personalView="1" maximized="1" xWindow="1" yWindow="1" windowWidth="1280" windowHeight="762" activeSheetId="15"/>
    <customWorkbookView name="20587 - Personal View" guid="{9CA44E70-650F-49CD-967F-298619682CA2}" mergeInterval="0" personalView="1" maximized="1" xWindow="1" yWindow="1" windowWidth="1362" windowHeight="538" tabRatio="875" activeSheetId="2"/>
    <customWorkbookView name="00863 - Personal View" guid="{42E48991-4351-4471-8AF6-A35D24AE57E4}" mergeInterval="0" personalView="1" maximized="1" xWindow="1" yWindow="1" windowWidth="1366" windowHeight="577" tabRatio="875" activeSheetId="19"/>
    <customWorkbookView name="01758 - Personal View" guid="{5A07DBA2-29FE-46EA-8A64-6BF1FB7295C8}" mergeInterval="0" personalView="1" maximized="1" windowWidth="1020" windowHeight="596" tabRatio="875" activeSheetId="16"/>
    <customWorkbookView name="60001209 - Personal View" guid="{BE00177C-666B-4CCB-B6AF-EE8409A04F15}" mergeInterval="0" personalView="1" maximized="1" xWindow="1" yWindow="1" windowWidth="1362" windowHeight="538" tabRatio="875" activeSheetId="2"/>
    <customWorkbookView name="60001290 - Personal View" guid="{8020169D-1904-4071-9010-34C6BAD35472}" mergeInterval="0" personalView="1" maximized="1" xWindow="1" yWindow="1" windowWidth="1360" windowHeight="538" tabRatio="875" activeSheetId="19"/>
    <customWorkbookView name="60001855 - Personal View" guid="{EFF9997F-F423-457E-8339-C5D06689EC0D}" mergeInterval="0" personalView="1" maximized="1" windowWidth="1362" windowHeight="489" tabRatio="875" activeSheetId="2"/>
    <customWorkbookView name="Kaushalendra Singh - Personal View" guid="{D39E83F3-4061-47C5-8153-10B7C21D208A}" mergeInterval="0" personalView="1" maximized="1" windowWidth="1020" windowHeight="409" tabRatio="875" activeSheetId="12"/>
    <customWorkbookView name="A K Singh - Personal View" guid="{D963BE1A-1920-4E18-8F54-07F354CCE224}" mergeInterval="0" personalView="1" maximized="1" windowWidth="1276" windowHeight="798" tabRatio="875" activeSheetId="13" showComments="commIndAndComment"/>
    <customWorkbookView name="Prashanth Kumar Gade {प्रशांत जि} - Personal View" guid="{D545044E-B7FF-408B-A291-2187C526EC3D}" mergeInterval="0" personalView="1" maximized="1" windowWidth="1916" windowHeight="794" tabRatio="875" activeSheetId="15" showComments="commIndAndComment"/>
    <customWorkbookView name="Akhilesh Kumar Singh {अखिलेश कुमार सिंह} - Personal View" guid="{883F4F4D-A630-4132-B676-8201FF751979}" mergeInterval="0" personalView="1" maximized="1" windowWidth="1916" windowHeight="854" tabRatio="875" activeSheetId="4"/>
    <customWorkbookView name="Venkatesh Karri {वेंकटेश कर्री} - Personal View" guid="{5C772B04-11E1-4A74-9F43-9A74EF38E5E2}" mergeInterval="0" personalView="1" maximized="1" windowWidth="1916" windowHeight="834" tabRatio="875" activeSheetId="19"/>
    <customWorkbookView name="Umesh Kumar Yadav {उमेश कुमार यादव} - Personal View" guid="{FA8C7114-2E15-4727-B4B0-927BCE12D1A6}" mergeInterval="0" personalView="1" maximized="1" windowWidth="1916" windowHeight="814" tabRatio="875" activeSheetId="4" showComments="commIndAndComment"/>
    <customWorkbookView name="Rahul {Rahul} - Personal View" guid="{483DCDBB-D1CA-4B11-85F4-FA65A96DCE29}" mergeInterval="0" personalView="1" maximized="1" windowWidth="1916" windowHeight="774" tabRatio="875" activeSheetId="19"/>
    <customWorkbookView name="Rahul Mendhe {Rahul Mendhe} - Personal View" guid="{6167D39F-8E2F-4CD1-888C-E1DCB300434D}" mergeInterval="0" personalView="1" maximized="1" xWindow="-8" yWindow="-8" windowWidth="1936" windowHeight="1056" tabRatio="875" activeSheetId="1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 i="8" l="1"/>
  <c r="Q17" i="8" s="1"/>
  <c r="D17" i="9" s="1"/>
  <c r="P18" i="8" l="1"/>
  <c r="I27" i="15" l="1"/>
  <c r="I21" i="15"/>
  <c r="J21" i="15" s="1"/>
  <c r="D19" i="11"/>
  <c r="B24" i="19" l="1"/>
  <c r="B26" i="19"/>
  <c r="B25" i="19"/>
  <c r="B23" i="19"/>
  <c r="B22" i="19"/>
  <c r="B21" i="19"/>
  <c r="J16" i="6"/>
  <c r="J19" i="6" s="1"/>
  <c r="D17" i="11" s="1"/>
  <c r="T20" i="4"/>
  <c r="R20" i="4"/>
  <c r="V20" i="4"/>
  <c r="T19" i="4"/>
  <c r="R19" i="4"/>
  <c r="V19" i="4"/>
  <c r="T18" i="4"/>
  <c r="R18" i="4"/>
  <c r="N18" i="4"/>
  <c r="V18" i="4" s="1"/>
  <c r="N21" i="4" l="1"/>
  <c r="V21" i="4"/>
  <c r="H1" i="21"/>
  <c r="H2" i="21"/>
  <c r="H3" i="21"/>
  <c r="H4" i="21"/>
  <c r="H5" i="21"/>
  <c r="D8" i="20"/>
  <c r="F8" i="20" s="1"/>
  <c r="F9" i="20"/>
  <c r="D18" i="20"/>
  <c r="D21" i="20"/>
  <c r="F21" i="20" s="1"/>
  <c r="J24" i="20"/>
  <c r="J1" i="21" s="1"/>
  <c r="G25" i="20"/>
  <c r="G2" i="21" s="1"/>
  <c r="J25" i="20"/>
  <c r="J2" i="21" s="1"/>
  <c r="G26" i="20"/>
  <c r="J26" i="20"/>
  <c r="J3" i="21" s="1"/>
  <c r="G27" i="20"/>
  <c r="G4" i="21" s="1"/>
  <c r="G28" i="20"/>
  <c r="G5" i="21" s="1"/>
  <c r="L28" i="20"/>
  <c r="K28" i="20" s="1"/>
  <c r="Z1" i="19"/>
  <c r="A8" i="19"/>
  <c r="A9" i="19"/>
  <c r="A10" i="19"/>
  <c r="A11" i="19"/>
  <c r="A12" i="19"/>
  <c r="A13" i="19"/>
  <c r="H23" i="19"/>
  <c r="B37" i="19"/>
  <c r="F6" i="18"/>
  <c r="F7" i="18"/>
  <c r="F8" i="18"/>
  <c r="F9" i="18"/>
  <c r="F10" i="18"/>
  <c r="F11" i="18"/>
  <c r="F12" i="18"/>
  <c r="F13" i="18"/>
  <c r="F14" i="18"/>
  <c r="F15" i="18"/>
  <c r="E6" i="17"/>
  <c r="E7" i="17"/>
  <c r="E8" i="17"/>
  <c r="E9" i="17"/>
  <c r="E10" i="17"/>
  <c r="E11" i="17"/>
  <c r="E12" i="17"/>
  <c r="E13" i="17"/>
  <c r="E14" i="17"/>
  <c r="E15" i="17"/>
  <c r="E6" i="16"/>
  <c r="E7" i="16"/>
  <c r="E8" i="16"/>
  <c r="E9" i="16"/>
  <c r="E10" i="16"/>
  <c r="E11" i="16"/>
  <c r="E12" i="16"/>
  <c r="E13" i="16"/>
  <c r="E14" i="16"/>
  <c r="E15" i="16"/>
  <c r="J16" i="15"/>
  <c r="I19" i="15"/>
  <c r="J19" i="15" s="1"/>
  <c r="I22" i="15"/>
  <c r="J22" i="15" s="1"/>
  <c r="J24" i="15"/>
  <c r="I25" i="15"/>
  <c r="J25" i="15"/>
  <c r="J26" i="15"/>
  <c r="J27" i="15"/>
  <c r="I28" i="15"/>
  <c r="J28" i="15"/>
  <c r="J33" i="15"/>
  <c r="O4" i="14"/>
  <c r="O5" i="14"/>
  <c r="A6" i="14"/>
  <c r="O6" i="14"/>
  <c r="O8" i="14"/>
  <c r="A16" i="14"/>
  <c r="B16" i="14"/>
  <c r="C16" i="14"/>
  <c r="D16" i="14"/>
  <c r="A17" i="14"/>
  <c r="B17" i="14"/>
  <c r="C17" i="14"/>
  <c r="D17" i="14"/>
  <c r="A18" i="14"/>
  <c r="B18" i="14"/>
  <c r="C18" i="14"/>
  <c r="D18" i="14"/>
  <c r="A19" i="14"/>
  <c r="B19" i="14"/>
  <c r="C19" i="14"/>
  <c r="D19" i="14"/>
  <c r="A20" i="14"/>
  <c r="B20" i="14"/>
  <c r="C20" i="14"/>
  <c r="D20" i="14"/>
  <c r="N21" i="14"/>
  <c r="O22" i="14" s="1"/>
  <c r="A6" i="13"/>
  <c r="J17" i="13"/>
  <c r="J18" i="13"/>
  <c r="J19" i="13"/>
  <c r="J20" i="13"/>
  <c r="A6" i="12"/>
  <c r="B15" i="12"/>
  <c r="B17" i="12"/>
  <c r="A6" i="11"/>
  <c r="A6" i="10"/>
  <c r="C16" i="10"/>
  <c r="K14" i="10" s="1"/>
  <c r="C21" i="10"/>
  <c r="C26" i="10"/>
  <c r="D27" i="10"/>
  <c r="D17" i="20" s="1"/>
  <c r="L27" i="20" s="1"/>
  <c r="D30" i="10"/>
  <c r="D33" i="10"/>
  <c r="A6" i="9"/>
  <c r="K14" i="9"/>
  <c r="K16" i="9"/>
  <c r="A6" i="8"/>
  <c r="W18" i="8"/>
  <c r="W19" i="8" s="1"/>
  <c r="A6" i="7"/>
  <c r="A16" i="7"/>
  <c r="B16" i="7"/>
  <c r="C16" i="7"/>
  <c r="D16" i="7"/>
  <c r="E16" i="7"/>
  <c r="F16" i="7"/>
  <c r="G16" i="7" s="1"/>
  <c r="G17" i="7" s="1"/>
  <c r="A17" i="7"/>
  <c r="A6" i="6"/>
  <c r="A7" i="5"/>
  <c r="B8" i="5"/>
  <c r="B9" i="5"/>
  <c r="B10" i="5"/>
  <c r="B11" i="5"/>
  <c r="A18" i="5"/>
  <c r="B18" i="5"/>
  <c r="C18" i="5"/>
  <c r="D18" i="5"/>
  <c r="E18" i="5"/>
  <c r="F18" i="5"/>
  <c r="G18" i="5" s="1"/>
  <c r="H18" i="5"/>
  <c r="K18" i="5"/>
  <c r="G19" i="5" s="1"/>
  <c r="B29" i="5"/>
  <c r="B30" i="5"/>
  <c r="G30" i="5"/>
  <c r="G31" i="5"/>
  <c r="A7" i="4"/>
  <c r="A7" i="13" s="1"/>
  <c r="C8" i="4"/>
  <c r="G39" i="15" s="1"/>
  <c r="C9" i="4"/>
  <c r="B9" i="9" s="1"/>
  <c r="C10" i="4"/>
  <c r="B10" i="12" s="1"/>
  <c r="C11" i="4"/>
  <c r="B11" i="14" s="1"/>
  <c r="B29" i="4"/>
  <c r="B6" i="19" s="1"/>
  <c r="N29" i="4"/>
  <c r="D26" i="11" s="1"/>
  <c r="B30" i="4"/>
  <c r="C42" i="15" s="1"/>
  <c r="N30" i="4"/>
  <c r="F27" i="14" s="1"/>
  <c r="AA6" i="3"/>
  <c r="Z2" i="19" s="1"/>
  <c r="B8" i="3"/>
  <c r="B13" i="3"/>
  <c r="B2" i="2"/>
  <c r="A43" i="20" s="1"/>
  <c r="B3" i="2"/>
  <c r="N23" i="4" l="1"/>
  <c r="D15" i="11" s="1"/>
  <c r="I24" i="15"/>
  <c r="I16" i="15"/>
  <c r="I15" i="15"/>
  <c r="G20" i="5"/>
  <c r="A2" i="15"/>
  <c r="A1" i="11"/>
  <c r="A1" i="12"/>
  <c r="A1" i="9"/>
  <c r="A1" i="19"/>
  <c r="D15" i="9"/>
  <c r="B2" i="3"/>
  <c r="D9" i="6"/>
  <c r="B22" i="8"/>
  <c r="A1" i="8"/>
  <c r="F16" i="18"/>
  <c r="I26" i="20"/>
  <c r="I3" i="21" s="1"/>
  <c r="B8" i="9"/>
  <c r="A1" i="4"/>
  <c r="B26" i="11"/>
  <c r="I24" i="20"/>
  <c r="I1" i="21" s="1"/>
  <c r="B23" i="6"/>
  <c r="B21" i="7"/>
  <c r="B8" i="8"/>
  <c r="E16" i="17"/>
  <c r="E16" i="16"/>
  <c r="K5" i="21"/>
  <c r="B28" i="20"/>
  <c r="AG6" i="19"/>
  <c r="AG7" i="19"/>
  <c r="AG8" i="19" s="1"/>
  <c r="AG9" i="19"/>
  <c r="I26" i="15"/>
  <c r="I20" i="15"/>
  <c r="J20" i="15" s="1"/>
  <c r="L4" i="21"/>
  <c r="K27" i="20"/>
  <c r="B22" i="9"/>
  <c r="B41" i="10"/>
  <c r="B9" i="10"/>
  <c r="A3" i="10"/>
  <c r="B10" i="11"/>
  <c r="D29" i="12"/>
  <c r="B9" i="12"/>
  <c r="A3" i="12"/>
  <c r="J23" i="13"/>
  <c r="F10" i="13"/>
  <c r="F26" i="14"/>
  <c r="B10" i="14"/>
  <c r="B8" i="14"/>
  <c r="A3" i="14"/>
  <c r="F41" i="15"/>
  <c r="F43" i="19"/>
  <c r="F40" i="19"/>
  <c r="C15" i="19"/>
  <c r="G3" i="21"/>
  <c r="A3" i="5"/>
  <c r="J22" i="6"/>
  <c r="D8" i="6"/>
  <c r="A1" i="6"/>
  <c r="B20" i="7"/>
  <c r="B9" i="7"/>
  <c r="A3" i="7"/>
  <c r="P21" i="8"/>
  <c r="B11" i="8"/>
  <c r="A7" i="8"/>
  <c r="E24" i="9"/>
  <c r="B11" i="9"/>
  <c r="A7" i="9"/>
  <c r="E43" i="10"/>
  <c r="D14" i="10"/>
  <c r="B8" i="10"/>
  <c r="A1" i="10"/>
  <c r="B25" i="11"/>
  <c r="B9" i="11"/>
  <c r="A3" i="11"/>
  <c r="B29" i="12"/>
  <c r="B8" i="12"/>
  <c r="B23" i="13"/>
  <c r="F9" i="13"/>
  <c r="A3" i="13"/>
  <c r="B26" i="14"/>
  <c r="A1" i="14"/>
  <c r="C41" i="15"/>
  <c r="C12" i="15"/>
  <c r="B43" i="19"/>
  <c r="D4" i="20"/>
  <c r="L5" i="21"/>
  <c r="D8" i="21" s="1"/>
  <c r="A1" i="5"/>
  <c r="B22" i="6"/>
  <c r="D11" i="6"/>
  <c r="A7" i="6"/>
  <c r="G22" i="7"/>
  <c r="B8" i="7"/>
  <c r="A1" i="7"/>
  <c r="B21" i="8"/>
  <c r="B10" i="8"/>
  <c r="E23" i="9"/>
  <c r="B10" i="9"/>
  <c r="E42" i="10"/>
  <c r="B11" i="10"/>
  <c r="A7" i="10"/>
  <c r="D27" i="11"/>
  <c r="B8" i="11"/>
  <c r="B28" i="12"/>
  <c r="B11" i="12"/>
  <c r="A7" i="12"/>
  <c r="J24" i="13"/>
  <c r="F8" i="13"/>
  <c r="B25" i="14"/>
  <c r="B9" i="14"/>
  <c r="A7" i="14"/>
  <c r="F42" i="15"/>
  <c r="F42" i="19"/>
  <c r="F36" i="20"/>
  <c r="F18" i="20" s="1"/>
  <c r="I25" i="20"/>
  <c r="A3" i="4"/>
  <c r="G21" i="5"/>
  <c r="A3" i="6"/>
  <c r="B10" i="7"/>
  <c r="B1" i="3"/>
  <c r="J23" i="6"/>
  <c r="D10" i="6"/>
  <c r="G21" i="7"/>
  <c r="B11" i="7"/>
  <c r="A7" i="7"/>
  <c r="P22" i="8"/>
  <c r="B9" i="8"/>
  <c r="A3" i="8"/>
  <c r="B23" i="9"/>
  <c r="A3" i="9"/>
  <c r="B42" i="10"/>
  <c r="B10" i="10"/>
  <c r="B11" i="11"/>
  <c r="A7" i="11"/>
  <c r="D30" i="12"/>
  <c r="B24" i="13"/>
  <c r="F11" i="13"/>
  <c r="B42" i="19"/>
  <c r="D18" i="9" l="1"/>
  <c r="D21" i="11" s="1" a="1"/>
  <c r="D21" i="11" s="1"/>
  <c r="D24" i="11" s="1"/>
  <c r="G24" i="20"/>
  <c r="G1" i="21" s="1"/>
  <c r="I18" i="15"/>
  <c r="J18" i="15" s="1"/>
  <c r="I33" i="15"/>
  <c r="I31" i="15"/>
  <c r="J31" i="15" s="1"/>
  <c r="F31" i="20"/>
  <c r="F32" i="20" s="1"/>
  <c r="F14" i="20" s="1"/>
  <c r="J15" i="15"/>
  <c r="D7" i="20"/>
  <c r="F7" i="20" s="1"/>
  <c r="I2" i="21"/>
  <c r="D14" i="20"/>
  <c r="D36" i="10"/>
  <c r="K4" i="21"/>
  <c r="D7" i="21" s="1"/>
  <c r="B27" i="20"/>
  <c r="O19" i="15" l="1"/>
  <c r="T16" i="4" s="1"/>
  <c r="O20" i="15"/>
  <c r="L15" i="6" s="1"/>
  <c r="O21" i="15"/>
  <c r="D19" i="12" s="1"/>
  <c r="O22" i="15"/>
  <c r="L16" i="13" s="1"/>
  <c r="O18" i="15"/>
  <c r="L24" i="20"/>
  <c r="D19" i="20"/>
  <c r="O3" i="14"/>
  <c r="O9" i="14" s="1"/>
  <c r="N17" i="14" s="1"/>
  <c r="O7" i="14"/>
  <c r="D6" i="20"/>
  <c r="D21" i="12" l="1"/>
  <c r="D15" i="12"/>
  <c r="D17" i="12"/>
  <c r="T15" i="4"/>
  <c r="L1" i="21"/>
  <c r="K24" i="20"/>
  <c r="F6" i="20"/>
  <c r="F10" i="20" s="1"/>
  <c r="D10" i="20"/>
  <c r="L18" i="13"/>
  <c r="E18" i="14" s="1"/>
  <c r="F18" i="14" s="1"/>
  <c r="L20" i="13"/>
  <c r="E20" i="14" s="1"/>
  <c r="F20" i="14" s="1"/>
  <c r="L17" i="13"/>
  <c r="E17" i="14" s="1"/>
  <c r="F17" i="14" s="1"/>
  <c r="L19" i="13"/>
  <c r="E19" i="14" s="1"/>
  <c r="F19" i="14" s="1"/>
  <c r="D25" i="12" l="1"/>
  <c r="AB17" i="19" s="1"/>
  <c r="A1" i="22" s="1"/>
  <c r="C19" i="10"/>
  <c r="C24" i="10" s="1"/>
  <c r="C25" i="10" s="1"/>
  <c r="D22" i="10" s="1"/>
  <c r="F21" i="14"/>
  <c r="G22" i="5" s="1"/>
  <c r="G23" i="5" s="1"/>
  <c r="H11" i="20" s="1"/>
  <c r="D11" i="20" s="1"/>
  <c r="F11" i="20" s="1"/>
  <c r="F12" i="20" s="1"/>
  <c r="K1" i="21"/>
  <c r="D4" i="21" s="1"/>
  <c r="B24" i="20"/>
  <c r="D20" i="20"/>
  <c r="C20" i="10" l="1"/>
  <c r="D17" i="10" s="1"/>
  <c r="K17" i="10" s="1"/>
  <c r="D33" i="20"/>
  <c r="F33" i="20" s="1"/>
  <c r="F34" i="20" s="1"/>
  <c r="F37" i="20" s="1"/>
  <c r="F38" i="20" s="1"/>
  <c r="F17" i="20" s="1"/>
  <c r="D12" i="20"/>
  <c r="D16" i="20"/>
  <c r="L26" i="20" s="1"/>
  <c r="K22" i="10"/>
  <c r="A7" i="22"/>
  <c r="B7" i="22" s="1"/>
  <c r="D7" i="22" s="1"/>
  <c r="A11" i="22"/>
  <c r="B11" i="22" s="1"/>
  <c r="D11" i="22" s="1"/>
  <c r="A10" i="22"/>
  <c r="B10" i="22" s="1"/>
  <c r="D10" i="22" s="1"/>
  <c r="A6" i="22"/>
  <c r="B6" i="22" s="1"/>
  <c r="A9" i="22"/>
  <c r="B9" i="22" s="1"/>
  <c r="D9" i="22" s="1"/>
  <c r="A8" i="22"/>
  <c r="B8" i="22" s="1"/>
  <c r="D8" i="22" s="1"/>
  <c r="F15" i="20" l="1"/>
  <c r="F19" i="20" s="1"/>
  <c r="F20" i="20" s="1"/>
  <c r="D15" i="20"/>
  <c r="L25" i="20" s="1"/>
  <c r="K25" i="20" s="1"/>
  <c r="K2" i="21" s="1"/>
  <c r="F35" i="20"/>
  <c r="F16" i="20" s="1"/>
  <c r="A4" i="22"/>
  <c r="AC17" i="19" s="1"/>
  <c r="B17" i="19" s="1"/>
  <c r="L3" i="21"/>
  <c r="K26" i="20"/>
  <c r="B25" i="20" l="1"/>
  <c r="L2" i="21"/>
  <c r="D5" i="21" s="1"/>
  <c r="K3" i="21"/>
  <c r="D6" i="21" s="1"/>
  <c r="B26"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<sst xmlns="http://schemas.openxmlformats.org/spreadsheetml/2006/main" count="804" uniqueCount="485">
  <si>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</si>
  <si>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</si>
  <si>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</si>
  <si>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</si>
  <si>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</si>
  <si>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</si>
  <si>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</si>
  <si>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</si>
  <si>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</si>
  <si>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</si>
  <si>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</si>
  <si>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</si>
  <si>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</si>
  <si>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</si>
  <si>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</si>
  <si>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</si>
  <si>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</si>
  <si>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</si>
  <si>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</si>
  <si>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</si>
  <si>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</si>
  <si>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</si>
  <si>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</si>
  <si>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</si>
  <si>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</si>
  <si>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</si>
  <si>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</si>
  <si>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</si>
  <si>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</si>
  <si>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</si>
  <si>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</si>
  <si>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</si>
  <si>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</si>
  <si>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</si>
  <si>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</si>
  <si>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</si>
  <si>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</si>
  <si>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</si>
  <si>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</si>
  <si>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</si>
  <si>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</si>
  <si>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</si>
  <si>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</si>
  <si>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</si>
  <si>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</si>
  <si>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</si>
  <si>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</si>
  <si>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</si>
  <si>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</si>
  <si>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</si>
  <si>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</si>
  <si>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</si>
  <si>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</si>
  <si>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</si>
  <si>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</si>
  <si>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</si>
  <si>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</si>
  <si>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</si>
  <si>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</si>
  <si>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</si>
  <si>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</si>
  <si>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</si>
  <si>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</si>
  <si>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</si>
  <si>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</si>
  <si>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</si>
  <si>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</si>
  <si>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</si>
  <si>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</si>
  <si>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</si>
  <si>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</si>
  <si>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</si>
  <si>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</si>
  <si>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</si>
  <si>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</si>
  <si>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</si>
  <si>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</si>
  <si>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</si>
  <si>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</si>
  <si>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</si>
  <si>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</si>
  <si>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</si>
  <si>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</si>
  <si>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</si>
  <si>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</si>
  <si>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</si>
  <si>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</si>
  <si>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</si>
  <si>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</si>
  <si>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</si>
  <si>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</si>
  <si>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</si>
  <si>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</si>
  <si>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</si>
  <si>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</si>
  <si>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</si>
  <si>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</si>
  <si>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</si>
  <si>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</si>
  <si>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</si>
  <si>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</si>
  <si>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</si>
  <si>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</si>
  <si>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</si>
  <si>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</si>
  <si>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</si>
  <si>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</si>
  <si>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</si>
  <si>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</si>
  <si>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</si>
  <si>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</si>
  <si>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</si>
  <si>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</si>
  <si>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</si>
  <si>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</si>
  <si>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</si>
  <si>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</si>
  <si>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</si>
  <si>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</si>
  <si>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</si>
  <si>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</si>
  <si>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</si>
  <si>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</si>
  <si>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</si>
  <si>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</si>
  <si>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</si>
  <si>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</si>
  <si>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Please consider this letter of discount as the integral part of our price bid.</t>
  </si>
  <si>
    <t>Letter of Discount</t>
  </si>
  <si>
    <t>After Discount</t>
  </si>
  <si>
    <t>Sales Tax</t>
  </si>
  <si>
    <t>Vat</t>
  </si>
  <si>
    <t>Discount Sch-3</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</si>
  <si>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</si>
  <si>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</si>
  <si>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</si>
  <si>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</si>
  <si>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</si>
  <si>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</si>
  <si>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</si>
  <si>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</si>
  <si>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</si>
  <si>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</si>
  <si>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</si>
  <si>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</si>
  <si>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</si>
  <si>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</si>
  <si>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</si>
  <si>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</si>
  <si>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</si>
  <si>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</si>
  <si>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</si>
  <si>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</si>
  <si>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</si>
  <si>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</si>
  <si>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</si>
  <si>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</si>
  <si>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</si>
  <si>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</si>
  <si>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</si>
  <si>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</si>
  <si>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</si>
  <si>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</si>
  <si>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</si>
  <si>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</si>
  <si>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</si>
  <si>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</si>
  <si>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</si>
  <si>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</si>
  <si>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</si>
  <si>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</si>
  <si>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</si>
  <si>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</si>
  <si>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</si>
  <si>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</si>
  <si>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</si>
  <si>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</si>
  <si>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</si>
  <si>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</si>
  <si>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</si>
  <si>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</si>
  <si>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</si>
  <si>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</si>
  <si>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</si>
  <si>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Sch-3</t>
  </si>
  <si>
    <t>As per Percent on Sch-3</t>
  </si>
  <si>
    <t>As per lum-sum on Sch-7</t>
  </si>
  <si>
    <t>As per Percent on Sch-7</t>
  </si>
  <si>
    <t>Unit</t>
  </si>
  <si>
    <t>All values are in Indian Rupees.</t>
  </si>
  <si>
    <t>SI. No.</t>
  </si>
  <si>
    <t>Qty.</t>
  </si>
  <si>
    <t>Unit Ex-works price</t>
  </si>
  <si>
    <t>Total Ex-works price</t>
  </si>
  <si>
    <t>Description</t>
  </si>
  <si>
    <t>Unit Erection Charges</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</si>
  <si>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</si>
  <si>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</si>
  <si>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</si>
  <si>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</si>
  <si>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</si>
  <si>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</si>
  <si>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</si>
  <si>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</si>
  <si>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</si>
  <si>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</si>
  <si>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</si>
  <si>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</si>
  <si>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</si>
  <si>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</si>
  <si>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</si>
  <si>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</si>
  <si>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</si>
  <si>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</si>
  <si>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</si>
  <si>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</si>
  <si>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</si>
  <si>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</si>
  <si>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</si>
  <si>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</si>
  <si>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</si>
  <si>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</si>
  <si>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</si>
  <si>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</si>
  <si>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</si>
  <si>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</si>
  <si>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</si>
  <si>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</si>
  <si>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</si>
  <si>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</si>
  <si>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Total Erection Charges</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</si>
  <si>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</si>
  <si>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</si>
  <si>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</si>
  <si>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</si>
  <si>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</si>
  <si>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</si>
  <si>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</si>
  <si>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</si>
  <si>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</si>
  <si>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</si>
  <si>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</si>
  <si>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</si>
  <si>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</si>
  <si>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</si>
  <si>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</si>
  <si>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</si>
  <si>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</si>
  <si>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</si>
  <si>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</si>
  <si>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</si>
  <si>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</si>
  <si>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</si>
  <si>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</si>
  <si>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</si>
  <si>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</si>
  <si>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</si>
  <si>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</si>
  <si>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</si>
  <si>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</si>
  <si>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</si>
  <si>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</si>
  <si>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</si>
  <si>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</si>
  <si>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</si>
  <si>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</si>
  <si>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</si>
  <si>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</si>
  <si>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</si>
  <si>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</si>
  <si>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</si>
  <si>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</si>
  <si>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</si>
  <si>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</si>
  <si>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</si>
  <si>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</si>
  <si>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</si>
  <si>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</si>
  <si>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</si>
  <si>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</si>
  <si>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</si>
  <si>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</si>
  <si>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</si>
  <si>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</si>
  <si>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</si>
  <si>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</si>
  <si>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</si>
  <si>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</si>
  <si>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</si>
  <si>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</si>
  <si>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</si>
  <si>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</si>
  <si>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</si>
  <si>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</si>
  <si>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</si>
  <si>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</si>
  <si>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</si>
  <si>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</si>
  <si>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</si>
  <si>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</si>
  <si>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</si>
  <si>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</si>
  <si>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</si>
  <si>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</si>
  <si>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</si>
  <si>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</si>
  <si>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</si>
  <si>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</si>
  <si>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</si>
  <si>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</si>
  <si>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</si>
  <si>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</si>
  <si>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</si>
  <si>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</si>
  <si>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</si>
  <si>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</si>
  <si>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</si>
  <si>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</si>
  <si>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</si>
  <si>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</si>
  <si>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</si>
  <si>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</si>
  <si>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t>Schedule-6 : Type Test Charges</t>
  </si>
  <si>
    <t>Eq Weightage of Rs/ %</t>
  </si>
  <si>
    <t>Final Discount Factor</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</si>
  <si>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</si>
  <si>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</si>
  <si>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</si>
  <si>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</si>
  <si>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</si>
  <si>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</si>
  <si>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</si>
  <si>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</si>
  <si>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</si>
  <si>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</si>
  <si>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</si>
  <si>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</si>
  <si>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</si>
  <si>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</si>
  <si>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</si>
  <si>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</si>
  <si>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</si>
  <si>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</si>
  <si>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</si>
  <si>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</si>
  <si>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</si>
  <si>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</si>
  <si>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</si>
  <si>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</si>
  <si>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</si>
  <si>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</si>
  <si>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</si>
  <si>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</si>
  <si>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</si>
  <si>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</si>
  <si>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</si>
  <si>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</si>
  <si>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</si>
  <si>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</si>
  <si>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</si>
  <si>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</si>
  <si>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</si>
  <si>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</si>
  <si>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</si>
  <si>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</si>
  <si>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</si>
  <si>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</si>
  <si>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</si>
  <si>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</si>
  <si>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</si>
  <si>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</si>
  <si>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</si>
  <si>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</si>
  <si>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</si>
  <si>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</si>
  <si>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</si>
  <si>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</si>
  <si>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</si>
  <si>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</si>
  <si>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</si>
  <si>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</si>
  <si>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</si>
  <si>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</si>
  <si>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</si>
  <si>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</si>
  <si>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</si>
  <si>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</si>
  <si>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</si>
  <si>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</si>
  <si>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</si>
  <si>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</si>
  <si>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</si>
  <si>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</si>
  <si>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</si>
  <si>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</si>
  <si>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</si>
  <si>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</si>
  <si>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</si>
  <si>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</si>
  <si>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</si>
  <si>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</si>
  <si>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</si>
  <si>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</si>
  <si>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</si>
  <si>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</si>
  <si>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</si>
  <si>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Goods to be supplied, including Type Test Charges for Tests to be conducted.</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</si>
  <si>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</si>
  <si>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</si>
  <si>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</si>
  <si>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</si>
  <si>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</si>
  <si>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</si>
  <si>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</si>
  <si>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Material Code</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</si>
  <si>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</si>
  <si>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</si>
  <si>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</si>
  <si>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</si>
  <si>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</si>
  <si>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</si>
  <si>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</si>
  <si>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</si>
  <si>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</si>
  <si>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</si>
  <si>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 xml:space="preserve">HSN Code </t>
  </si>
  <si>
    <t>Rate of GST applicable ( in %)</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</si>
  <si>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</si>
  <si>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</si>
  <si>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</si>
  <si>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r>
      <rPr>
        <b/>
        <sz val="18"/>
        <rFont val="Book Antiqua"/>
        <family val="1"/>
      </rPr>
      <t xml:space="preserve">* </t>
    </r>
    <r>
      <rPr>
        <b/>
        <sz val="10.5"/>
        <rFont val="Book Antiqua"/>
        <family val="1"/>
      </rPr>
      <t xml:space="preserve">Specify amount of GST on the transaction between the Supplier and the Purchaser separately in Schedule-4. </t>
    </r>
  </si>
  <si>
    <t xml:space="preserve">Unit Freight, In –transit Insurance &amp; loading Charges </t>
  </si>
  <si>
    <t xml:space="preserve">Total Freight, In –transit Insurance &amp; loading Charges </t>
  </si>
  <si>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</si>
  <si>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</si>
  <si>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</si>
  <si>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GRAND TOTAL [1+2]</t>
  </si>
  <si>
    <t>GST on Item</t>
  </si>
  <si>
    <r>
      <t>100% of applicable Taxes and Duties,</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</si>
  <si>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t>
    </r>
    <r>
      <rPr>
        <b/>
        <sz val="12"/>
        <rFont val="Book Antiqua"/>
        <family val="1"/>
      </rPr>
      <t>of</t>
    </r>
    <r>
      <rPr>
        <sz val="12"/>
        <rFont val="Book Antiqua"/>
        <family val="1"/>
      </rPr>
      <t xml:space="preserve"> the Price Schedule in this Second Envelope; by the Indian Laws.</t>
    </r>
  </si>
  <si>
    <t xml:space="preserve">We confirm that we have also registered/we shall also get registered in the GST Network with a GSTIN, in all the states from which we shall make our supply of goods. </t>
  </si>
  <si>
    <t xml:space="preserve">Local Transportation, In-transit Insurance and loading </t>
  </si>
  <si>
    <t xml:space="preserve">Schedule-1 : Ex works prices </t>
  </si>
  <si>
    <t xml:space="preserve">Ex-works price of Plant and Equipment including Type Test Charges </t>
  </si>
  <si>
    <t>Schedule-1 : Ex works prices</t>
  </si>
  <si>
    <t>Local Transportation, In-transit Insurance and loading.</t>
  </si>
  <si>
    <t>All the cells in Sch-4 and Sch-5 are auto filled, therefore no cell is required to be filled up there.</t>
  </si>
  <si>
    <t>Schedule-2 :Local Transportation, In-transit Insurance and loading</t>
  </si>
  <si>
    <t>Schedule-2 : Local Transportation, In-transit Insurance and loading</t>
  </si>
  <si>
    <t>i</t>
  </si>
  <si>
    <t xml:space="preserve">Total for Local Transportation, In-transit Insurance and loading </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</si>
  <si>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</si>
  <si>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t>GRAND TOTAL [1+2+4]</t>
  </si>
  <si>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</si>
  <si>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SET</t>
  </si>
  <si>
    <t>2NOS. OF  SOLID CORE TYPE COMPOSITE POST INSULATOR (120KN TENSILESTRENGTH, 90KN COMPRESSIVE STRENGTH EACH)</t>
  </si>
  <si>
    <t>1 NO. OF  COMPOSITE POSTINSULATOR (240KN TENSILE STRENGTH, 180KN COMPRESSIVE STRENGTH) FOR400KV TRANSMISSION LINE</t>
  </si>
  <si>
    <t xml:space="preserve">Procurement of Centre Tower Crane for mechanized erection of transmission line towers under vendor development.
</t>
  </si>
  <si>
    <t>CC/NT/G-MISC/DOM/A02/25/16599</t>
  </si>
  <si>
    <t>Fill up only green shaded cells in Sch-1, Sch-2  and Sch-3</t>
  </si>
  <si>
    <t>14 = 12 X 13</t>
  </si>
  <si>
    <t>10 = 9 X 8</t>
  </si>
  <si>
    <t>(SCHEDULE OF RATES AND PRICES )</t>
  </si>
  <si>
    <t>Local Transportation, In-transit Insurance, and loading Charges</t>
  </si>
  <si>
    <t xml:space="preserve">Development Charges </t>
  </si>
  <si>
    <t>Total GST for Supervision Charges, if, any between the Contractor and the Employer (identified in Schedule 3') which are not included in the Development Charges as per the provision of the Bidding Documents, as applicable.</t>
  </si>
  <si>
    <t xml:space="preserve">Schedule-3 : Development Charges </t>
  </si>
  <si>
    <t xml:space="preserve">Supply  of Centre Tower Crane           </t>
  </si>
  <si>
    <t>CENTRE TOWER CRANE FOR TOWER EERECTION</t>
  </si>
  <si>
    <t>Whether HSN in column ‘6’ is confirmed. If not,  indicate applicable the HSN code #</t>
  </si>
  <si>
    <t>Whether  rate of GST in column ‘8’ is confirmed. If not,  indicate applicable rate of GST (in %) #</t>
  </si>
  <si>
    <t>Activity Header</t>
  </si>
  <si>
    <t>PR Activity No</t>
  </si>
  <si>
    <t>Service Code</t>
  </si>
  <si>
    <t xml:space="preserve">SAC
(Service Accounting Codes)
</t>
  </si>
  <si>
    <t>Whether SAC in column ‘8’ is confirmed. If not  indicate applicable the SAC #</t>
  </si>
  <si>
    <t>Rate of GST applicable  (in %)</t>
  </si>
  <si>
    <t>Whether  rate of GST in column ‘10’ is confirmed. If not  indicate applicable rate of GST #</t>
  </si>
  <si>
    <t>Quantity</t>
  </si>
  <si>
    <t xml:space="preserve">Development Service                     </t>
  </si>
  <si>
    <t>Development Activity for Centre Tower Crane</t>
  </si>
  <si>
    <t xml:space="preserve"> Total Development Charges</t>
  </si>
  <si>
    <t>Schedule-3 : Development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</si>
  <si>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&amp; Sch-6] </t>
    </r>
    <r>
      <rPr>
        <b/>
        <sz val="11"/>
        <rFont val="Book Antiqua"/>
        <family val="1"/>
      </rPr>
      <t>In Rs.</t>
    </r>
  </si>
  <si>
    <r>
      <t>Discount on percent basis on total price quoted by us without Taxes &amp; Duties.</t>
    </r>
    <r>
      <rPr>
        <sz val="11"/>
        <rFont val="Book Antiqua"/>
        <family val="1"/>
      </rPr>
      <t xml:space="preserve"> [The discount shall be applicable on all the items of all the Schdules i.e. Sch-1 (without type test charges), Sch-2, Sch-3 &amp; Sch-6] </t>
    </r>
    <r>
      <rPr>
        <b/>
        <sz val="11"/>
        <rFont val="Book Antiqua"/>
        <family val="1"/>
      </rPr>
      <t>In Percent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</si>
</sst>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0.0"/>
    <numFmt numFmtId="166" formatCode="0.000"/>
    <numFmt numFmtId="167" formatCode="_(* #,##0_);_(* \(#,##0\);_(* \-??_);_(@_)"/>
    <numFmt numFmtId="168" formatCode="_(* #,##0.0_);_(* \(#,##0.0\);_(* \-??_);_(@_)"/>
    <numFmt numFmtId="169" formatCode="#,##0.0"/>
    <numFmt numFmtId="170" formatCode="_-&quot;£&quot;* #,##0.00_-;\-&quot;£&quot;* #,##0.00_-;_-&quot;£&quot;* &quot;-&quot;??_-;_-@_-"/>
    <numFmt numFmtId="171" formatCode="&quot;\&quot;#,##0.00;[Red]\-&quot;\&quot;#,##0.00"/>
    <numFmt numFmtId="172" formatCode="#,##0.000_);\(#,##0.000\)"/>
    <numFmt numFmtId="173" formatCode="0.0_)"/>
    <numFmt numFmtId="174" formatCode=";;"/>
    <numFmt numFmtId="175" formatCode="&quot; &quot;@"/>
    <numFmt numFmtId="176" formatCode="#,##0.00&quot;  &quot;"/>
    <numFmt numFmtId="177" formatCode="[$-409]dd\-mmm\-yy;@"/>
    <numFmt numFmtId="178" formatCode="_(* #,##0_);_(* \(#,##0\);_(* &quot;-&quot;??_);_(@_)"/>
    <numFmt numFmtId="179" formatCode="0.0000000000%"/>
    <numFmt numFmtId="180" formatCode="#,##0.00;[Red]#,##0.00"/>
  </numFmts>
  <fonts count="63">
    <font>
      <sz val="11"/>
      <name val="Book Antiqua"/>
      <family val="1"/>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b/>
      <sz val="16"/>
      <color indexed="12"/>
      <name val="Arial"/>
      <family val="2"/>
    </font>
    <font>
      <b/>
      <sz val="11"/>
      <color indexed="9"/>
      <name val="Book Antiqua"/>
      <family val="1"/>
    </font>
    <font>
      <b/>
      <sz val="12"/>
      <name val="Times New Roman"/>
      <family val="1"/>
    </font>
    <font>
      <sz val="12"/>
      <name val="Times New Roman"/>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b/>
      <sz val="10.5"/>
      <name val="Book Antiqua"/>
      <family val="1"/>
    </font>
    <font>
      <b/>
      <sz val="18"/>
      <name val="Book Antiqua"/>
      <family val="1"/>
    </font>
    <font>
      <sz val="10.5"/>
      <name val="Book Antiqua"/>
      <family val="1"/>
    </font>
    <font>
      <sz val="14"/>
      <name val="Book Antiqua"/>
      <family val="1"/>
    </font>
    <font>
      <b/>
      <sz val="16"/>
      <name val="Book Antiqua"/>
      <family val="1"/>
    </font>
    <font>
      <b/>
      <sz val="14"/>
      <color indexed="12"/>
      <name val="Book Antiqua"/>
      <family val="1"/>
    </font>
    <font>
      <b/>
      <sz val="11"/>
      <color theme="1"/>
      <name val="Book Antiqua"/>
      <family val="1"/>
    </font>
  </fonts>
  <fills count="11">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3"/>
        <bgColor indexed="64"/>
      </patternFill>
    </fill>
    <fill>
      <patternFill patternType="solid">
        <fgColor indexed="45"/>
        <bgColor indexed="64"/>
      </patternFill>
    </fill>
    <fill>
      <patternFill patternType="solid">
        <fgColor theme="0"/>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42">
    <xf numFmtId="0" fontId="0" fillId="0" borderId="0"/>
    <xf numFmtId="9" fontId="7" fillId="0" borderId="0"/>
    <xf numFmtId="170" fontId="1" fillId="0" borderId="0" applyFont="0" applyFill="0" applyBorder="0" applyAlignment="0" applyProtection="0"/>
    <xf numFmtId="173" fontId="1" fillId="0" borderId="0" applyFont="0" applyFill="0" applyBorder="0" applyAlignment="0" applyProtection="0"/>
    <xf numFmtId="172" fontId="1" fillId="0" borderId="0" applyFont="0" applyFill="0" applyBorder="0" applyAlignment="0" applyProtection="0"/>
    <xf numFmtId="174" fontId="1" fillId="0" borderId="0" applyFont="0" applyFill="0" applyBorder="0" applyAlignment="0" applyProtection="0"/>
    <xf numFmtId="0" fontId="8" fillId="0" borderId="0"/>
    <xf numFmtId="164" fontId="1" fillId="0" borderId="0" applyFont="0" applyFill="0" applyBorder="0" applyAlignment="0" applyProtection="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64" fontId="37" fillId="0" borderId="0" applyFont="0" applyFill="0" applyBorder="0" applyAlignment="0" applyProtection="0"/>
    <xf numFmtId="169"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166" fontId="1" fillId="0" borderId="0"/>
    <xf numFmtId="0" fontId="34" fillId="0" borderId="0"/>
    <xf numFmtId="0" fontId="16" fillId="0" borderId="0"/>
    <xf numFmtId="0" fontId="34" fillId="0" borderId="0"/>
    <xf numFmtId="0" fontId="1" fillId="0" borderId="0"/>
    <xf numFmtId="0" fontId="16" fillId="0" borderId="0" applyNumberFormat="0" applyFill="0" applyBorder="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xf numFmtId="0" fontId="12" fillId="0" borderId="0" applyFont="0"/>
    <xf numFmtId="0" fontId="13" fillId="0" borderId="0" applyNumberFormat="0" applyFill="0" applyBorder="0" applyAlignment="0" applyProtection="0">
      <alignment vertical="top"/>
      <protection locked="0"/>
    </xf>
    <xf numFmtId="0" fontId="14" fillId="0" borderId="0"/>
  </cellStyleXfs>
  <cellXfs count="748">
    <xf numFmtId="0" fontId="0" fillId="0" borderId="0" xfId="0"/>
    <xf numFmtId="0" fontId="16" fillId="0" borderId="0" xfId="0" applyFont="1" applyAlignment="1">
      <alignment vertical="center"/>
    </xf>
    <xf numFmtId="0" fontId="16" fillId="0" borderId="0" xfId="0" applyFont="1" applyAlignment="1">
      <alignment horizontal="left" vertical="center"/>
    </xf>
    <xf numFmtId="0" fontId="16" fillId="0" borderId="0" xfId="0" applyFont="1" applyAlignment="1">
      <alignment horizontal="center" vertical="center"/>
    </xf>
    <xf numFmtId="0" fontId="15" fillId="0" borderId="4" xfId="0" applyFont="1" applyBorder="1" applyAlignment="1">
      <alignment vertical="center"/>
    </xf>
    <xf numFmtId="0" fontId="15" fillId="0" borderId="4" xfId="0" applyFont="1" applyBorder="1" applyAlignment="1">
      <alignment horizontal="right"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9" fillId="0" borderId="0" xfId="32" applyFont="1" applyAlignment="1" applyProtection="1">
      <alignment vertical="center"/>
      <protection hidden="1"/>
    </xf>
    <xf numFmtId="0" fontId="4" fillId="0" borderId="0" xfId="32" applyFont="1" applyAlignment="1" applyProtection="1">
      <alignment vertical="center"/>
      <protection hidden="1"/>
    </xf>
    <xf numFmtId="0" fontId="20" fillId="0" borderId="0" xfId="32" applyFont="1" applyAlignment="1" applyProtection="1">
      <alignment vertical="center"/>
      <protection hidden="1"/>
    </xf>
    <xf numFmtId="0" fontId="20" fillId="0" borderId="0" xfId="32" applyFont="1" applyProtection="1">
      <protection hidden="1"/>
    </xf>
    <xf numFmtId="0" fontId="1" fillId="0" borderId="0" xfId="32" applyProtection="1">
      <protection hidden="1"/>
    </xf>
    <xf numFmtId="0" fontId="5" fillId="0" borderId="0" xfId="32" applyFont="1" applyAlignment="1" applyProtection="1">
      <alignment vertical="center"/>
      <protection hidden="1"/>
    </xf>
    <xf numFmtId="0" fontId="5" fillId="0" borderId="5" xfId="32" applyFont="1" applyBorder="1" applyAlignment="1" applyProtection="1">
      <alignment vertical="center"/>
      <protection hidden="1"/>
    </xf>
    <xf numFmtId="0" fontId="5" fillId="0" borderId="6" xfId="32" applyFont="1" applyBorder="1" applyAlignment="1" applyProtection="1">
      <alignment vertical="center"/>
      <protection hidden="1"/>
    </xf>
    <xf numFmtId="0" fontId="1" fillId="0" borderId="0" xfId="32"/>
    <xf numFmtId="0" fontId="5" fillId="0" borderId="7" xfId="32" applyFont="1" applyBorder="1" applyAlignment="1" applyProtection="1">
      <alignment vertical="center"/>
      <protection hidden="1"/>
    </xf>
    <xf numFmtId="0" fontId="1" fillId="0" borderId="0" xfId="32" applyAlignment="1" applyProtection="1">
      <alignment vertical="center"/>
      <protection hidden="1"/>
    </xf>
    <xf numFmtId="0" fontId="25" fillId="0" borderId="5" xfId="32" applyFont="1" applyBorder="1" applyAlignment="1" applyProtection="1">
      <alignment vertical="center"/>
      <protection hidden="1"/>
    </xf>
    <xf numFmtId="0" fontId="25" fillId="0" borderId="0" xfId="32" applyFont="1" applyAlignment="1" applyProtection="1">
      <alignment vertical="center"/>
      <protection hidden="1"/>
    </xf>
    <xf numFmtId="0" fontId="5" fillId="0" borderId="8" xfId="32" applyFont="1" applyBorder="1" applyAlignment="1" applyProtection="1">
      <alignment vertical="center"/>
      <protection hidden="1"/>
    </xf>
    <xf numFmtId="0" fontId="15" fillId="0" borderId="0" xfId="33" applyFont="1" applyAlignment="1" applyProtection="1">
      <alignment vertical="center"/>
      <protection hidden="1"/>
    </xf>
    <xf numFmtId="0" fontId="16" fillId="0" borderId="0" xfId="33" applyAlignment="1" applyProtection="1">
      <alignment vertical="center"/>
      <protection hidden="1"/>
    </xf>
    <xf numFmtId="0" fontId="15" fillId="0" borderId="0" xfId="33" applyFont="1"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applyAlignment="1">
      <alignment horizontal="right" vertical="center"/>
    </xf>
    <xf numFmtId="0" fontId="5" fillId="0" borderId="0" xfId="32" applyFont="1" applyAlignment="1" applyProtection="1">
      <alignment vertical="top"/>
      <protection hidden="1"/>
    </xf>
    <xf numFmtId="0" fontId="26" fillId="0" borderId="0" xfId="32" applyFont="1" applyAlignment="1" applyProtection="1">
      <alignment horizontal="center" vertical="center"/>
      <protection hidden="1"/>
    </xf>
    <xf numFmtId="0" fontId="15" fillId="0" borderId="0" xfId="32" applyFont="1" applyAlignment="1" applyProtection="1">
      <alignment vertical="center"/>
      <protection hidden="1"/>
    </xf>
    <xf numFmtId="0" fontId="16" fillId="0" borderId="0" xfId="32" applyFont="1" applyAlignment="1" applyProtection="1">
      <alignment vertical="center"/>
      <protection hidden="1"/>
    </xf>
    <xf numFmtId="0" fontId="15" fillId="0" borderId="0" xfId="35" applyFont="1" applyAlignment="1" applyProtection="1">
      <alignment vertical="top"/>
      <protection hidden="1"/>
    </xf>
    <xf numFmtId="0" fontId="16" fillId="0" borderId="0" xfId="32" applyFont="1" applyAlignment="1" applyProtection="1">
      <alignment vertical="top"/>
      <protection hidden="1"/>
    </xf>
    <xf numFmtId="0" fontId="26" fillId="0" borderId="0" xfId="32" applyFont="1" applyAlignment="1" applyProtection="1">
      <alignment vertical="center"/>
      <protection hidden="1"/>
    </xf>
    <xf numFmtId="175" fontId="15" fillId="0" borderId="9" xfId="32" applyNumberFormat="1" applyFont="1" applyBorder="1" applyAlignment="1" applyProtection="1">
      <alignment horizontal="center" vertical="center"/>
      <protection hidden="1"/>
    </xf>
    <xf numFmtId="0" fontId="16" fillId="0" borderId="10" xfId="32" applyFont="1" applyBorder="1" applyAlignment="1" applyProtection="1">
      <alignment horizontal="center" vertical="center"/>
      <protection hidden="1"/>
    </xf>
    <xf numFmtId="0" fontId="16" fillId="0" borderId="11" xfId="32" applyFont="1" applyBorder="1" applyAlignment="1" applyProtection="1">
      <alignment horizontal="justify" vertical="center" wrapText="1"/>
      <protection hidden="1"/>
    </xf>
    <xf numFmtId="0" fontId="15" fillId="2" borderId="11" xfId="32" applyFont="1" applyFill="1" applyBorder="1" applyAlignment="1" applyProtection="1">
      <alignment vertical="center" wrapText="1"/>
      <protection hidden="1"/>
    </xf>
    <xf numFmtId="0" fontId="16" fillId="0" borderId="10" xfId="32" applyFont="1" applyBorder="1" applyAlignment="1" applyProtection="1">
      <alignment vertical="center"/>
      <protection hidden="1"/>
    </xf>
    <xf numFmtId="0" fontId="16" fillId="0" borderId="12" xfId="32" applyFont="1" applyBorder="1" applyAlignment="1" applyProtection="1">
      <alignment vertical="center"/>
      <protection hidden="1"/>
    </xf>
    <xf numFmtId="0" fontId="15" fillId="0" borderId="0" xfId="32" applyFont="1" applyAlignment="1" applyProtection="1">
      <alignment vertical="center" wrapText="1"/>
      <protection hidden="1"/>
    </xf>
    <xf numFmtId="4" fontId="15" fillId="0" borderId="0" xfId="32" applyNumberFormat="1" applyFont="1" applyAlignment="1" applyProtection="1">
      <alignment vertical="center"/>
      <protection hidden="1"/>
    </xf>
    <xf numFmtId="0" fontId="16" fillId="0" borderId="0" xfId="32" applyFont="1" applyAlignment="1" applyProtection="1">
      <alignment horizontal="left" vertical="center" wrapText="1"/>
      <protection hidden="1"/>
    </xf>
    <xf numFmtId="0" fontId="16" fillId="0" borderId="0" xfId="32" applyFont="1" applyAlignment="1" applyProtection="1">
      <alignment horizontal="right" vertical="center"/>
      <protection hidden="1"/>
    </xf>
    <xf numFmtId="0" fontId="16" fillId="0" borderId="0" xfId="32" applyFont="1" applyAlignment="1" applyProtection="1">
      <alignment horizontal="left" vertical="center"/>
      <protection hidden="1"/>
    </xf>
    <xf numFmtId="0" fontId="6" fillId="0" borderId="0" xfId="32" applyFont="1" applyAlignment="1" applyProtection="1">
      <alignment horizontal="center" vertical="top"/>
      <protection hidden="1"/>
    </xf>
    <xf numFmtId="0" fontId="15" fillId="0" borderId="4" xfId="32" applyFont="1" applyBorder="1" applyAlignment="1" applyProtection="1">
      <alignment vertical="top"/>
      <protection hidden="1"/>
    </xf>
    <xf numFmtId="0" fontId="15" fillId="0" borderId="9" xfId="32" applyFont="1" applyBorder="1" applyAlignment="1" applyProtection="1">
      <alignment horizontal="justify" vertical="top" wrapText="1"/>
      <protection hidden="1"/>
    </xf>
    <xf numFmtId="0" fontId="15" fillId="0" borderId="9" xfId="32" applyFont="1" applyBorder="1" applyAlignment="1" applyProtection="1">
      <alignment horizontal="right" vertical="center" wrapText="1" indent="5"/>
      <protection hidden="1"/>
    </xf>
    <xf numFmtId="0" fontId="16" fillId="0" borderId="12" xfId="32" applyFont="1" applyBorder="1" applyAlignment="1" applyProtection="1">
      <alignment horizontal="center" vertical="center"/>
      <protection hidden="1"/>
    </xf>
    <xf numFmtId="0" fontId="5" fillId="0" borderId="0" xfId="32" applyFont="1" applyAlignment="1" applyProtection="1">
      <alignment horizontal="right"/>
      <protection hidden="1"/>
    </xf>
    <xf numFmtId="0" fontId="15" fillId="0" borderId="4" xfId="0" applyFont="1" applyBorder="1" applyAlignment="1">
      <alignment horizontal="left" vertical="center"/>
    </xf>
    <xf numFmtId="0" fontId="15" fillId="0" borderId="4" xfId="0" applyFont="1" applyBorder="1" applyAlignment="1">
      <alignment horizontal="justify" vertical="center"/>
    </xf>
    <xf numFmtId="0" fontId="15" fillId="0" borderId="4" xfId="0" applyFont="1" applyBorder="1" applyAlignment="1">
      <alignment horizontal="center" vertical="center"/>
    </xf>
    <xf numFmtId="0" fontId="16" fillId="0" borderId="0" xfId="33"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32" applyFont="1" applyAlignment="1" applyProtection="1">
      <alignment horizontal="left" vertical="center" indent="1"/>
      <protection hidden="1"/>
    </xf>
    <xf numFmtId="0" fontId="16" fillId="0" borderId="0" xfId="35" applyFont="1" applyAlignment="1" applyProtection="1">
      <alignment horizontal="left" vertical="center" indent="1"/>
      <protection hidden="1"/>
    </xf>
    <xf numFmtId="0" fontId="16" fillId="0" borderId="0" xfId="0" applyFont="1" applyAlignment="1" applyProtection="1">
      <alignment horizontal="left" vertical="center"/>
      <protection hidden="1"/>
    </xf>
    <xf numFmtId="0" fontId="16" fillId="0" borderId="0" xfId="33" applyAlignment="1" applyProtection="1">
      <alignment horizontal="left" vertical="center"/>
      <protection hidden="1"/>
    </xf>
    <xf numFmtId="0" fontId="15" fillId="0" borderId="0" xfId="33" applyFont="1" applyAlignment="1" applyProtection="1">
      <alignment horizontal="left" vertical="center"/>
      <protection hidden="1"/>
    </xf>
    <xf numFmtId="0" fontId="15" fillId="0" borderId="6" xfId="32" applyFont="1" applyBorder="1" applyAlignment="1" applyProtection="1">
      <alignment horizontal="right" vertical="center" indent="5"/>
      <protection hidden="1"/>
    </xf>
    <xf numFmtId="4" fontId="15" fillId="0" borderId="9" xfId="32" applyNumberFormat="1" applyFont="1" applyBorder="1" applyAlignment="1" applyProtection="1">
      <alignment vertical="center"/>
      <protection hidden="1"/>
    </xf>
    <xf numFmtId="176" fontId="15" fillId="0" borderId="9" xfId="32" applyNumberFormat="1" applyFont="1" applyBorder="1" applyAlignment="1" applyProtection="1">
      <alignment vertical="center"/>
      <protection hidden="1"/>
    </xf>
    <xf numFmtId="0" fontId="15" fillId="0" borderId="9" xfId="32" applyFont="1" applyBorder="1" applyAlignment="1" applyProtection="1">
      <alignment vertical="center"/>
      <protection hidden="1"/>
    </xf>
    <xf numFmtId="0" fontId="15" fillId="0" borderId="0" xfId="32" applyFont="1" applyAlignment="1" applyProtection="1">
      <alignment horizontal="left" vertical="top" wrapText="1"/>
      <protection hidden="1"/>
    </xf>
    <xf numFmtId="0" fontId="15" fillId="0" borderId="9" xfId="32" applyFont="1" applyBorder="1" applyAlignment="1" applyProtection="1">
      <alignment horizontal="center" vertical="center" wrapText="1"/>
      <protection hidden="1"/>
    </xf>
    <xf numFmtId="0" fontId="16" fillId="0" borderId="0" xfId="32" applyFont="1" applyAlignment="1" applyProtection="1">
      <alignment horizontal="center" vertical="center"/>
      <protection hidden="1"/>
    </xf>
    <xf numFmtId="0" fontId="15" fillId="0" borderId="12" xfId="32" applyFont="1" applyBorder="1" applyAlignment="1" applyProtection="1">
      <alignment horizontal="right" vertical="center" wrapText="1"/>
      <protection hidden="1"/>
    </xf>
    <xf numFmtId="0" fontId="15" fillId="0" borderId="0" xfId="32" applyFont="1" applyAlignment="1" applyProtection="1">
      <alignment horizontal="left" vertical="center" wrapText="1"/>
      <protection hidden="1"/>
    </xf>
    <xf numFmtId="0" fontId="15" fillId="0" borderId="0" xfId="32" applyFont="1" applyAlignment="1" applyProtection="1">
      <alignment horizontal="right" vertical="center" wrapText="1"/>
      <protection hidden="1"/>
    </xf>
    <xf numFmtId="0" fontId="0" fillId="0" borderId="0" xfId="0" applyProtection="1">
      <protection hidden="1"/>
    </xf>
    <xf numFmtId="0" fontId="15" fillId="0" borderId="4" xfId="0" applyFont="1" applyBorder="1" applyAlignment="1" applyProtection="1">
      <alignment horizontal="left" vertical="center"/>
      <protection hidden="1"/>
    </xf>
    <xf numFmtId="0" fontId="15" fillId="0" borderId="4" xfId="0" applyFont="1" applyBorder="1" applyAlignment="1" applyProtection="1">
      <alignment horizontal="justify"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15" fillId="0" borderId="4" xfId="0" applyFont="1" applyBorder="1" applyAlignment="1" applyProtection="1">
      <alignment horizontal="right" vertical="center"/>
      <protection hidden="1"/>
    </xf>
    <xf numFmtId="0" fontId="1" fillId="0" borderId="0" xfId="31"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8" applyNumberFormat="1" applyFill="1" applyBorder="1" applyAlignment="1" applyProtection="1">
      <alignment vertical="center"/>
      <protection hidden="1"/>
    </xf>
    <xf numFmtId="0" fontId="16" fillId="0" borderId="0" xfId="28" applyNumberFormat="1" applyFill="1" applyBorder="1" applyAlignment="1" applyProtection="1">
      <alignment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5" fillId="0" borderId="0" xfId="0" applyFont="1" applyAlignment="1" applyProtection="1">
      <alignment horizontal="left" vertical="center"/>
      <protection hidden="1"/>
    </xf>
    <xf numFmtId="0" fontId="15" fillId="0" borderId="0" xfId="0" applyFont="1" applyAlignment="1">
      <alignment horizontal="left" vertical="center" indent="1"/>
    </xf>
    <xf numFmtId="0" fontId="15" fillId="0" borderId="0" xfId="32" applyFont="1" applyAlignment="1" applyProtection="1">
      <alignment horizontal="left" vertical="center" indent="1"/>
      <protection hidden="1"/>
    </xf>
    <xf numFmtId="0" fontId="0" fillId="0" borderId="0" xfId="0" applyAlignment="1" applyProtection="1">
      <alignment vertical="center"/>
      <protection hidden="1"/>
    </xf>
    <xf numFmtId="0" fontId="15" fillId="0" borderId="0" xfId="33" applyFont="1" applyAlignment="1" applyProtection="1">
      <alignment horizontal="center" vertical="center"/>
      <protection hidden="1"/>
    </xf>
    <xf numFmtId="0" fontId="15" fillId="0" borderId="0" xfId="33" applyFont="1" applyAlignment="1" applyProtection="1">
      <alignment horizontal="left" vertical="center" indent="1"/>
      <protection hidden="1"/>
    </xf>
    <xf numFmtId="0" fontId="15" fillId="0" borderId="11" xfId="0" applyFont="1" applyBorder="1" applyAlignment="1" applyProtection="1">
      <alignment horizontal="left" vertical="center" wrapText="1"/>
      <protection hidden="1"/>
    </xf>
    <xf numFmtId="0" fontId="15" fillId="0" borderId="11" xfId="0" applyFont="1" applyBorder="1" applyAlignment="1" applyProtection="1">
      <alignment horizontal="center" vertical="center" wrapText="1"/>
      <protection hidden="1"/>
    </xf>
    <xf numFmtId="0" fontId="15" fillId="0" borderId="11" xfId="33" applyFont="1" applyBorder="1" applyAlignment="1" applyProtection="1">
      <alignment horizontal="center" vertical="center"/>
      <protection hidden="1"/>
    </xf>
    <xf numFmtId="0" fontId="16" fillId="0" borderId="11" xfId="33" applyBorder="1" applyAlignment="1" applyProtection="1">
      <alignment horizontal="left" vertical="center" wrapText="1"/>
      <protection hidden="1"/>
    </xf>
    <xf numFmtId="0" fontId="16" fillId="0" borderId="0" xfId="33" applyAlignment="1" applyProtection="1">
      <alignment horizontal="left" vertical="center" wrapText="1"/>
      <protection hidden="1"/>
    </xf>
    <xf numFmtId="0" fontId="15" fillId="0" borderId="0" xfId="0" applyFont="1" applyAlignment="1" applyProtection="1">
      <alignment vertical="center" wrapText="1"/>
      <protection hidden="1"/>
    </xf>
    <xf numFmtId="0" fontId="15" fillId="0" borderId="0" xfId="0" applyFont="1" applyAlignment="1" applyProtection="1">
      <alignment horizontal="left" vertical="center" indent="1"/>
      <protection hidden="1"/>
    </xf>
    <xf numFmtId="0" fontId="15" fillId="0" borderId="4" xfId="24" applyFont="1" applyBorder="1" applyAlignment="1" applyProtection="1">
      <alignment vertical="center"/>
      <protection hidden="1"/>
    </xf>
    <xf numFmtId="0" fontId="16" fillId="0" borderId="4" xfId="24" applyFont="1" applyBorder="1" applyAlignment="1" applyProtection="1">
      <alignment vertical="center"/>
      <protection hidden="1"/>
    </xf>
    <xf numFmtId="0" fontId="34" fillId="0" borderId="0" xfId="24" applyAlignment="1" applyProtection="1">
      <alignment vertical="center"/>
      <protection hidden="1"/>
    </xf>
    <xf numFmtId="0" fontId="34" fillId="0" borderId="0" xfId="24" applyProtection="1">
      <protection hidden="1"/>
    </xf>
    <xf numFmtId="0" fontId="15" fillId="0" borderId="0" xfId="24" applyFont="1" applyAlignment="1" applyProtection="1">
      <alignment horizontal="center" vertical="center"/>
      <protection hidden="1"/>
    </xf>
    <xf numFmtId="0" fontId="16" fillId="0" borderId="0" xfId="24" applyFont="1" applyAlignment="1" applyProtection="1">
      <alignment vertical="center"/>
      <protection hidden="1"/>
    </xf>
    <xf numFmtId="0" fontId="15" fillId="0" borderId="0" xfId="25" applyFont="1" applyAlignment="1" applyProtection="1">
      <alignment horizontal="left" vertical="center"/>
      <protection hidden="1"/>
    </xf>
    <xf numFmtId="0" fontId="16" fillId="0" borderId="0" xfId="34" applyAlignment="1" applyProtection="1">
      <alignment horizontal="left" vertical="center"/>
      <protection hidden="1"/>
    </xf>
    <xf numFmtId="0" fontId="16" fillId="0" borderId="0" xfId="24" applyFont="1" applyAlignment="1" applyProtection="1">
      <alignment horizontal="left" vertical="center"/>
      <protection hidden="1"/>
    </xf>
    <xf numFmtId="0" fontId="16" fillId="0" borderId="0" xfId="24" applyFont="1" applyAlignment="1" applyProtection="1">
      <alignment horizontal="justify" vertical="center"/>
      <protection hidden="1"/>
    </xf>
    <xf numFmtId="0" fontId="15" fillId="0" borderId="0" xfId="24" applyFont="1" applyAlignment="1" applyProtection="1">
      <alignment horizontal="right" vertical="center"/>
      <protection hidden="1"/>
    </xf>
    <xf numFmtId="0" fontId="15" fillId="0" borderId="4" xfId="24" applyFont="1" applyBorder="1" applyAlignment="1" applyProtection="1">
      <alignment horizontal="right" vertical="center"/>
      <protection hidden="1"/>
    </xf>
    <xf numFmtId="177" fontId="16" fillId="0" borderId="0" xfId="24" applyNumberFormat="1" applyFont="1" applyAlignment="1" applyProtection="1">
      <alignment horizontal="left" vertical="center"/>
      <protection hidden="1"/>
    </xf>
    <xf numFmtId="0" fontId="16" fillId="0" borderId="0" xfId="0" applyFont="1" applyAlignment="1" applyProtection="1">
      <alignment horizontal="center" vertical="center" wrapText="1"/>
      <protection hidden="1"/>
    </xf>
    <xf numFmtId="165" fontId="16" fillId="0" borderId="0" xfId="0" applyNumberFormat="1" applyFont="1" applyAlignment="1" applyProtection="1">
      <alignment horizontal="center" vertical="center"/>
      <protection hidden="1"/>
    </xf>
    <xf numFmtId="177" fontId="15" fillId="0" borderId="0" xfId="0" applyNumberFormat="1" applyFont="1" applyAlignment="1">
      <alignment horizontal="left" vertical="center" indent="1"/>
    </xf>
    <xf numFmtId="177" fontId="15" fillId="0" borderId="0" xfId="0" applyNumberFormat="1" applyFont="1" applyAlignment="1" applyProtection="1">
      <alignment horizontal="justify" vertical="center"/>
      <protection hidden="1"/>
    </xf>
    <xf numFmtId="177" fontId="15" fillId="0" borderId="0" xfId="0" applyNumberFormat="1" applyFont="1" applyAlignment="1" applyProtection="1">
      <alignment horizontal="left" vertical="center" indent="1"/>
      <protection hidden="1"/>
    </xf>
    <xf numFmtId="177" fontId="15" fillId="0" borderId="0" xfId="24" applyNumberFormat="1" applyFont="1" applyAlignment="1" applyProtection="1">
      <alignment vertical="center"/>
      <protection hidden="1"/>
    </xf>
    <xf numFmtId="0" fontId="15" fillId="0" borderId="0" xfId="24" applyFont="1" applyAlignment="1" applyProtection="1">
      <alignment horizontal="left" vertical="center" indent="1"/>
      <protection hidden="1"/>
    </xf>
    <xf numFmtId="0" fontId="16" fillId="0" borderId="0" xfId="24" applyFont="1" applyAlignment="1" applyProtection="1">
      <alignment horizontal="left" vertical="center" indent="1"/>
      <protection hidden="1"/>
    </xf>
    <xf numFmtId="165" fontId="5" fillId="0" borderId="0" xfId="24" applyNumberFormat="1" applyFont="1" applyAlignment="1" applyProtection="1">
      <alignment horizontal="center" vertical="top"/>
      <protection hidden="1"/>
    </xf>
    <xf numFmtId="165" fontId="5" fillId="0" borderId="0" xfId="24" applyNumberFormat="1" applyFont="1" applyAlignment="1" applyProtection="1">
      <alignment horizontal="center" vertical="center"/>
      <protection hidden="1"/>
    </xf>
    <xf numFmtId="0" fontId="5" fillId="0" borderId="0" xfId="24" applyFont="1" applyAlignment="1" applyProtection="1">
      <alignment horizontal="center" vertical="top"/>
      <protection hidden="1"/>
    </xf>
    <xf numFmtId="0" fontId="5" fillId="0" borderId="0" xfId="24" applyFont="1" applyAlignment="1" applyProtection="1">
      <alignment horizontal="left" vertical="center"/>
      <protection hidden="1"/>
    </xf>
    <xf numFmtId="0" fontId="37" fillId="0" borderId="0" xfId="27" applyFont="1" applyAlignment="1" applyProtection="1">
      <alignment horizontal="center" vertical="center"/>
      <protection hidden="1"/>
    </xf>
    <xf numFmtId="0" fontId="37" fillId="0" borderId="0" xfId="27" applyFont="1" applyAlignment="1" applyProtection="1">
      <alignment horizontal="left" vertical="center"/>
      <protection hidden="1"/>
    </xf>
    <xf numFmtId="0" fontId="1" fillId="0" borderId="0" xfId="27" applyAlignment="1" applyProtection="1">
      <alignment vertical="center"/>
      <protection hidden="1"/>
    </xf>
    <xf numFmtId="0" fontId="37" fillId="0" borderId="0" xfId="27" applyFont="1" applyAlignment="1" applyProtection="1">
      <alignment vertical="center"/>
      <protection hidden="1"/>
    </xf>
    <xf numFmtId="0" fontId="1" fillId="0" borderId="0" xfId="27" applyProtection="1">
      <protection hidden="1"/>
    </xf>
    <xf numFmtId="0" fontId="1" fillId="0" borderId="0" xfId="27" applyAlignment="1" applyProtection="1">
      <alignment horizontal="left"/>
      <protection hidden="1"/>
    </xf>
    <xf numFmtId="0" fontId="1" fillId="0" borderId="0" xfId="27" applyAlignment="1" applyProtection="1">
      <alignment horizontal="center"/>
      <protection hidden="1"/>
    </xf>
    <xf numFmtId="0" fontId="1" fillId="0" borderId="0" xfId="38" applyAlignment="1" applyProtection="1">
      <alignment horizontal="center"/>
      <protection hidden="1"/>
    </xf>
    <xf numFmtId="0" fontId="1" fillId="0" borderId="0" xfId="38" applyProtection="1">
      <protection hidden="1"/>
    </xf>
    <xf numFmtId="0" fontId="16" fillId="0" borderId="0" xfId="0" applyFont="1" applyAlignment="1" applyProtection="1">
      <alignment horizontal="left" vertical="center" indent="2"/>
      <protection hidden="1"/>
    </xf>
    <xf numFmtId="0" fontId="16" fillId="0" borderId="0" xfId="0" applyFont="1" applyAlignment="1" applyProtection="1">
      <alignment vertical="center"/>
      <protection locked="0"/>
    </xf>
    <xf numFmtId="0" fontId="16" fillId="0" borderId="13" xfId="0" applyFont="1" applyBorder="1" applyAlignment="1" applyProtection="1">
      <alignment horizontal="left" vertical="center"/>
      <protection hidden="1"/>
    </xf>
    <xf numFmtId="0" fontId="15" fillId="0" borderId="0" xfId="24" applyFont="1" applyAlignment="1" applyProtection="1">
      <alignment horizontal="left" vertical="center" indent="2"/>
      <protection hidden="1"/>
    </xf>
    <xf numFmtId="0" fontId="38" fillId="0" borderId="0" xfId="31" applyNumberFormat="1" applyFont="1" applyFill="1" applyBorder="1" applyAlignment="1" applyProtection="1">
      <alignment horizontal="center" vertical="top"/>
      <protection hidden="1"/>
    </xf>
    <xf numFmtId="0" fontId="15" fillId="0" borderId="0" xfId="0" applyFont="1" applyAlignment="1" applyProtection="1">
      <alignment horizontal="center" vertical="center"/>
      <protection hidden="1"/>
    </xf>
    <xf numFmtId="0" fontId="15" fillId="0" borderId="0" xfId="31" applyFont="1" applyAlignment="1" applyProtection="1">
      <alignment horizontal="center" vertical="center" wrapText="1"/>
      <protection hidden="1"/>
    </xf>
    <xf numFmtId="0" fontId="39" fillId="0" borderId="0" xfId="31" applyNumberFormat="1" applyFont="1" applyFill="1" applyBorder="1" applyAlignment="1" applyProtection="1">
      <alignment vertical="top"/>
      <protection hidden="1"/>
    </xf>
    <xf numFmtId="0" fontId="16" fillId="0" borderId="0" xfId="31" applyNumberFormat="1" applyFont="1" applyFill="1" applyBorder="1" applyAlignment="1" applyProtection="1">
      <alignment vertical="center" wrapText="1"/>
      <protection hidden="1"/>
    </xf>
    <xf numFmtId="0" fontId="16" fillId="0" borderId="0" xfId="31" applyFont="1" applyAlignment="1" applyProtection="1">
      <alignment vertical="center"/>
      <protection hidden="1"/>
    </xf>
    <xf numFmtId="0" fontId="40" fillId="0" borderId="0" xfId="0" applyFont="1" applyAlignment="1" applyProtection="1">
      <alignment horizontal="left" vertical="center"/>
      <protection hidden="1"/>
    </xf>
    <xf numFmtId="0" fontId="40" fillId="0" borderId="0" xfId="0" applyFont="1" applyAlignment="1" applyProtection="1">
      <alignment horizontal="justify" vertical="center"/>
      <protection hidden="1"/>
    </xf>
    <xf numFmtId="0" fontId="40"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left" vertical="center" indent="1"/>
      <protection hidden="1"/>
    </xf>
    <xf numFmtId="0" fontId="40" fillId="0" borderId="0" xfId="33" applyFont="1" applyAlignment="1" applyProtection="1">
      <alignment horizontal="left" vertical="center" indent="1"/>
      <protection hidden="1"/>
    </xf>
    <xf numFmtId="0" fontId="40" fillId="0" borderId="0" xfId="31" applyFont="1" applyAlignment="1" applyProtection="1">
      <alignment vertical="center"/>
      <protection hidden="1"/>
    </xf>
    <xf numFmtId="0" fontId="40" fillId="0" borderId="0" xfId="31" applyFont="1" applyAlignment="1" applyProtection="1">
      <alignment vertical="center" wrapText="1"/>
      <protection hidden="1"/>
    </xf>
    <xf numFmtId="0" fontId="40" fillId="0" borderId="0" xfId="31" applyNumberFormat="1" applyFont="1" applyFill="1" applyBorder="1" applyAlignment="1" applyProtection="1">
      <alignment vertical="center"/>
      <protection hidden="1"/>
    </xf>
    <xf numFmtId="0" fontId="16" fillId="0" borderId="0" xfId="31" applyNumberFormat="1" applyFont="1" applyFill="1" applyBorder="1" applyAlignment="1" applyProtection="1">
      <alignment horizontal="left" vertical="center" indent="6"/>
      <protection hidden="1"/>
    </xf>
    <xf numFmtId="0" fontId="39" fillId="0" borderId="14" xfId="31" applyNumberFormat="1" applyFont="1" applyFill="1" applyBorder="1" applyAlignment="1" applyProtection="1">
      <alignment vertical="top"/>
      <protection hidden="1"/>
    </xf>
    <xf numFmtId="0" fontId="39" fillId="0" borderId="15" xfId="31" applyNumberFormat="1" applyFont="1" applyFill="1" applyBorder="1" applyAlignment="1" applyProtection="1">
      <alignment vertical="top"/>
      <protection hidden="1"/>
    </xf>
    <xf numFmtId="0" fontId="15" fillId="0" borderId="10" xfId="31" applyFont="1" applyBorder="1" applyAlignment="1" applyProtection="1">
      <alignment horizontal="center" vertical="center" wrapText="1"/>
      <protection hidden="1"/>
    </xf>
    <xf numFmtId="0" fontId="15" fillId="0" borderId="12" xfId="31" applyFont="1" applyBorder="1" applyAlignment="1" applyProtection="1">
      <alignment horizontal="center" vertical="center" wrapText="1"/>
      <protection hidden="1"/>
    </xf>
    <xf numFmtId="0" fontId="16" fillId="0" borderId="11" xfId="31" applyFont="1" applyBorder="1" applyAlignment="1" applyProtection="1">
      <alignment horizontal="center" vertical="top"/>
      <protection hidden="1"/>
    </xf>
    <xf numFmtId="0" fontId="16" fillId="0" borderId="9" xfId="31" applyFont="1" applyBorder="1" applyAlignment="1" applyProtection="1">
      <alignment horizontal="center" vertical="top"/>
      <protection hidden="1"/>
    </xf>
    <xf numFmtId="0" fontId="15" fillId="0" borderId="0" xfId="31" applyFont="1" applyBorder="1" applyAlignment="1" applyProtection="1">
      <alignment horizontal="center" vertical="center" wrapText="1"/>
      <protection hidden="1"/>
    </xf>
    <xf numFmtId="0" fontId="16" fillId="0" borderId="0" xfId="31" applyFont="1" applyBorder="1" applyAlignment="1" applyProtection="1">
      <alignment horizontal="justify" vertical="center"/>
      <protection hidden="1"/>
    </xf>
    <xf numFmtId="0" fontId="39" fillId="0" borderId="16" xfId="31" applyNumberFormat="1" applyFont="1" applyFill="1" applyBorder="1" applyAlignment="1" applyProtection="1">
      <alignment horizontal="right" vertical="top"/>
      <protection hidden="1"/>
    </xf>
    <xf numFmtId="0" fontId="16" fillId="0" borderId="14" xfId="31" applyFont="1" applyBorder="1" applyAlignment="1" applyProtection="1">
      <alignment horizontal="center" vertical="center"/>
      <protection hidden="1"/>
    </xf>
    <xf numFmtId="10" fontId="16" fillId="3" borderId="11" xfId="31" applyNumberFormat="1" applyFont="1" applyFill="1" applyBorder="1" applyAlignment="1" applyProtection="1">
      <alignment horizontal="right" vertical="center"/>
      <protection locked="0"/>
    </xf>
    <xf numFmtId="167" fontId="15" fillId="0" borderId="0" xfId="0" applyNumberFormat="1" applyFont="1" applyAlignment="1" applyProtection="1">
      <alignment horizontal="center" vertical="center" wrapText="1"/>
      <protection hidden="1"/>
    </xf>
    <xf numFmtId="3" fontId="15" fillId="0" borderId="12" xfId="32" applyNumberFormat="1" applyFont="1" applyBorder="1" applyAlignment="1" applyProtection="1">
      <alignment horizontal="right" vertical="center" wrapText="1"/>
      <protection hidden="1"/>
    </xf>
    <xf numFmtId="0" fontId="16" fillId="3" borderId="14" xfId="0" applyFont="1" applyFill="1" applyBorder="1" applyAlignment="1" applyProtection="1">
      <alignment horizontal="left" vertical="center"/>
      <protection locked="0"/>
    </xf>
    <xf numFmtId="0" fontId="34" fillId="0" borderId="0" xfId="26" applyProtection="1">
      <protection hidden="1"/>
    </xf>
    <xf numFmtId="0" fontId="42" fillId="0" borderId="0" xfId="26" applyFont="1" applyAlignment="1" applyProtection="1">
      <alignment vertical="center" wrapText="1"/>
      <protection hidden="1"/>
    </xf>
    <xf numFmtId="0" fontId="42" fillId="0" borderId="0" xfId="26" applyFont="1" applyAlignment="1" applyProtection="1">
      <alignment horizontal="center" vertical="center" wrapText="1"/>
      <protection hidden="1"/>
    </xf>
    <xf numFmtId="0" fontId="15" fillId="0" borderId="0" xfId="26" applyFont="1" applyAlignment="1" applyProtection="1">
      <alignment vertical="center"/>
      <protection hidden="1"/>
    </xf>
    <xf numFmtId="0" fontId="16" fillId="0" borderId="0" xfId="26" applyFont="1" applyAlignment="1" applyProtection="1">
      <alignment vertical="center"/>
      <protection hidden="1"/>
    </xf>
    <xf numFmtId="0" fontId="15" fillId="0" borderId="0" xfId="26" applyFont="1" applyAlignment="1" applyProtection="1">
      <alignment horizontal="center" vertical="center"/>
      <protection hidden="1"/>
    </xf>
    <xf numFmtId="0" fontId="16" fillId="0" borderId="0" xfId="26" applyFont="1" applyAlignment="1" applyProtection="1">
      <alignment horizontal="justify" vertical="center"/>
      <protection hidden="1"/>
    </xf>
    <xf numFmtId="0" fontId="34" fillId="0" borderId="0" xfId="26" applyAlignment="1" applyProtection="1">
      <alignment vertical="center"/>
      <protection hidden="1"/>
    </xf>
    <xf numFmtId="0" fontId="16" fillId="0" borderId="17" xfId="26" applyFont="1" applyBorder="1" applyAlignment="1" applyProtection="1">
      <alignment vertical="center" wrapText="1"/>
      <protection hidden="1"/>
    </xf>
    <xf numFmtId="0" fontId="16" fillId="0" borderId="0" xfId="26" applyFont="1" applyAlignment="1" applyProtection="1">
      <alignment horizontal="center" vertical="center"/>
      <protection hidden="1"/>
    </xf>
    <xf numFmtId="0" fontId="16" fillId="0" borderId="0" xfId="26" applyFont="1" applyProtection="1">
      <protection hidden="1"/>
    </xf>
    <xf numFmtId="0" fontId="16" fillId="0" borderId="0" xfId="26" applyFont="1" applyAlignment="1" applyProtection="1">
      <alignment vertical="center" wrapText="1"/>
      <protection hidden="1"/>
    </xf>
    <xf numFmtId="0" fontId="16" fillId="0" borderId="18" xfId="26" applyFont="1" applyBorder="1" applyAlignment="1" applyProtection="1">
      <alignment vertical="center"/>
      <protection hidden="1"/>
    </xf>
    <xf numFmtId="0" fontId="16" fillId="0" borderId="19" xfId="26" applyFont="1" applyBorder="1" applyAlignment="1" applyProtection="1">
      <alignment vertical="center"/>
      <protection hidden="1"/>
    </xf>
    <xf numFmtId="0" fontId="16" fillId="0" borderId="20" xfId="26" applyFont="1" applyBorder="1" applyAlignment="1" applyProtection="1">
      <alignment vertical="center"/>
      <protection hidden="1"/>
    </xf>
    <xf numFmtId="0" fontId="16" fillId="0" borderId="21" xfId="26" applyFont="1" applyBorder="1" applyAlignment="1" applyProtection="1">
      <alignment vertical="center"/>
      <protection hidden="1"/>
    </xf>
    <xf numFmtId="0" fontId="16" fillId="0" borderId="22" xfId="26" applyFont="1" applyBorder="1" applyAlignment="1" applyProtection="1">
      <alignment vertical="center"/>
      <protection hidden="1"/>
    </xf>
    <xf numFmtId="0" fontId="16" fillId="0" borderId="23" xfId="26" applyFont="1" applyBorder="1" applyAlignment="1" applyProtection="1">
      <alignment vertical="center"/>
      <protection hidden="1"/>
    </xf>
    <xf numFmtId="0" fontId="16" fillId="0" borderId="24" xfId="26" applyFont="1" applyBorder="1" applyAlignment="1" applyProtection="1">
      <alignment vertical="center"/>
      <protection hidden="1"/>
    </xf>
    <xf numFmtId="0" fontId="16" fillId="0" borderId="7" xfId="26" applyFont="1" applyBorder="1" applyAlignment="1" applyProtection="1">
      <alignment vertical="center"/>
      <protection hidden="1"/>
    </xf>
    <xf numFmtId="0" fontId="16" fillId="0" borderId="25" xfId="26" applyFont="1" applyBorder="1" applyAlignment="1" applyProtection="1">
      <alignment horizontal="left" vertical="center"/>
      <protection hidden="1"/>
    </xf>
    <xf numFmtId="0" fontId="16" fillId="0" borderId="17" xfId="26" applyFont="1" applyBorder="1" applyAlignment="1" applyProtection="1">
      <alignment horizontal="left" vertical="center"/>
      <protection hidden="1"/>
    </xf>
    <xf numFmtId="0" fontId="16" fillId="0" borderId="0" xfId="26" applyFont="1" applyAlignment="1" applyProtection="1">
      <alignment horizontal="left" vertical="center"/>
      <protection hidden="1"/>
    </xf>
    <xf numFmtId="0" fontId="15" fillId="0" borderId="0" xfId="28" applyNumberFormat="1" applyFont="1" applyFill="1" applyBorder="1" applyAlignment="1" applyProtection="1">
      <alignment horizontal="left" vertical="center"/>
    </xf>
    <xf numFmtId="0" fontId="15" fillId="0" borderId="0" xfId="32" applyFont="1" applyAlignment="1" applyProtection="1">
      <alignment vertical="top"/>
      <protection hidden="1"/>
    </xf>
    <xf numFmtId="0" fontId="43" fillId="0" borderId="0" xfId="24" applyFont="1" applyAlignment="1" applyProtection="1">
      <alignment vertical="center"/>
      <protection hidden="1"/>
    </xf>
    <xf numFmtId="0" fontId="16" fillId="0" borderId="20" xfId="31" applyNumberFormat="1" applyFont="1" applyFill="1" applyBorder="1" applyAlignment="1" applyProtection="1">
      <alignment horizontal="left" vertical="center" indent="3"/>
      <protection hidden="1"/>
    </xf>
    <xf numFmtId="0" fontId="16" fillId="0" borderId="14" xfId="31" applyFont="1" applyBorder="1" applyAlignment="1" applyProtection="1">
      <alignment horizontal="right" vertical="center"/>
      <protection hidden="1"/>
    </xf>
    <xf numFmtId="0" fontId="16" fillId="0" borderId="21" xfId="31" applyFont="1" applyBorder="1" applyAlignment="1" applyProtection="1">
      <alignment horizontal="right" vertical="center"/>
      <protection hidden="1"/>
    </xf>
    <xf numFmtId="0" fontId="16" fillId="0" borderId="26" xfId="31" applyFont="1" applyBorder="1" applyAlignment="1" applyProtection="1">
      <alignment horizontal="right" vertical="center"/>
      <protection hidden="1"/>
    </xf>
    <xf numFmtId="0" fontId="16" fillId="0" borderId="15" xfId="31" applyFont="1" applyBorder="1" applyAlignment="1" applyProtection="1">
      <alignment horizontal="right" vertical="center"/>
      <protection hidden="1"/>
    </xf>
    <xf numFmtId="0" fontId="44" fillId="0" borderId="20" xfId="32" applyFont="1" applyBorder="1" applyAlignment="1" applyProtection="1">
      <alignment horizontal="center" vertical="center"/>
      <protection hidden="1"/>
    </xf>
    <xf numFmtId="0" fontId="44" fillId="0" borderId="20" xfId="32" applyFont="1" applyBorder="1" applyAlignment="1" applyProtection="1">
      <alignment horizontal="center" vertical="top"/>
      <protection hidden="1"/>
    </xf>
    <xf numFmtId="0" fontId="15" fillId="0" borderId="0" xfId="26" applyFont="1" applyAlignment="1" applyProtection="1">
      <alignment horizontal="left" vertical="center"/>
      <protection hidden="1"/>
    </xf>
    <xf numFmtId="10" fontId="16" fillId="3" borderId="27" xfId="31" applyNumberFormat="1" applyFont="1" applyFill="1" applyBorder="1" applyAlignment="1" applyProtection="1">
      <alignment horizontal="right" vertical="center" wrapText="1"/>
      <protection locked="0"/>
    </xf>
    <xf numFmtId="0" fontId="15" fillId="0" borderId="0" xfId="0" applyFont="1" applyAlignment="1" applyProtection="1">
      <alignment horizontal="center" vertical="center" wrapText="1"/>
      <protection hidden="1"/>
    </xf>
    <xf numFmtId="0" fontId="45" fillId="0" borderId="0" xfId="26" applyFont="1" applyAlignment="1" applyProtection="1">
      <alignment vertical="center"/>
      <protection hidden="1"/>
    </xf>
    <xf numFmtId="0" fontId="45" fillId="0" borderId="0" xfId="26" applyFont="1" applyProtection="1">
      <protection hidden="1"/>
    </xf>
    <xf numFmtId="0" fontId="45" fillId="0" borderId="0" xfId="26" applyFont="1" applyAlignment="1" applyProtection="1">
      <alignment horizontal="center"/>
      <protection hidden="1"/>
    </xf>
    <xf numFmtId="0" fontId="26" fillId="0" borderId="0" xfId="0" applyFont="1" applyAlignment="1" applyProtection="1">
      <alignment horizontal="center" vertical="center"/>
      <protection hidden="1"/>
    </xf>
    <xf numFmtId="0" fontId="26" fillId="0" borderId="0" xfId="28" applyNumberFormat="1" applyFont="1" applyFill="1" applyBorder="1" applyAlignment="1" applyProtection="1">
      <alignment horizontal="center" vertical="center" wrapText="1"/>
      <protection hidden="1"/>
    </xf>
    <xf numFmtId="2" fontId="33" fillId="0" borderId="0" xfId="28" applyNumberFormat="1" applyFont="1" applyFill="1" applyBorder="1" applyAlignment="1" applyProtection="1">
      <alignment horizontal="right" vertical="center"/>
      <protection hidden="1"/>
    </xf>
    <xf numFmtId="2" fontId="26" fillId="0" borderId="0" xfId="28" applyNumberFormat="1" applyFont="1" applyFill="1" applyBorder="1" applyAlignment="1" applyProtection="1">
      <alignment horizontal="right" vertical="center"/>
      <protection hidden="1"/>
    </xf>
    <xf numFmtId="4" fontId="33" fillId="0" borderId="0" xfId="28" applyNumberFormat="1" applyFont="1" applyFill="1" applyBorder="1" applyAlignment="1" applyProtection="1">
      <alignment vertical="center"/>
      <protection hidden="1"/>
    </xf>
    <xf numFmtId="2" fontId="26" fillId="0" borderId="0" xfId="28" applyNumberFormat="1" applyFont="1" applyFill="1" applyBorder="1" applyAlignment="1" applyProtection="1">
      <alignment horizontal="right" vertical="center" indent="2"/>
      <protection hidden="1"/>
    </xf>
    <xf numFmtId="0" fontId="41" fillId="0" borderId="0" xfId="32" applyFont="1" applyAlignment="1" applyProtection="1">
      <alignment vertical="top"/>
      <protection hidden="1"/>
    </xf>
    <xf numFmtId="2" fontId="41" fillId="0" borderId="0" xfId="32" applyNumberFormat="1" applyFont="1" applyAlignment="1" applyProtection="1">
      <alignment vertical="top"/>
      <protection hidden="1"/>
    </xf>
    <xf numFmtId="0" fontId="33" fillId="0" borderId="0" xfId="0" applyFont="1" applyProtection="1">
      <protection hidden="1"/>
    </xf>
    <xf numFmtId="2" fontId="33" fillId="0" borderId="0" xfId="33" applyNumberFormat="1" applyFont="1" applyAlignment="1" applyProtection="1">
      <alignment vertical="center"/>
      <protection hidden="1"/>
    </xf>
    <xf numFmtId="0" fontId="33" fillId="0" borderId="0" xfId="0" applyFont="1" applyAlignment="1" applyProtection="1">
      <alignment horizontal="right"/>
      <protection hidden="1"/>
    </xf>
    <xf numFmtId="2" fontId="33" fillId="0" borderId="0" xfId="0" applyNumberFormat="1" applyFont="1" applyProtection="1">
      <protection hidden="1"/>
    </xf>
    <xf numFmtId="0" fontId="45" fillId="0" borderId="0" xfId="24" applyFont="1" applyProtection="1">
      <protection hidden="1"/>
    </xf>
    <xf numFmtId="0" fontId="45" fillId="0" borderId="0" xfId="24" applyFont="1" applyAlignment="1" applyProtection="1">
      <alignment horizontal="center" vertical="center"/>
      <protection hidden="1"/>
    </xf>
    <xf numFmtId="0" fontId="45" fillId="0" borderId="0" xfId="24" applyFont="1" applyAlignment="1" applyProtection="1">
      <alignment horizontal="center"/>
      <protection hidden="1"/>
    </xf>
    <xf numFmtId="0" fontId="45" fillId="0" borderId="0" xfId="24" applyFont="1" applyAlignment="1" applyProtection="1">
      <alignment horizontal="justify"/>
      <protection hidden="1"/>
    </xf>
    <xf numFmtId="0" fontId="45" fillId="0" borderId="0" xfId="24" quotePrefix="1" applyFont="1" applyAlignment="1" applyProtection="1">
      <alignment horizontal="justify"/>
      <protection hidden="1"/>
    </xf>
    <xf numFmtId="4" fontId="46" fillId="0" borderId="0" xfId="24" applyNumberFormat="1" applyFont="1" applyAlignment="1" applyProtection="1">
      <alignment vertical="center"/>
      <protection hidden="1"/>
    </xf>
    <xf numFmtId="0" fontId="46" fillId="0" borderId="0" xfId="24" applyFont="1" applyAlignment="1" applyProtection="1">
      <alignment horizontal="justify" vertical="center"/>
      <protection hidden="1"/>
    </xf>
    <xf numFmtId="0" fontId="45" fillId="0" borderId="0" xfId="24" applyFont="1" applyAlignment="1" applyProtection="1">
      <alignment vertical="center"/>
      <protection hidden="1"/>
    </xf>
    <xf numFmtId="0" fontId="50" fillId="0" borderId="0" xfId="26" applyFont="1" applyAlignment="1" applyProtection="1">
      <alignment horizontal="center" vertical="center"/>
      <protection hidden="1"/>
    </xf>
    <xf numFmtId="0" fontId="5" fillId="3" borderId="11" xfId="26" applyFont="1" applyFill="1" applyBorder="1" applyAlignment="1" applyProtection="1">
      <alignment horizontal="left" vertical="center"/>
      <protection locked="0"/>
    </xf>
    <xf numFmtId="0" fontId="33" fillId="0" borderId="0" xfId="0" applyFont="1" applyAlignment="1" applyProtection="1">
      <alignment horizontal="left" vertical="center"/>
      <protection hidden="1"/>
    </xf>
    <xf numFmtId="10" fontId="33" fillId="0" borderId="0" xfId="0" applyNumberFormat="1" applyFont="1" applyAlignment="1" applyProtection="1">
      <alignment horizontal="center" vertical="center"/>
      <protection hidden="1"/>
    </xf>
    <xf numFmtId="0" fontId="29" fillId="0" borderId="0" xfId="28" applyNumberFormat="1" applyFont="1" applyFill="1" applyBorder="1" applyAlignment="1" applyProtection="1">
      <alignment vertical="center"/>
      <protection hidden="1"/>
    </xf>
    <xf numFmtId="0" fontId="29" fillId="0" borderId="0" xfId="28" applyNumberFormat="1" applyFont="1" applyFill="1" applyBorder="1" applyAlignment="1" applyProtection="1">
      <alignment vertical="center" wrapText="1"/>
      <protection hidden="1"/>
    </xf>
    <xf numFmtId="0" fontId="15" fillId="0" borderId="0" xfId="28" applyNumberFormat="1" applyFont="1" applyFill="1" applyBorder="1" applyAlignment="1" applyProtection="1">
      <alignment horizontal="left" vertical="center"/>
      <protection hidden="1"/>
    </xf>
    <xf numFmtId="0" fontId="16" fillId="0" borderId="0" xfId="28" applyNumberFormat="1" applyFill="1" applyBorder="1" applyAlignment="1" applyProtection="1">
      <alignment horizontal="left" vertical="center" wrapText="1"/>
      <protection hidden="1"/>
    </xf>
    <xf numFmtId="0" fontId="15" fillId="0" borderId="11" xfId="0" applyFont="1" applyBorder="1" applyAlignment="1" applyProtection="1">
      <alignment horizontal="center" vertical="center"/>
      <protection hidden="1"/>
    </xf>
    <xf numFmtId="0" fontId="16" fillId="0" borderId="0" xfId="0" applyFont="1" applyProtection="1">
      <protection hidden="1"/>
    </xf>
    <xf numFmtId="0" fontId="28" fillId="0" borderId="11" xfId="30" applyNumberFormat="1" applyFont="1" applyFill="1" applyBorder="1" applyAlignment="1" applyProtection="1">
      <alignment vertical="center"/>
      <protection hidden="1"/>
    </xf>
    <xf numFmtId="4" fontId="16" fillId="0" borderId="11" xfId="28" applyNumberFormat="1" applyFill="1" applyBorder="1" applyAlignment="1" applyProtection="1">
      <alignment vertical="center"/>
      <protection hidden="1"/>
    </xf>
    <xf numFmtId="2" fontId="15" fillId="0" borderId="11" xfId="28" applyNumberFormat="1" applyFont="1" applyFill="1" applyBorder="1" applyAlignment="1" applyProtection="1">
      <alignment horizontal="right" vertical="center" indent="2"/>
      <protection hidden="1"/>
    </xf>
    <xf numFmtId="0" fontId="16" fillId="0" borderId="0" xfId="0" applyFont="1" applyAlignment="1" applyProtection="1">
      <alignment horizontal="justify" vertical="center" wrapText="1"/>
      <protection hidden="1"/>
    </xf>
    <xf numFmtId="0" fontId="16" fillId="0" borderId="0" xfId="28" applyNumberFormat="1" applyFill="1" applyBorder="1" applyAlignment="1" applyProtection="1">
      <alignment horizontal="center" vertical="center"/>
      <protection hidden="1"/>
    </xf>
    <xf numFmtId="4" fontId="16" fillId="0" borderId="0" xfId="28" applyNumberFormat="1" applyFill="1" applyBorder="1" applyAlignment="1" applyProtection="1">
      <alignment vertical="center"/>
      <protection hidden="1"/>
    </xf>
    <xf numFmtId="0" fontId="15" fillId="0" borderId="0" xfId="28" applyNumberFormat="1" applyFont="1" applyFill="1" applyBorder="1" applyAlignment="1" applyProtection="1">
      <alignment vertical="center" wrapText="1"/>
      <protection hidden="1"/>
    </xf>
    <xf numFmtId="177" fontId="15" fillId="0" borderId="0" xfId="0" applyNumberFormat="1" applyFont="1" applyAlignment="1" applyProtection="1">
      <alignment horizontal="left" vertical="center"/>
      <protection hidden="1"/>
    </xf>
    <xf numFmtId="0" fontId="0" fillId="0" borderId="0" xfId="0" applyAlignment="1" applyProtection="1">
      <alignment horizontal="center"/>
      <protection hidden="1"/>
    </xf>
    <xf numFmtId="0" fontId="33" fillId="0" borderId="0" xfId="0" applyFont="1" applyAlignment="1" applyProtection="1">
      <alignment horizontal="center"/>
      <protection hidden="1"/>
    </xf>
    <xf numFmtId="0" fontId="40" fillId="0" borderId="0" xfId="33" applyFont="1" applyAlignment="1" applyProtection="1">
      <alignment vertical="center"/>
      <protection hidden="1"/>
    </xf>
    <xf numFmtId="0" fontId="40" fillId="0" borderId="0" xfId="0" applyFont="1" applyProtection="1">
      <protection hidden="1"/>
    </xf>
    <xf numFmtId="0" fontId="40" fillId="0" borderId="11" xfId="0" applyFont="1" applyBorder="1" applyAlignment="1" applyProtection="1">
      <alignment vertical="center" wrapText="1"/>
      <protection hidden="1"/>
    </xf>
    <xf numFmtId="165" fontId="16" fillId="0" borderId="11" xfId="33" applyNumberFormat="1" applyBorder="1" applyAlignment="1" applyProtection="1">
      <alignment horizontal="center" vertical="center"/>
      <protection hidden="1"/>
    </xf>
    <xf numFmtId="2" fontId="16" fillId="2" borderId="11" xfId="33" applyNumberFormat="1" applyFill="1" applyBorder="1" applyAlignment="1" applyProtection="1">
      <alignment vertical="center"/>
      <protection hidden="1"/>
    </xf>
    <xf numFmtId="167" fontId="15" fillId="0" borderId="11" xfId="0" applyNumberFormat="1" applyFont="1" applyBorder="1" applyAlignment="1" applyProtection="1">
      <alignment vertical="center" wrapText="1"/>
      <protection hidden="1"/>
    </xf>
    <xf numFmtId="0" fontId="16" fillId="0" borderId="11" xfId="33" applyBorder="1" applyAlignment="1" applyProtection="1">
      <alignment vertical="center"/>
      <protection hidden="1"/>
    </xf>
    <xf numFmtId="0" fontId="16" fillId="0" borderId="4" xfId="0" applyFont="1" applyBorder="1" applyAlignment="1" applyProtection="1">
      <alignment horizontal="left" vertical="center"/>
      <protection hidden="1"/>
    </xf>
    <xf numFmtId="0" fontId="29" fillId="0" borderId="0" xfId="0" applyFont="1" applyAlignment="1" applyProtection="1">
      <alignment horizontal="center" vertical="center"/>
      <protection hidden="1"/>
    </xf>
    <xf numFmtId="0" fontId="16" fillId="0" borderId="0" xfId="0" applyFont="1" applyAlignment="1" applyProtection="1">
      <alignment vertical="center" wrapText="1"/>
      <protection hidden="1"/>
    </xf>
    <xf numFmtId="165" fontId="16" fillId="0" borderId="11" xfId="37" applyNumberFormat="1" applyFont="1" applyFill="1" applyBorder="1" applyAlignment="1" applyProtection="1">
      <alignment horizontal="center" vertical="center" wrapText="1"/>
      <protection hidden="1"/>
    </xf>
    <xf numFmtId="0" fontId="16" fillId="0" borderId="11" xfId="0" applyFont="1" applyBorder="1" applyAlignment="1" applyProtection="1">
      <alignment horizontal="center" vertical="center"/>
      <protection hidden="1"/>
    </xf>
    <xf numFmtId="2" fontId="16" fillId="0" borderId="27" xfId="0" applyNumberFormat="1" applyFont="1" applyBorder="1" applyAlignment="1" applyProtection="1">
      <alignment vertical="center"/>
      <protection hidden="1"/>
    </xf>
    <xf numFmtId="0" fontId="18" fillId="0" borderId="11" xfId="37" applyFont="1" applyFill="1" applyBorder="1" applyAlignment="1" applyProtection="1">
      <alignment horizontal="center" vertical="center" wrapText="1"/>
      <protection hidden="1"/>
    </xf>
    <xf numFmtId="2" fontId="16" fillId="0" borderId="11" xfId="0" applyNumberFormat="1" applyFont="1" applyBorder="1" applyAlignment="1" applyProtection="1">
      <alignment vertical="center"/>
      <protection hidden="1"/>
    </xf>
    <xf numFmtId="0" fontId="16" fillId="0" borderId="11" xfId="0" applyFont="1" applyBorder="1" applyAlignment="1" applyProtection="1">
      <alignment vertical="center"/>
      <protection hidden="1"/>
    </xf>
    <xf numFmtId="0" fontId="16" fillId="0" borderId="11" xfId="37" applyNumberFormat="1" applyFont="1" applyFill="1" applyBorder="1" applyAlignment="1" applyProtection="1">
      <alignment horizontal="center" vertical="center"/>
      <protection hidden="1"/>
    </xf>
    <xf numFmtId="0" fontId="16" fillId="0" borderId="8" xfId="37" applyNumberFormat="1" applyFont="1" applyFill="1" applyBorder="1" applyAlignment="1" applyProtection="1">
      <alignment horizontal="center" vertical="center"/>
      <protection hidden="1"/>
    </xf>
    <xf numFmtId="0" fontId="15" fillId="0" borderId="8" xfId="37" applyNumberFormat="1" applyFont="1" applyFill="1" applyBorder="1" applyAlignment="1" applyProtection="1">
      <alignment horizontal="left" vertical="center" wrapText="1"/>
      <protection hidden="1"/>
    </xf>
    <xf numFmtId="0" fontId="16" fillId="0" borderId="8" xfId="0" applyFont="1" applyBorder="1" applyAlignment="1" applyProtection="1">
      <alignment horizontal="center" vertical="center"/>
      <protection hidden="1"/>
    </xf>
    <xf numFmtId="1" fontId="16" fillId="0" borderId="8" xfId="0" applyNumberFormat="1" applyFont="1" applyBorder="1" applyAlignment="1" applyProtection="1">
      <alignment vertical="center"/>
      <protection hidden="1"/>
    </xf>
    <xf numFmtId="0" fontId="16" fillId="0" borderId="8" xfId="0" applyFont="1" applyBorder="1" applyAlignment="1" applyProtection="1">
      <alignment vertical="center"/>
      <protection hidden="1"/>
    </xf>
    <xf numFmtId="0" fontId="30" fillId="0" borderId="0" xfId="0" applyFont="1" applyAlignment="1" applyProtection="1">
      <alignment vertical="center" wrapText="1"/>
      <protection hidden="1"/>
    </xf>
    <xf numFmtId="0" fontId="15" fillId="0" borderId="0" xfId="0" applyFont="1" applyAlignment="1" applyProtection="1">
      <alignment horizontal="left" vertical="top"/>
      <protection hidden="1"/>
    </xf>
    <xf numFmtId="0" fontId="29" fillId="0" borderId="0" xfId="0" applyFont="1" applyAlignment="1" applyProtection="1">
      <alignment horizontal="justify" vertical="center" wrapText="1"/>
      <protection hidden="1"/>
    </xf>
    <xf numFmtId="0" fontId="29" fillId="0" borderId="0" xfId="0" applyFont="1" applyAlignment="1" applyProtection="1">
      <alignment horizontal="justify" vertical="center"/>
      <protection hidden="1"/>
    </xf>
    <xf numFmtId="0" fontId="26" fillId="0" borderId="0" xfId="0" applyFont="1" applyAlignment="1" applyProtection="1">
      <alignment vertical="center"/>
      <protection hidden="1"/>
    </xf>
    <xf numFmtId="0" fontId="29" fillId="0" borderId="0" xfId="28" applyNumberFormat="1" applyFont="1" applyFill="1" applyBorder="1" applyAlignment="1" applyProtection="1">
      <alignment horizontal="center" vertical="center"/>
      <protection hidden="1"/>
    </xf>
    <xf numFmtId="0" fontId="29" fillId="0" borderId="0" xfId="0" applyFont="1" applyAlignment="1" applyProtection="1">
      <alignment vertical="center"/>
      <protection hidden="1"/>
    </xf>
    <xf numFmtId="165" fontId="16" fillId="0" borderId="11" xfId="37" quotePrefix="1" applyNumberFormat="1" applyFont="1" applyFill="1" applyBorder="1" applyAlignment="1" applyProtection="1">
      <alignment horizontal="center" vertical="center" wrapText="1"/>
      <protection hidden="1"/>
    </xf>
    <xf numFmtId="2" fontId="16" fillId="0" borderId="11" xfId="28" applyNumberFormat="1" applyFill="1" applyBorder="1" applyAlignment="1" applyProtection="1">
      <alignment horizontal="right" vertical="center"/>
      <protection hidden="1"/>
    </xf>
    <xf numFmtId="0" fontId="18" fillId="0" borderId="11" xfId="29" applyNumberFormat="1" applyFont="1" applyFill="1" applyBorder="1" applyAlignment="1" applyProtection="1">
      <alignment vertical="center" wrapText="1"/>
      <protection hidden="1"/>
    </xf>
    <xf numFmtId="0" fontId="15" fillId="0" borderId="11" xfId="29" applyNumberFormat="1" applyFont="1" applyFill="1" applyBorder="1" applyAlignment="1" applyProtection="1">
      <alignment vertical="center" wrapText="1"/>
      <protection hidden="1"/>
    </xf>
    <xf numFmtId="3" fontId="17" fillId="0" borderId="11" xfId="37" applyNumberFormat="1" applyFont="1" applyBorder="1" applyAlignment="1" applyProtection="1">
      <alignment horizontal="center" vertical="center" wrapText="1"/>
      <protection hidden="1"/>
    </xf>
    <xf numFmtId="3" fontId="18" fillId="0" borderId="11" xfId="37" applyNumberFormat="1" applyFont="1" applyFill="1" applyBorder="1" applyAlignment="1" applyProtection="1">
      <alignment horizontal="center" vertical="center" wrapText="1"/>
      <protection hidden="1"/>
    </xf>
    <xf numFmtId="2" fontId="18" fillId="0" borderId="11" xfId="28" applyNumberFormat="1" applyFont="1" applyFill="1" applyBorder="1" applyAlignment="1" applyProtection="1">
      <alignment horizontal="right" vertical="center"/>
      <protection hidden="1"/>
    </xf>
    <xf numFmtId="2" fontId="15" fillId="0" borderId="11" xfId="28" applyNumberFormat="1" applyFont="1" applyFill="1" applyBorder="1" applyAlignment="1" applyProtection="1">
      <alignment horizontal="right" vertical="center"/>
      <protection hidden="1"/>
    </xf>
    <xf numFmtId="0" fontId="18" fillId="0" borderId="0" xfId="28" applyNumberFormat="1" applyFont="1" applyFill="1" applyBorder="1" applyAlignment="1" applyProtection="1">
      <alignment horizontal="center" vertical="center"/>
      <protection hidden="1"/>
    </xf>
    <xf numFmtId="2" fontId="33" fillId="0" borderId="0" xfId="0" applyNumberFormat="1" applyFont="1" applyAlignment="1" applyProtection="1">
      <alignment vertical="center"/>
      <protection hidden="1"/>
    </xf>
    <xf numFmtId="0" fontId="6" fillId="0" borderId="11" xfId="0" applyFont="1" applyBorder="1" applyAlignment="1" applyProtection="1">
      <alignment horizontal="center" vertical="top" wrapText="1"/>
      <protection hidden="1"/>
    </xf>
    <xf numFmtId="0" fontId="5" fillId="0" borderId="11" xfId="0" applyFont="1" applyBorder="1" applyAlignment="1" applyProtection="1">
      <alignment vertical="top" wrapText="1"/>
      <protection hidden="1"/>
    </xf>
    <xf numFmtId="0" fontId="5" fillId="0" borderId="0" xfId="0" applyFont="1" applyAlignment="1" applyProtection="1">
      <alignment vertical="top" wrapText="1"/>
      <protection hidden="1"/>
    </xf>
    <xf numFmtId="1" fontId="40" fillId="0" borderId="11" xfId="33" applyNumberFormat="1" applyFont="1" applyBorder="1" applyAlignment="1" applyProtection="1">
      <alignment horizontal="center" vertical="center"/>
      <protection hidden="1"/>
    </xf>
    <xf numFmtId="2" fontId="40" fillId="3" borderId="11" xfId="33" applyNumberFormat="1" applyFont="1" applyFill="1" applyBorder="1" applyAlignment="1" applyProtection="1">
      <alignment vertical="center"/>
      <protection locked="0"/>
    </xf>
    <xf numFmtId="0" fontId="0" fillId="4" borderId="0" xfId="0" applyFill="1" applyAlignment="1" applyProtection="1">
      <alignment horizontal="center" vertical="center"/>
      <protection hidden="1"/>
    </xf>
    <xf numFmtId="0" fontId="16" fillId="4" borderId="0" xfId="0" applyFont="1" applyFill="1" applyAlignment="1" applyProtection="1">
      <alignment vertical="center"/>
      <protection hidden="1"/>
    </xf>
    <xf numFmtId="0" fontId="0" fillId="4" borderId="0" xfId="0" applyFill="1" applyProtection="1">
      <protection hidden="1"/>
    </xf>
    <xf numFmtId="0" fontId="15" fillId="4" borderId="0" xfId="0" applyFont="1" applyFill="1" applyAlignment="1" applyProtection="1">
      <alignment horizontal="center" vertical="center"/>
      <protection hidden="1"/>
    </xf>
    <xf numFmtId="0" fontId="47" fillId="4" borderId="0" xfId="0" applyFont="1" applyFill="1" applyAlignment="1" applyProtection="1">
      <alignment vertical="center"/>
      <protection hidden="1"/>
    </xf>
    <xf numFmtId="0" fontId="15" fillId="4" borderId="0" xfId="0" applyFont="1" applyFill="1" applyAlignment="1" applyProtection="1">
      <alignment horizontal="center" vertical="top"/>
      <protection hidden="1"/>
    </xf>
    <xf numFmtId="0" fontId="15" fillId="4" borderId="0" xfId="0" applyFont="1" applyFill="1" applyAlignment="1" applyProtection="1">
      <alignment vertical="top"/>
      <protection hidden="1"/>
    </xf>
    <xf numFmtId="0" fontId="15" fillId="4" borderId="0" xfId="0" applyFont="1" applyFill="1" applyAlignment="1" applyProtection="1">
      <alignment vertical="center"/>
      <protection hidden="1"/>
    </xf>
    <xf numFmtId="0" fontId="48" fillId="4" borderId="0" xfId="0" applyFont="1" applyFill="1" applyAlignment="1" applyProtection="1">
      <alignment vertical="center"/>
      <protection hidden="1"/>
    </xf>
    <xf numFmtId="0" fontId="15" fillId="4" borderId="30" xfId="0" applyFont="1" applyFill="1" applyBorder="1" applyAlignment="1" applyProtection="1">
      <alignment vertical="center"/>
      <protection hidden="1"/>
    </xf>
    <xf numFmtId="0" fontId="48" fillId="0" borderId="31" xfId="0" applyFont="1" applyBorder="1" applyAlignment="1" applyProtection="1">
      <alignment horizontal="center" vertical="center"/>
      <protection locked="0"/>
    </xf>
    <xf numFmtId="0" fontId="48" fillId="0" borderId="32" xfId="0" applyFont="1" applyBorder="1" applyAlignment="1" applyProtection="1">
      <alignment vertical="center"/>
      <protection locked="0"/>
    </xf>
    <xf numFmtId="0" fontId="48" fillId="0" borderId="3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35" xfId="0" applyFont="1" applyBorder="1" applyAlignment="1" applyProtection="1">
      <alignment vertical="center"/>
      <protection locked="0"/>
    </xf>
    <xf numFmtId="0" fontId="48" fillId="0" borderId="36" xfId="0" applyFont="1" applyBorder="1" applyAlignment="1" applyProtection="1">
      <alignment horizontal="center" vertical="center"/>
      <protection locked="0"/>
    </xf>
    <xf numFmtId="0" fontId="48" fillId="0" borderId="37" xfId="0" applyFont="1" applyBorder="1" applyAlignment="1" applyProtection="1">
      <alignment horizontal="center" vertical="center"/>
      <protection locked="0"/>
    </xf>
    <xf numFmtId="0" fontId="48" fillId="0" borderId="38" xfId="0" applyFont="1" applyBorder="1" applyAlignment="1" applyProtection="1">
      <alignment vertical="center"/>
      <protection locked="0"/>
    </xf>
    <xf numFmtId="0" fontId="48" fillId="0" borderId="39" xfId="0" applyFont="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11" xfId="0" applyFont="1" applyBorder="1" applyAlignment="1" applyProtection="1">
      <alignment vertical="center" wrapText="1"/>
      <protection hidden="1"/>
    </xf>
    <xf numFmtId="0" fontId="15"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5" fillId="0" borderId="11"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15" fillId="0" borderId="0" xfId="0" quotePrefix="1" applyFont="1" applyAlignment="1" applyProtection="1">
      <alignment horizontal="center" vertical="center"/>
      <protection hidden="1"/>
    </xf>
    <xf numFmtId="0" fontId="18" fillId="0" borderId="0" xfId="29" applyNumberFormat="1" applyFont="1" applyFill="1" applyBorder="1" applyAlignment="1" applyProtection="1">
      <alignment vertical="center" wrapText="1"/>
      <protection hidden="1"/>
    </xf>
    <xf numFmtId="0" fontId="15" fillId="0" borderId="0" xfId="29" applyNumberFormat="1" applyFont="1" applyFill="1" applyBorder="1" applyAlignment="1" applyProtection="1">
      <alignment vertical="center" wrapText="1"/>
      <protection hidden="1"/>
    </xf>
    <xf numFmtId="3" fontId="17" fillId="0" borderId="0" xfId="37" applyNumberFormat="1" applyFont="1" applyBorder="1" applyAlignment="1" applyProtection="1">
      <alignment horizontal="center" vertical="center" wrapText="1"/>
      <protection hidden="1"/>
    </xf>
    <xf numFmtId="3" fontId="18" fillId="0" borderId="0" xfId="37" applyNumberFormat="1" applyFont="1" applyFill="1" applyBorder="1" applyAlignment="1" applyProtection="1">
      <alignment horizontal="center" vertical="center" wrapText="1"/>
      <protection hidden="1"/>
    </xf>
    <xf numFmtId="2" fontId="18" fillId="0" borderId="0" xfId="28" applyNumberFormat="1" applyFont="1" applyFill="1" applyBorder="1" applyAlignment="1" applyProtection="1">
      <alignment horizontal="right" vertical="center"/>
      <protection hidden="1"/>
    </xf>
    <xf numFmtId="2" fontId="15" fillId="0" borderId="0" xfId="28" applyNumberFormat="1" applyFont="1" applyFill="1" applyBorder="1" applyAlignment="1" applyProtection="1">
      <alignment horizontal="right" vertical="center"/>
      <protection hidden="1"/>
    </xf>
    <xf numFmtId="3" fontId="16" fillId="0" borderId="11" xfId="0" applyNumberFormat="1" applyFont="1" applyBorder="1" applyAlignment="1" applyProtection="1">
      <alignment horizontal="center" vertical="center"/>
      <protection hidden="1"/>
    </xf>
    <xf numFmtId="2" fontId="16" fillId="0" borderId="27" xfId="0" applyNumberFormat="1" applyFont="1" applyBorder="1" applyAlignment="1" applyProtection="1">
      <alignment horizontal="right" vertical="center"/>
      <protection hidden="1"/>
    </xf>
    <xf numFmtId="2" fontId="15" fillId="2" borderId="11" xfId="33" applyNumberFormat="1" applyFont="1" applyFill="1" applyBorder="1" applyAlignment="1" applyProtection="1">
      <alignment vertical="center"/>
      <protection hidden="1"/>
    </xf>
    <xf numFmtId="0" fontId="37"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1" applyNumberFormat="1" applyFont="1" applyFill="1" applyBorder="1" applyAlignment="1" applyProtection="1">
      <alignment horizontal="left" vertical="center" indent="3"/>
      <protection hidden="1"/>
    </xf>
    <xf numFmtId="0" fontId="51" fillId="0" borderId="0" xfId="31" applyNumberFormat="1" applyFont="1" applyFill="1" applyBorder="1" applyAlignment="1" applyProtection="1">
      <alignment horizontal="center" vertical="center"/>
      <protection hidden="1"/>
    </xf>
    <xf numFmtId="0" fontId="52" fillId="0" borderId="0" xfId="31" applyNumberFormat="1" applyFont="1" applyFill="1" applyBorder="1" applyAlignment="1" applyProtection="1">
      <alignment horizontal="center" vertical="center"/>
      <protection hidden="1"/>
    </xf>
    <xf numFmtId="0" fontId="52" fillId="0" borderId="0" xfId="31" applyNumberFormat="1" applyFont="1" applyFill="1" applyBorder="1" applyAlignment="1" applyProtection="1">
      <alignment horizontal="center" vertical="top"/>
      <protection hidden="1"/>
    </xf>
    <xf numFmtId="0" fontId="53" fillId="0" borderId="0" xfId="31" applyNumberFormat="1" applyFont="1" applyFill="1" applyBorder="1" applyAlignment="1" applyProtection="1">
      <alignment vertical="center"/>
      <protection hidden="1"/>
    </xf>
    <xf numFmtId="0" fontId="54" fillId="0" borderId="0" xfId="31" applyNumberFormat="1" applyFont="1" applyFill="1" applyBorder="1" applyAlignment="1" applyProtection="1">
      <alignment vertical="center"/>
      <protection hidden="1"/>
    </xf>
    <xf numFmtId="0" fontId="54" fillId="0" borderId="0" xfId="31" applyNumberFormat="1" applyFont="1" applyFill="1" applyBorder="1" applyAlignment="1" applyProtection="1">
      <alignment vertical="top"/>
      <protection hidden="1"/>
    </xf>
    <xf numFmtId="0" fontId="53" fillId="0" borderId="0" xfId="31" applyNumberFormat="1" applyFont="1" applyFill="1" applyBorder="1" applyAlignment="1" applyProtection="1">
      <alignment vertical="top"/>
      <protection hidden="1"/>
    </xf>
    <xf numFmtId="0" fontId="53" fillId="0" borderId="0" xfId="0" applyFont="1" applyAlignment="1" applyProtection="1">
      <alignment horizontal="justify" vertical="center"/>
      <protection hidden="1"/>
    </xf>
    <xf numFmtId="0" fontId="53" fillId="0" borderId="0" xfId="24" applyFont="1" applyAlignment="1" applyProtection="1">
      <alignment horizontal="left" vertical="center"/>
      <protection hidden="1"/>
    </xf>
    <xf numFmtId="0" fontId="53" fillId="0" borderId="0" xfId="24" applyFont="1" applyAlignment="1" applyProtection="1">
      <alignment vertical="center"/>
      <protection hidden="1"/>
    </xf>
    <xf numFmtId="4" fontId="16" fillId="3" borderId="11" xfId="31" applyNumberFormat="1" applyFont="1" applyFill="1" applyBorder="1" applyAlignment="1" applyProtection="1">
      <alignment horizontal="right" vertical="center"/>
      <protection locked="0"/>
    </xf>
    <xf numFmtId="4" fontId="16" fillId="3" borderId="27" xfId="31" applyNumberFormat="1" applyFont="1" applyFill="1" applyBorder="1" applyAlignment="1" applyProtection="1">
      <alignment horizontal="right" vertical="center" wrapText="1"/>
      <protection locked="0"/>
    </xf>
    <xf numFmtId="2" fontId="54" fillId="0" borderId="0" xfId="31" applyNumberFormat="1" applyFont="1" applyFill="1" applyBorder="1" applyAlignment="1" applyProtection="1">
      <alignment vertical="center"/>
      <protection hidden="1"/>
    </xf>
    <xf numFmtId="2" fontId="53" fillId="0" borderId="0" xfId="31" applyNumberFormat="1" applyFont="1" applyFill="1" applyBorder="1" applyAlignment="1" applyProtection="1">
      <alignment vertical="center"/>
      <protection hidden="1"/>
    </xf>
    <xf numFmtId="10" fontId="54" fillId="0" borderId="0" xfId="31" applyNumberFormat="1" applyFont="1" applyFill="1" applyBorder="1" applyAlignment="1" applyProtection="1">
      <alignment vertical="top"/>
      <protection hidden="1"/>
    </xf>
    <xf numFmtId="10" fontId="53" fillId="0" borderId="0" xfId="31" applyNumberFormat="1" applyFont="1" applyFill="1" applyBorder="1" applyAlignment="1" applyProtection="1">
      <alignment vertical="top"/>
      <protection hidden="1"/>
    </xf>
    <xf numFmtId="0" fontId="54" fillId="0" borderId="0" xfId="31" applyNumberFormat="1" applyFont="1" applyFill="1" applyBorder="1" applyAlignment="1" applyProtection="1">
      <alignment vertical="top" wrapText="1"/>
      <protection hidden="1"/>
    </xf>
    <xf numFmtId="0" fontId="16" fillId="0" borderId="11" xfId="0" applyFont="1" applyBorder="1" applyAlignment="1">
      <alignment horizontal="center" vertical="center"/>
    </xf>
    <xf numFmtId="2" fontId="40" fillId="3" borderId="11" xfId="33" applyNumberFormat="1" applyFont="1" applyFill="1" applyBorder="1" applyAlignment="1">
      <alignment vertical="center"/>
    </xf>
    <xf numFmtId="1" fontId="16" fillId="0" borderId="11" xfId="37" quotePrefix="1" applyNumberFormat="1" applyFont="1" applyFill="1" applyBorder="1" applyAlignment="1" applyProtection="1">
      <alignment horizontal="center" vertical="center" wrapText="1"/>
      <protection hidden="1"/>
    </xf>
    <xf numFmtId="0" fontId="16" fillId="0" borderId="11" xfId="37" quotePrefix="1" applyNumberFormat="1" applyFont="1" applyFill="1" applyBorder="1" applyAlignment="1" applyProtection="1">
      <alignment horizontal="center" vertical="center" wrapText="1"/>
      <protection hidden="1"/>
    </xf>
    <xf numFmtId="165" fontId="16" fillId="0" borderId="11" xfId="33" applyNumberFormat="1" applyBorder="1" applyAlignment="1" applyProtection="1">
      <alignment horizontal="left" vertical="center"/>
      <protection hidden="1"/>
    </xf>
    <xf numFmtId="0" fontId="16" fillId="0" borderId="11" xfId="37" applyNumberFormat="1" applyFont="1" applyFill="1" applyBorder="1" applyAlignment="1" applyProtection="1">
      <alignment horizontal="center" vertical="center" wrapText="1"/>
      <protection hidden="1"/>
    </xf>
    <xf numFmtId="10" fontId="15" fillId="3" borderId="11" xfId="32" applyNumberFormat="1" applyFont="1" applyFill="1" applyBorder="1" applyAlignment="1" applyProtection="1">
      <alignment horizontal="center" vertical="center" wrapText="1"/>
      <protection hidden="1"/>
    </xf>
    <xf numFmtId="0" fontId="15" fillId="3" borderId="11" xfId="32"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0" fillId="0" borderId="0" xfId="33" applyFont="1" applyAlignment="1" applyProtection="1">
      <alignment horizontal="left" vertical="center" indent="1"/>
      <protection hidden="1"/>
    </xf>
    <xf numFmtId="0" fontId="16" fillId="0" borderId="7" xfId="32" applyFont="1" applyBorder="1" applyAlignment="1" applyProtection="1">
      <alignment horizontal="justify" vertical="center" wrapText="1"/>
      <protection hidden="1"/>
    </xf>
    <xf numFmtId="0" fontId="5" fillId="0" borderId="0" xfId="24" applyFont="1" applyAlignment="1" applyProtection="1">
      <alignment vertical="top"/>
      <protection hidden="1"/>
    </xf>
    <xf numFmtId="0" fontId="16" fillId="0" borderId="0" xfId="24" applyFont="1" applyAlignment="1" applyProtection="1">
      <alignment vertical="top"/>
      <protection hidden="1"/>
    </xf>
    <xf numFmtId="0" fontId="0" fillId="0" borderId="0" xfId="24" applyFont="1" applyAlignment="1" applyProtection="1">
      <alignment vertical="top"/>
      <protection hidden="1"/>
    </xf>
    <xf numFmtId="0" fontId="34" fillId="0" borderId="0" xfId="24" applyAlignment="1" applyProtection="1">
      <alignment vertical="top"/>
      <protection hidden="1"/>
    </xf>
    <xf numFmtId="0" fontId="0" fillId="0" borderId="20" xfId="31"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9" fontId="53" fillId="0" borderId="0" xfId="31" applyNumberFormat="1" applyFont="1" applyFill="1" applyBorder="1" applyAlignment="1" applyProtection="1">
      <alignment vertical="top"/>
      <protection hidden="1"/>
    </xf>
    <xf numFmtId="4" fontId="5" fillId="0" borderId="0" xfId="32" applyNumberFormat="1" applyFont="1" applyAlignment="1" applyProtection="1">
      <alignment vertical="top"/>
      <protection hidden="1"/>
    </xf>
    <xf numFmtId="179" fontId="53" fillId="0" borderId="0" xfId="31" applyNumberFormat="1" applyFont="1" applyFill="1" applyBorder="1" applyAlignment="1" applyProtection="1">
      <alignment vertical="center"/>
      <protection hidden="1"/>
    </xf>
    <xf numFmtId="2" fontId="16" fillId="0" borderId="11" xfId="32" applyNumberFormat="1" applyFont="1" applyBorder="1" applyAlignment="1" applyProtection="1">
      <alignment horizontal="justify" vertical="center" wrapText="1"/>
      <protection hidden="1"/>
    </xf>
    <xf numFmtId="1" fontId="16" fillId="0" borderId="0" xfId="36" applyNumberFormat="1" applyFont="1" applyAlignment="1" applyProtection="1">
      <alignment vertical="center" wrapText="1"/>
      <protection hidden="1"/>
    </xf>
    <xf numFmtId="1" fontId="15" fillId="0" borderId="0" xfId="36" applyNumberFormat="1" applyFont="1" applyAlignment="1" applyProtection="1">
      <alignment horizontal="center" vertical="center" wrapText="1"/>
      <protection hidden="1"/>
    </xf>
    <xf numFmtId="0" fontId="15" fillId="0" borderId="0" xfId="36" applyFont="1" applyAlignment="1" applyProtection="1">
      <alignment horizontal="center" vertical="center" wrapText="1"/>
      <protection hidden="1"/>
    </xf>
    <xf numFmtId="0" fontId="37" fillId="0" borderId="0" xfId="36" applyProtection="1">
      <protection hidden="1"/>
    </xf>
    <xf numFmtId="4" fontId="15" fillId="0" borderId="0" xfId="36" applyNumberFormat="1" applyFont="1" applyAlignment="1" applyProtection="1">
      <alignment horizontal="center" vertical="center" wrapText="1"/>
      <protection hidden="1"/>
    </xf>
    <xf numFmtId="0" fontId="19" fillId="0" borderId="0" xfId="36" applyFont="1" applyProtection="1">
      <protection hidden="1"/>
    </xf>
    <xf numFmtId="4" fontId="15" fillId="0" borderId="11" xfId="36" applyNumberFormat="1" applyFont="1" applyBorder="1" applyAlignment="1" applyProtection="1">
      <alignment horizontal="center" vertical="center" wrapText="1"/>
      <protection hidden="1"/>
    </xf>
    <xf numFmtId="1" fontId="15" fillId="0" borderId="11" xfId="36" applyNumberFormat="1" applyFont="1" applyBorder="1" applyAlignment="1" applyProtection="1">
      <alignment vertical="center" wrapText="1"/>
      <protection hidden="1"/>
    </xf>
    <xf numFmtId="4" fontId="15" fillId="0" borderId="11" xfId="3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9" fillId="0" borderId="0" xfId="36" applyFont="1" applyAlignment="1" applyProtection="1">
      <alignment vertical="center"/>
      <protection hidden="1"/>
    </xf>
    <xf numFmtId="1" fontId="16" fillId="0" borderId="11" xfId="36" applyNumberFormat="1" applyFont="1" applyBorder="1" applyAlignment="1" applyProtection="1">
      <alignment horizontal="center" vertical="center" wrapText="1"/>
      <protection hidden="1"/>
    </xf>
    <xf numFmtId="0" fontId="15" fillId="0" borderId="25" xfId="36" applyFont="1" applyBorder="1" applyAlignment="1" applyProtection="1">
      <alignment vertical="center" wrapText="1"/>
      <protection hidden="1"/>
    </xf>
    <xf numFmtId="0" fontId="15" fillId="0" borderId="17" xfId="36" applyFont="1" applyBorder="1" applyAlignment="1" applyProtection="1">
      <alignment vertical="center" wrapText="1"/>
      <protection hidden="1"/>
    </xf>
    <xf numFmtId="4" fontId="16" fillId="0" borderId="11" xfId="36" applyNumberFormat="1" applyFont="1" applyBorder="1" applyAlignment="1" applyProtection="1">
      <alignment vertical="center" wrapText="1"/>
      <protection hidden="1"/>
    </xf>
    <xf numFmtId="4" fontId="15" fillId="0" borderId="25" xfId="36" applyNumberFormat="1" applyFont="1" applyBorder="1" applyAlignment="1" applyProtection="1">
      <alignment vertical="center" wrapText="1"/>
      <protection hidden="1"/>
    </xf>
    <xf numFmtId="4" fontId="16" fillId="0" borderId="17" xfId="36" applyNumberFormat="1" applyFont="1" applyBorder="1" applyAlignment="1" applyProtection="1">
      <alignment vertical="center" wrapText="1"/>
      <protection hidden="1"/>
    </xf>
    <xf numFmtId="3" fontId="19" fillId="0" borderId="0" xfId="36" applyNumberFormat="1" applyFont="1" applyProtection="1">
      <protection hidden="1"/>
    </xf>
    <xf numFmtId="4" fontId="16" fillId="0" borderId="11" xfId="36" applyNumberFormat="1" applyFont="1" applyBorder="1" applyAlignment="1" applyProtection="1">
      <alignment horizontal="right" vertical="center" wrapText="1"/>
      <protection hidden="1"/>
    </xf>
    <xf numFmtId="4" fontId="15" fillId="0" borderId="11" xfId="36" applyNumberFormat="1" applyFont="1" applyBorder="1" applyAlignment="1" applyProtection="1">
      <alignment vertical="center" wrapText="1"/>
      <protection hidden="1"/>
    </xf>
    <xf numFmtId="4" fontId="15" fillId="0" borderId="17" xfId="36" applyNumberFormat="1" applyFont="1" applyBorder="1" applyAlignment="1" applyProtection="1">
      <alignment vertical="center" wrapText="1"/>
      <protection hidden="1"/>
    </xf>
    <xf numFmtId="0" fontId="15" fillId="5" borderId="25" xfId="36" applyFont="1" applyFill="1" applyBorder="1" applyAlignment="1" applyProtection="1">
      <alignment vertical="center" wrapText="1"/>
      <protection hidden="1"/>
    </xf>
    <xf numFmtId="0" fontId="16" fillId="0" borderId="17" xfId="36" applyFont="1" applyBorder="1" applyAlignment="1" applyProtection="1">
      <alignment vertical="center" wrapText="1"/>
      <protection hidden="1"/>
    </xf>
    <xf numFmtId="4" fontId="16" fillId="0" borderId="25" xfId="36" applyNumberFormat="1" applyFont="1" applyBorder="1" applyAlignment="1" applyProtection="1">
      <alignment vertical="center" wrapText="1"/>
      <protection hidden="1"/>
    </xf>
    <xf numFmtId="2" fontId="19" fillId="0" borderId="0" xfId="36" applyNumberFormat="1" applyFont="1" applyProtection="1">
      <protection hidden="1"/>
    </xf>
    <xf numFmtId="178" fontId="19" fillId="0" borderId="0" xfId="36" applyNumberFormat="1" applyFont="1" applyProtection="1">
      <protection hidden="1"/>
    </xf>
    <xf numFmtId="0" fontId="16" fillId="0" borderId="17" xfId="36" applyFont="1" applyBorder="1" applyAlignment="1" applyProtection="1">
      <alignment horizontal="center" vertical="center" wrapText="1"/>
      <protection hidden="1"/>
    </xf>
    <xf numFmtId="3" fontId="16" fillId="0" borderId="11" xfId="36" applyNumberFormat="1" applyFont="1" applyBorder="1" applyAlignment="1" applyProtection="1">
      <alignment horizontal="right" vertical="center" wrapText="1"/>
      <protection hidden="1"/>
    </xf>
    <xf numFmtId="3" fontId="16" fillId="0" borderId="25" xfId="36" applyNumberFormat="1" applyFont="1" applyBorder="1" applyAlignment="1" applyProtection="1">
      <alignment horizontal="right" vertical="center" wrapText="1"/>
      <protection hidden="1"/>
    </xf>
    <xf numFmtId="3" fontId="15" fillId="0" borderId="25" xfId="36" applyNumberFormat="1" applyFont="1" applyBorder="1" applyAlignment="1" applyProtection="1">
      <alignment horizontal="right" vertical="center" wrapText="1"/>
      <protection hidden="1"/>
    </xf>
    <xf numFmtId="4" fontId="15" fillId="0" borderId="17" xfId="16" applyNumberFormat="1" applyFont="1" applyBorder="1" applyAlignment="1" applyProtection="1">
      <alignment horizontal="right" vertical="center" wrapText="1"/>
      <protection hidden="1"/>
    </xf>
    <xf numFmtId="3" fontId="15" fillId="0" borderId="11" xfId="16" applyNumberFormat="1" applyFont="1" applyBorder="1" applyAlignment="1" applyProtection="1">
      <alignment horizontal="right" vertical="center" wrapText="1"/>
      <protection hidden="1"/>
    </xf>
    <xf numFmtId="4" fontId="15" fillId="0" borderId="25" xfId="1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17" xfId="36" applyNumberFormat="1" applyFont="1" applyBorder="1" applyAlignment="1" applyProtection="1">
      <alignment horizontal="right" vertical="center" wrapText="1"/>
      <protection hidden="1"/>
    </xf>
    <xf numFmtId="1" fontId="16" fillId="0" borderId="28" xfId="36" applyNumberFormat="1" applyFont="1" applyBorder="1" applyAlignment="1" applyProtection="1">
      <alignment horizontal="center" vertical="center" wrapText="1"/>
      <protection hidden="1"/>
    </xf>
    <xf numFmtId="0" fontId="15" fillId="0" borderId="8" xfId="36" applyFont="1" applyBorder="1" applyAlignment="1" applyProtection="1">
      <alignment vertical="center" wrapText="1"/>
      <protection hidden="1"/>
    </xf>
    <xf numFmtId="4" fontId="16" fillId="0" borderId="8" xfId="36" applyNumberFormat="1" applyFont="1" applyBorder="1" applyAlignment="1" applyProtection="1">
      <alignment vertical="center" wrapText="1"/>
      <protection hidden="1"/>
    </xf>
    <xf numFmtId="4" fontId="15" fillId="0" borderId="8" xfId="36" applyNumberFormat="1" applyFont="1" applyBorder="1" applyAlignment="1" applyProtection="1">
      <alignment vertical="center" wrapText="1"/>
      <protection hidden="1"/>
    </xf>
    <xf numFmtId="4" fontId="16" fillId="0" borderId="29" xfId="36" applyNumberFormat="1" applyFont="1" applyBorder="1" applyAlignment="1" applyProtection="1">
      <alignment vertical="center" wrapText="1"/>
      <protection hidden="1"/>
    </xf>
    <xf numFmtId="1" fontId="15" fillId="0" borderId="5" xfId="36" applyNumberFormat="1" applyFont="1" applyBorder="1" applyAlignment="1" applyProtection="1">
      <alignment horizontal="center" vertical="center" wrapText="1"/>
      <protection hidden="1"/>
    </xf>
    <xf numFmtId="0" fontId="16" fillId="0" borderId="0" xfId="36" applyFont="1" applyAlignment="1" applyProtection="1">
      <alignment horizontal="justify" vertical="center" wrapText="1"/>
      <protection hidden="1"/>
    </xf>
    <xf numFmtId="2" fontId="0" fillId="0" borderId="5" xfId="36" applyNumberFormat="1" applyFont="1" applyBorder="1" applyAlignment="1" applyProtection="1">
      <alignment horizontal="left" vertical="center" wrapText="1" indent="3"/>
      <protection hidden="1"/>
    </xf>
    <xf numFmtId="0" fontId="0" fillId="0" borderId="0" xfId="36" applyFont="1" applyAlignment="1" applyProtection="1">
      <alignment vertical="center" wrapText="1"/>
      <protection hidden="1"/>
    </xf>
    <xf numFmtId="2" fontId="16" fillId="0" borderId="0" xfId="36" applyNumberFormat="1" applyFont="1" applyAlignment="1" applyProtection="1">
      <alignment horizontal="left" vertical="center" wrapText="1"/>
      <protection hidden="1"/>
    </xf>
    <xf numFmtId="0" fontId="0" fillId="0" borderId="0" xfId="36" applyFont="1" applyAlignment="1" applyProtection="1">
      <alignment horizontal="justify" vertical="center" wrapText="1"/>
      <protection hidden="1"/>
    </xf>
    <xf numFmtId="3" fontId="16" fillId="0" borderId="6" xfId="36" applyNumberFormat="1" applyFont="1" applyBorder="1" applyAlignment="1" applyProtection="1">
      <alignment horizontal="right" vertical="center" wrapText="1"/>
      <protection hidden="1"/>
    </xf>
    <xf numFmtId="10" fontId="16" fillId="0" borderId="0" xfId="36" applyNumberFormat="1" applyFont="1" applyAlignment="1" applyProtection="1">
      <alignment horizontal="left" vertical="center" wrapText="1"/>
      <protection hidden="1"/>
    </xf>
    <xf numFmtId="4" fontId="16" fillId="0" borderId="6" xfId="36" applyNumberFormat="1" applyFont="1" applyBorder="1" applyAlignment="1" applyProtection="1">
      <alignment horizontal="right" vertical="center" wrapText="1"/>
      <protection hidden="1"/>
    </xf>
    <xf numFmtId="1" fontId="15" fillId="0" borderId="5" xfId="36" applyNumberFormat="1" applyFont="1" applyBorder="1" applyAlignment="1" applyProtection="1">
      <alignment horizontal="center" vertical="top" wrapText="1"/>
      <protection hidden="1"/>
    </xf>
    <xf numFmtId="1" fontId="16" fillId="0" borderId="5" xfId="36" applyNumberFormat="1" applyFont="1" applyBorder="1" applyAlignment="1" applyProtection="1">
      <alignment horizontal="left" vertical="center" wrapText="1" indent="3"/>
      <protection hidden="1"/>
    </xf>
    <xf numFmtId="0" fontId="16" fillId="0" borderId="0" xfId="36" applyFont="1" applyAlignment="1" applyProtection="1">
      <alignment vertical="center" wrapText="1"/>
      <protection hidden="1"/>
    </xf>
    <xf numFmtId="10" fontId="15" fillId="6" borderId="0" xfId="36" applyNumberFormat="1" applyFont="1" applyFill="1" applyAlignment="1" applyProtection="1">
      <alignment vertical="center" wrapText="1"/>
      <protection locked="0" hidden="1"/>
    </xf>
    <xf numFmtId="1" fontId="0" fillId="0" borderId="5" xfId="36" applyNumberFormat="1" applyFont="1" applyBorder="1" applyAlignment="1" applyProtection="1">
      <alignment horizontal="left" vertical="center" wrapText="1" indent="3"/>
      <protection hidden="1"/>
    </xf>
    <xf numFmtId="2" fontId="15" fillId="0" borderId="0" xfId="36" applyNumberFormat="1" applyFont="1" applyAlignment="1" applyProtection="1">
      <alignment vertical="center" wrapText="1"/>
      <protection hidden="1"/>
    </xf>
    <xf numFmtId="4" fontId="16" fillId="6" borderId="6" xfId="36" applyNumberFormat="1" applyFont="1" applyFill="1" applyBorder="1" applyAlignment="1" applyProtection="1">
      <alignment horizontal="right" vertical="center" wrapText="1"/>
      <protection locked="0" hidden="1"/>
    </xf>
    <xf numFmtId="3" fontId="16" fillId="6" borderId="6" xfId="36" applyNumberFormat="1" applyFont="1" applyFill="1" applyBorder="1" applyAlignment="1" applyProtection="1">
      <alignment horizontal="right" vertical="center" wrapText="1"/>
      <protection locked="0" hidden="1"/>
    </xf>
    <xf numFmtId="4" fontId="16" fillId="0" borderId="6" xfId="36" applyNumberFormat="1" applyFont="1" applyBorder="1" applyAlignment="1" applyProtection="1">
      <alignment horizontal="justify" vertical="center" wrapText="1"/>
      <protection hidden="1"/>
    </xf>
    <xf numFmtId="1" fontId="0" fillId="0" borderId="0" xfId="36" applyNumberFormat="1" applyFont="1" applyAlignment="1" applyProtection="1">
      <alignment vertical="center" wrapText="1"/>
      <protection hidden="1"/>
    </xf>
    <xf numFmtId="4" fontId="16" fillId="0" borderId="0" xfId="36" applyNumberFormat="1" applyFont="1" applyAlignment="1" applyProtection="1">
      <alignment vertical="center" wrapText="1"/>
      <protection hidden="1"/>
    </xf>
    <xf numFmtId="0" fontId="0" fillId="0" borderId="0" xfId="0" applyAlignment="1">
      <alignment vertical="top"/>
    </xf>
    <xf numFmtId="9" fontId="0" fillId="0" borderId="5" xfId="36"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19" fillId="0" borderId="10" xfId="0" applyFont="1" applyBorder="1" applyAlignment="1">
      <alignment vertical="top"/>
    </xf>
    <xf numFmtId="0" fontId="0" fillId="0" borderId="10" xfId="0" applyBorder="1"/>
    <xf numFmtId="0" fontId="19" fillId="0" borderId="10" xfId="0" applyFont="1" applyBorder="1" applyAlignment="1">
      <alignment vertical="top" wrapText="1"/>
    </xf>
    <xf numFmtId="0" fontId="0" fillId="0" borderId="12" xfId="0" applyBorder="1" applyAlignment="1">
      <alignment horizontal="center" vertical="top"/>
    </xf>
    <xf numFmtId="0" fontId="0" fillId="0" borderId="12" xfId="0" applyBorder="1" applyAlignment="1">
      <alignment vertical="top" wrapText="1"/>
    </xf>
    <xf numFmtId="0" fontId="19"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4" fontId="15" fillId="0" borderId="12" xfId="32" applyNumberFormat="1" applyFont="1" applyBorder="1" applyAlignment="1" applyProtection="1">
      <alignment vertical="center"/>
      <protection hidden="1"/>
    </xf>
    <xf numFmtId="0" fontId="16" fillId="0" borderId="24" xfId="32" applyFont="1" applyBorder="1" applyAlignment="1" applyProtection="1">
      <alignment horizontal="justify" vertical="center" wrapText="1"/>
      <protection hidden="1"/>
    </xf>
    <xf numFmtId="2" fontId="0" fillId="0" borderId="11" xfId="0" applyNumberFormat="1" applyBorder="1" applyAlignment="1" applyProtection="1">
      <alignment horizontal="right" vertical="center"/>
      <protection hidden="1"/>
    </xf>
    <xf numFmtId="4" fontId="15" fillId="0" borderId="9" xfId="32" applyNumberFormat="1" applyFont="1" applyBorder="1" applyAlignment="1" applyProtection="1">
      <alignment vertical="center" wrapText="1"/>
      <protection hidden="1"/>
    </xf>
    <xf numFmtId="14" fontId="0" fillId="0" borderId="0" xfId="0" applyNumberFormat="1" applyAlignment="1" applyProtection="1">
      <alignment horizontal="left" vertical="center"/>
      <protection hidden="1"/>
    </xf>
    <xf numFmtId="14" fontId="0" fillId="0" borderId="0" xfId="0" applyNumberFormat="1" applyAlignment="1">
      <alignment horizontal="left" vertical="center"/>
    </xf>
    <xf numFmtId="0" fontId="0" fillId="0" borderId="0" xfId="32" applyFont="1" applyAlignment="1" applyProtection="1">
      <alignment vertical="center"/>
      <protection hidden="1"/>
    </xf>
    <xf numFmtId="0" fontId="0" fillId="0" borderId="0" xfId="0" applyAlignment="1">
      <alignment vertical="center"/>
    </xf>
    <xf numFmtId="0" fontId="0" fillId="0" borderId="0" xfId="0" applyAlignment="1">
      <alignment horizontal="justify" vertical="center"/>
    </xf>
    <xf numFmtId="0" fontId="0" fillId="0" borderId="0" xfId="0" applyAlignment="1">
      <alignment horizontal="center" vertical="center"/>
    </xf>
    <xf numFmtId="0" fontId="0" fillId="0" borderId="0" xfId="0" applyAlignment="1" applyProtection="1">
      <alignment horizontal="justify" vertical="center"/>
      <protection hidden="1"/>
    </xf>
    <xf numFmtId="0" fontId="37" fillId="0" borderId="0" xfId="31" applyNumberFormat="1" applyFont="1" applyFill="1" applyBorder="1" applyAlignment="1" applyProtection="1">
      <alignment vertical="top"/>
      <protection hidden="1"/>
    </xf>
    <xf numFmtId="0" fontId="19" fillId="0" borderId="0" xfId="24" applyFont="1" applyProtection="1">
      <protection hidden="1"/>
    </xf>
    <xf numFmtId="0" fontId="0" fillId="0" borderId="11" xfId="31" applyFont="1" applyBorder="1" applyAlignment="1" applyProtection="1">
      <alignment horizontal="center" vertical="top" wrapText="1"/>
      <protection hidden="1"/>
    </xf>
    <xf numFmtId="2" fontId="15" fillId="0" borderId="11" xfId="33" applyNumberFormat="1" applyFont="1" applyBorder="1" applyAlignment="1" applyProtection="1">
      <alignment horizontal="right" vertical="center"/>
      <protection hidden="1"/>
    </xf>
    <xf numFmtId="164" fontId="15" fillId="0" borderId="11" xfId="7" applyFont="1" applyFill="1" applyBorder="1" applyAlignment="1" applyProtection="1">
      <alignment horizontal="right" vertical="center"/>
      <protection hidden="1"/>
    </xf>
    <xf numFmtId="2" fontId="5" fillId="0" borderId="0" xfId="32" applyNumberFormat="1" applyFont="1" applyAlignment="1" applyProtection="1">
      <alignment vertical="top"/>
      <protection hidden="1"/>
    </xf>
    <xf numFmtId="164" fontId="15" fillId="0" borderId="10" xfId="7" applyFont="1" applyFill="1" applyBorder="1" applyAlignment="1" applyProtection="1">
      <alignment horizontal="right" vertical="center"/>
      <protection hidden="1"/>
    </xf>
    <xf numFmtId="164" fontId="5" fillId="0" borderId="0" xfId="32" applyNumberFormat="1" applyFont="1" applyAlignment="1" applyProtection="1">
      <alignment vertical="top"/>
      <protection hidden="1"/>
    </xf>
    <xf numFmtId="164" fontId="54" fillId="0" borderId="0" xfId="7" applyFont="1" applyFill="1" applyBorder="1" applyAlignment="1" applyProtection="1">
      <alignment vertical="center"/>
      <protection hidden="1"/>
    </xf>
    <xf numFmtId="164" fontId="5" fillId="0" borderId="0" xfId="7" applyFont="1" applyAlignment="1" applyProtection="1">
      <alignment vertical="top"/>
      <protection hidden="1"/>
    </xf>
    <xf numFmtId="168" fontId="40" fillId="0" borderId="11" xfId="7" applyNumberFormat="1" applyFont="1" applyFill="1" applyBorder="1" applyAlignment="1" applyProtection="1">
      <alignment horizontal="center" vertical="center" wrapText="1"/>
      <protection hidden="1"/>
    </xf>
    <xf numFmtId="10" fontId="16" fillId="3" borderId="12" xfId="31" applyNumberFormat="1" applyFont="1" applyFill="1" applyBorder="1" applyAlignment="1" applyProtection="1">
      <alignment horizontal="right" vertical="center" wrapText="1"/>
      <protection locked="0"/>
    </xf>
    <xf numFmtId="0" fontId="15" fillId="0" borderId="0" xfId="24" applyFont="1" applyAlignment="1" applyProtection="1">
      <alignment vertical="top"/>
      <protection hidden="1"/>
    </xf>
    <xf numFmtId="168" fontId="0" fillId="0" borderId="11" xfId="7" applyNumberFormat="1" applyFont="1" applyFill="1" applyBorder="1" applyAlignment="1" applyProtection="1">
      <alignment horizontal="center" vertical="center" wrapText="1"/>
      <protection hidden="1"/>
    </xf>
    <xf numFmtId="0" fontId="15" fillId="0" borderId="0" xfId="31" applyFont="1" applyAlignment="1" applyProtection="1">
      <alignment vertical="top"/>
      <protection hidden="1"/>
    </xf>
    <xf numFmtId="0" fontId="0" fillId="0" borderId="11" xfId="0" applyBorder="1" applyAlignment="1">
      <alignment horizontal="center" vertical="center"/>
    </xf>
    <xf numFmtId="0" fontId="0" fillId="0" borderId="11" xfId="0" applyBorder="1" applyAlignment="1" applyProtection="1">
      <alignment vertical="center" wrapText="1"/>
      <protection hidden="1"/>
    </xf>
    <xf numFmtId="0" fontId="0" fillId="0" borderId="11" xfId="0" applyBorder="1" applyAlignment="1">
      <alignment horizontal="center"/>
    </xf>
    <xf numFmtId="0" fontId="15" fillId="0" borderId="0" xfId="33" applyFont="1" applyAlignment="1" applyProtection="1">
      <alignment horizontal="left" vertical="center" wrapText="1"/>
      <protection hidden="1"/>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0" fontId="6" fillId="0" borderId="41" xfId="0" applyFont="1" applyBorder="1" applyAlignment="1">
      <alignment horizontal="center" vertical="center" wrapText="1"/>
    </xf>
    <xf numFmtId="177" fontId="15" fillId="0" borderId="0" xfId="24" applyNumberFormat="1" applyFont="1" applyAlignment="1" applyProtection="1">
      <alignment horizontal="left" vertical="center"/>
      <protection hidden="1"/>
    </xf>
    <xf numFmtId="0" fontId="16" fillId="0" borderId="11" xfId="32" applyFont="1" applyBorder="1" applyAlignment="1" applyProtection="1">
      <alignment horizontal="center" vertical="center"/>
      <protection hidden="1"/>
    </xf>
    <xf numFmtId="0" fontId="15" fillId="0" borderId="25" xfId="0" applyFont="1" applyBorder="1" applyAlignment="1" applyProtection="1">
      <alignment horizontal="center" vertical="center" wrapText="1"/>
      <protection hidden="1"/>
    </xf>
    <xf numFmtId="0" fontId="15" fillId="0" borderId="12" xfId="0" applyFont="1" applyBorder="1" applyAlignment="1" applyProtection="1">
      <alignment horizontal="center" vertical="center"/>
      <protection hidden="1"/>
    </xf>
    <xf numFmtId="0" fontId="6" fillId="0" borderId="11" xfId="0" applyFont="1" applyBorder="1" applyAlignment="1">
      <alignment horizontal="center" vertical="center" wrapText="1"/>
    </xf>
    <xf numFmtId="0" fontId="55" fillId="0" borderId="11" xfId="0" applyFont="1" applyBorder="1" applyAlignment="1">
      <alignment vertical="center" wrapText="1"/>
    </xf>
    <xf numFmtId="0" fontId="15" fillId="0" borderId="25" xfId="32" applyFont="1" applyBorder="1" applyAlignment="1" applyProtection="1">
      <alignment vertical="center" wrapText="1"/>
      <protection hidden="1"/>
    </xf>
    <xf numFmtId="0" fontId="15" fillId="0" borderId="17" xfId="32" applyFont="1" applyBorder="1" applyAlignment="1" applyProtection="1">
      <alignment vertical="center" wrapText="1"/>
      <protection hidden="1"/>
    </xf>
    <xf numFmtId="4" fontId="15" fillId="0" borderId="11" xfId="32" applyNumberFormat="1" applyFont="1" applyBorder="1" applyAlignment="1" applyProtection="1">
      <alignment vertical="center"/>
      <protection hidden="1"/>
    </xf>
    <xf numFmtId="0" fontId="0" fillId="0" borderId="11" xfId="0" applyBorder="1" applyProtection="1">
      <protection hidden="1"/>
    </xf>
    <xf numFmtId="0" fontId="15" fillId="0" borderId="11" xfId="0" applyFont="1" applyBorder="1" applyProtection="1">
      <protection hidden="1"/>
    </xf>
    <xf numFmtId="0" fontId="15" fillId="0" borderId="0" xfId="0" applyFont="1" applyAlignment="1" applyProtection="1">
      <alignment vertical="center"/>
      <protection hidden="1"/>
    </xf>
    <xf numFmtId="0" fontId="16" fillId="0" borderId="25" xfId="32" applyFont="1" applyBorder="1" applyAlignment="1" applyProtection="1">
      <alignment horizontal="center" vertical="center"/>
      <protection hidden="1"/>
    </xf>
    <xf numFmtId="0" fontId="15" fillId="0" borderId="3" xfId="32" applyFont="1" applyBorder="1" applyAlignment="1" applyProtection="1">
      <alignment horizontal="left" vertical="center" wrapText="1"/>
      <protection hidden="1"/>
    </xf>
    <xf numFmtId="164" fontId="15" fillId="0" borderId="11" xfId="32" applyNumberFormat="1" applyFont="1" applyBorder="1" applyAlignment="1" applyProtection="1">
      <alignment horizontal="right" vertical="center" wrapText="1"/>
      <protection hidden="1"/>
    </xf>
    <xf numFmtId="0" fontId="58" fillId="0" borderId="20" xfId="31" applyNumberFormat="1" applyFont="1" applyFill="1" applyBorder="1" applyAlignment="1" applyProtection="1">
      <alignment horizontal="left" vertical="center" indent="3"/>
      <protection hidden="1"/>
    </xf>
    <xf numFmtId="0" fontId="6" fillId="0" borderId="11" xfId="0" applyFont="1" applyBorder="1" applyAlignment="1" applyProtection="1">
      <alignment horizontal="center" vertical="center"/>
      <protection hidden="1"/>
    </xf>
    <xf numFmtId="180" fontId="0" fillId="3" borderId="11" xfId="0" applyNumberFormat="1" applyFill="1" applyBorder="1" applyAlignment="1" applyProtection="1">
      <alignment horizontal="center" vertical="top"/>
      <protection locked="0"/>
    </xf>
    <xf numFmtId="164" fontId="0" fillId="0" borderId="11" xfId="7" applyFont="1" applyFill="1" applyBorder="1" applyAlignment="1" applyProtection="1">
      <alignment horizontal="right" vertical="top"/>
      <protection hidden="1"/>
    </xf>
    <xf numFmtId="0" fontId="55" fillId="0" borderId="11" xfId="0" applyFont="1" applyBorder="1" applyAlignment="1">
      <alignment horizontal="center" vertical="center" wrapText="1"/>
    </xf>
    <xf numFmtId="1" fontId="59" fillId="0" borderId="11" xfId="37" applyNumberFormat="1" applyFont="1" applyFill="1" applyBorder="1" applyAlignment="1" applyProtection="1">
      <alignment horizontal="center" vertical="top" wrapText="1"/>
      <protection hidden="1"/>
    </xf>
    <xf numFmtId="0" fontId="59" fillId="10" borderId="11" xfId="0" applyFont="1" applyFill="1" applyBorder="1" applyAlignment="1">
      <alignment horizontal="center" vertical="top"/>
    </xf>
    <xf numFmtId="0" fontId="59" fillId="10" borderId="11" xfId="0" applyFont="1" applyFill="1" applyBorder="1" applyAlignment="1">
      <alignment horizontal="center" vertical="top" wrapText="1"/>
    </xf>
    <xf numFmtId="0" fontId="59" fillId="3" borderId="11" xfId="0" applyFont="1" applyFill="1" applyBorder="1" applyAlignment="1" applyProtection="1">
      <alignment horizontal="center" vertical="top" wrapText="1"/>
      <protection locked="0"/>
    </xf>
    <xf numFmtId="0" fontId="59" fillId="0" borderId="11" xfId="0" applyFont="1" applyBorder="1" applyAlignment="1" applyProtection="1">
      <alignment horizontal="center" vertical="top"/>
      <protection hidden="1"/>
    </xf>
    <xf numFmtId="3" fontId="59" fillId="0" borderId="11" xfId="0" applyNumberFormat="1" applyFont="1" applyBorder="1" applyAlignment="1" applyProtection="1">
      <alignment horizontal="center" vertical="top"/>
      <protection hidden="1"/>
    </xf>
    <xf numFmtId="2" fontId="15" fillId="0" borderId="9" xfId="32" applyNumberFormat="1" applyFont="1" applyBorder="1" applyAlignment="1" applyProtection="1">
      <alignment horizontal="right" vertical="center"/>
      <protection hidden="1"/>
    </xf>
    <xf numFmtId="164" fontId="15" fillId="0" borderId="6" xfId="7" applyFont="1" applyFill="1" applyBorder="1" applyAlignment="1" applyProtection="1">
      <alignment horizontal="right" vertical="center"/>
      <protection hidden="1"/>
    </xf>
    <xf numFmtId="0" fontId="6" fillId="0" borderId="11" xfId="0" applyFont="1" applyBorder="1" applyAlignment="1" applyProtection="1">
      <alignment horizontal="center" vertical="center" wrapText="1"/>
      <protection hidden="1"/>
    </xf>
    <xf numFmtId="1" fontId="5" fillId="0" borderId="11" xfId="37" applyNumberFormat="1" applyFont="1" applyFill="1" applyBorder="1" applyAlignment="1" applyProtection="1">
      <alignment horizontal="center" vertical="top" wrapText="1"/>
      <protection hidden="1"/>
    </xf>
    <xf numFmtId="2" fontId="5" fillId="3" borderId="11" xfId="28" applyNumberFormat="1" applyFont="1" applyFill="1" applyBorder="1" applyAlignment="1" applyProtection="1">
      <alignment horizontal="right" vertical="top"/>
      <protection locked="0" hidden="1"/>
    </xf>
    <xf numFmtId="0" fontId="5" fillId="0" borderId="11" xfId="0" applyFont="1" applyBorder="1" applyAlignment="1" applyProtection="1">
      <alignment horizontal="center" vertical="top"/>
      <protection hidden="1"/>
    </xf>
    <xf numFmtId="3" fontId="5" fillId="0" borderId="11" xfId="0" applyNumberFormat="1" applyFont="1" applyBorder="1" applyAlignment="1" applyProtection="1">
      <alignment horizontal="center" vertical="top"/>
      <protection hidden="1"/>
    </xf>
    <xf numFmtId="164" fontId="5" fillId="0" borderId="11" xfId="7" applyFont="1" applyFill="1" applyBorder="1" applyAlignment="1" applyProtection="1">
      <alignment horizontal="right" vertical="top"/>
      <protection hidden="1"/>
    </xf>
    <xf numFmtId="0" fontId="5" fillId="10" borderId="11" xfId="0" applyFont="1" applyFill="1" applyBorder="1" applyAlignment="1">
      <alignment horizontal="justify" vertical="top" wrapText="1"/>
    </xf>
    <xf numFmtId="0" fontId="5" fillId="0" borderId="11" xfId="37"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protection hidden="1"/>
    </xf>
    <xf numFmtId="164" fontId="5" fillId="0" borderId="11" xfId="7" applyFont="1" applyFill="1" applyBorder="1" applyAlignment="1" applyProtection="1">
      <alignment horizontal="right" vertical="center"/>
      <protection hidden="1"/>
    </xf>
    <xf numFmtId="0" fontId="5" fillId="0" borderId="11" xfId="0" applyFont="1" applyBorder="1" applyAlignment="1" applyProtection="1">
      <alignment vertical="center"/>
      <protection hidden="1"/>
    </xf>
    <xf numFmtId="0" fontId="5" fillId="0" borderId="0" xfId="0" applyFont="1" applyAlignment="1" applyProtection="1">
      <alignment vertical="center"/>
      <protection hidden="1"/>
    </xf>
    <xf numFmtId="0" fontId="5" fillId="0" borderId="0" xfId="0" applyFont="1" applyProtection="1">
      <protection hidden="1"/>
    </xf>
    <xf numFmtId="0" fontId="5" fillId="0" borderId="11" xfId="0" applyFont="1" applyBorder="1" applyProtection="1">
      <protection hidden="1"/>
    </xf>
    <xf numFmtId="0" fontId="5" fillId="0" borderId="11" xfId="37" applyNumberFormat="1" applyFont="1" applyFill="1" applyBorder="1" applyAlignment="1" applyProtection="1">
      <alignment horizontal="center" vertical="center"/>
      <protection hidden="1"/>
    </xf>
    <xf numFmtId="164" fontId="5" fillId="0" borderId="11" xfId="7" applyFont="1" applyFill="1" applyBorder="1" applyAlignment="1" applyProtection="1">
      <alignment vertical="center"/>
      <protection hidden="1"/>
    </xf>
    <xf numFmtId="164" fontId="6" fillId="0" borderId="11" xfId="7" applyFont="1" applyFill="1" applyBorder="1" applyAlignment="1" applyProtection="1">
      <alignment vertical="center"/>
      <protection hidden="1"/>
    </xf>
    <xf numFmtId="0" fontId="5" fillId="0" borderId="8" xfId="37" applyNumberFormat="1" applyFont="1" applyFill="1" applyBorder="1" applyAlignment="1" applyProtection="1">
      <alignment horizontal="center" vertical="center"/>
      <protection hidden="1"/>
    </xf>
    <xf numFmtId="0" fontId="6" fillId="0" borderId="8" xfId="37" applyNumberFormat="1" applyFont="1" applyFill="1" applyBorder="1" applyAlignment="1" applyProtection="1">
      <alignment horizontal="left" vertical="center" wrapText="1"/>
      <protection hidden="1"/>
    </xf>
    <xf numFmtId="0" fontId="5" fillId="0" borderId="8" xfId="0" applyFont="1" applyBorder="1" applyAlignment="1" applyProtection="1">
      <alignment horizontal="center" vertical="center"/>
      <protection hidden="1"/>
    </xf>
    <xf numFmtId="1" fontId="5" fillId="0" borderId="8" xfId="0" applyNumberFormat="1" applyFont="1" applyBorder="1" applyAlignment="1" applyProtection="1">
      <alignment vertical="center"/>
      <protection hidden="1"/>
    </xf>
    <xf numFmtId="0" fontId="5" fillId="0" borderId="8" xfId="0" applyFont="1" applyBorder="1" applyAlignment="1" applyProtection="1">
      <alignment vertical="center"/>
      <protection hidden="1"/>
    </xf>
    <xf numFmtId="0" fontId="59" fillId="10" borderId="11" xfId="0" applyFont="1" applyFill="1" applyBorder="1" applyAlignment="1">
      <alignment horizontal="justify" vertical="top" wrapText="1"/>
    </xf>
    <xf numFmtId="0" fontId="15" fillId="0" borderId="0" xfId="0" applyFont="1"/>
    <xf numFmtId="0" fontId="0" fillId="0" borderId="11" xfId="0" applyBorder="1" applyAlignment="1">
      <alignment horizontal="left" vertical="top" wrapText="1"/>
    </xf>
    <xf numFmtId="0" fontId="0" fillId="0" borderId="11" xfId="0" applyBorder="1" applyAlignment="1">
      <alignment horizontal="center" vertical="top" wrapText="1"/>
    </xf>
    <xf numFmtId="0" fontId="0" fillId="0" borderId="11" xfId="0" applyBorder="1" applyAlignment="1">
      <alignment vertical="top" wrapText="1"/>
    </xf>
    <xf numFmtId="165" fontId="6" fillId="0" borderId="11" xfId="28" applyNumberFormat="1" applyFont="1" applyFill="1" applyBorder="1" applyAlignment="1" applyProtection="1">
      <alignment vertical="center" wrapText="1"/>
    </xf>
    <xf numFmtId="0" fontId="6" fillId="0" borderId="11" xfId="28" applyNumberFormat="1" applyFont="1" applyFill="1" applyBorder="1" applyAlignment="1" applyProtection="1">
      <alignment vertical="center" wrapText="1"/>
    </xf>
    <xf numFmtId="0" fontId="62" fillId="0" borderId="11" xfId="0" applyFont="1" applyBorder="1" applyAlignment="1">
      <alignment horizontal="center" vertical="center" wrapText="1"/>
    </xf>
    <xf numFmtId="0" fontId="62" fillId="0" borderId="11" xfId="0" applyFont="1" applyBorder="1" applyAlignment="1">
      <alignment vertical="center" wrapText="1"/>
    </xf>
    <xf numFmtId="0" fontId="6" fillId="0" borderId="11" xfId="28" applyNumberFormat="1" applyFont="1" applyFill="1" applyBorder="1" applyAlignment="1" applyProtection="1">
      <alignment horizontal="center" vertical="center" wrapText="1"/>
    </xf>
    <xf numFmtId="0" fontId="6" fillId="0" borderId="11" xfId="28" applyNumberFormat="1" applyFont="1" applyFill="1" applyBorder="1" applyAlignment="1" applyProtection="1">
      <alignment horizontal="center" vertical="center"/>
    </xf>
    <xf numFmtId="0" fontId="16" fillId="0" borderId="40" xfId="31" applyNumberFormat="1" applyFont="1" applyFill="1" applyBorder="1" applyAlignment="1" applyProtection="1">
      <alignment horizontal="left" vertical="center" indent="3"/>
      <protection hidden="1"/>
    </xf>
    <xf numFmtId="2" fontId="15" fillId="0" borderId="12" xfId="32" applyNumberFormat="1" applyFont="1" applyBorder="1" applyAlignment="1" applyProtection="1">
      <alignment horizontal="right" vertical="center"/>
      <protection hidden="1"/>
    </xf>
    <xf numFmtId="164" fontId="15" fillId="0" borderId="10" xfId="7" applyFont="1" applyFill="1" applyBorder="1" applyAlignment="1" applyProtection="1">
      <alignment horizontal="center" vertical="center"/>
      <protection hidden="1"/>
    </xf>
    <xf numFmtId="0" fontId="32" fillId="7" borderId="0" xfId="0" applyFont="1" applyFill="1" applyAlignment="1" applyProtection="1">
      <alignment horizontal="center" vertical="center"/>
      <protection hidden="1"/>
    </xf>
    <xf numFmtId="0" fontId="5" fillId="0" borderId="43" xfId="32" applyFont="1" applyBorder="1" applyAlignment="1" applyProtection="1">
      <alignment horizontal="justify" vertical="top" wrapText="1"/>
      <protection locked="0"/>
    </xf>
    <xf numFmtId="0" fontId="5" fillId="0" borderId="14" xfId="32" applyFont="1" applyBorder="1" applyAlignment="1" applyProtection="1">
      <alignment horizontal="justify" vertical="top" wrapText="1"/>
      <protection locked="0"/>
    </xf>
    <xf numFmtId="0" fontId="5" fillId="0" borderId="44" xfId="32" applyFont="1" applyBorder="1" applyAlignment="1" applyProtection="1">
      <alignment horizontal="justify" vertical="top" wrapText="1"/>
      <protection locked="0"/>
    </xf>
    <xf numFmtId="0" fontId="15" fillId="4" borderId="0" xfId="0" applyFont="1" applyFill="1" applyAlignment="1" applyProtection="1">
      <alignment horizontal="center" vertical="center"/>
      <protection hidden="1"/>
    </xf>
    <xf numFmtId="0" fontId="15" fillId="4" borderId="25" xfId="0" applyFont="1" applyFill="1" applyBorder="1" applyAlignment="1" applyProtection="1">
      <alignment horizontal="center" vertical="center"/>
      <protection hidden="1"/>
    </xf>
    <xf numFmtId="0" fontId="15" fillId="4" borderId="42" xfId="0" applyFont="1" applyFill="1" applyBorder="1" applyAlignment="1" applyProtection="1">
      <alignment horizontal="center" vertical="center"/>
      <protection hidden="1"/>
    </xf>
    <xf numFmtId="0" fontId="0" fillId="0" borderId="43" xfId="0" applyBorder="1" applyAlignment="1" applyProtection="1">
      <alignment horizontal="left" vertical="center"/>
      <protection locked="0"/>
    </xf>
    <xf numFmtId="0" fontId="48" fillId="0" borderId="14" xfId="0" applyFont="1" applyBorder="1" applyAlignment="1" applyProtection="1">
      <alignment horizontal="left" vertical="center"/>
      <protection locked="0"/>
    </xf>
    <xf numFmtId="0" fontId="48" fillId="0" borderId="44" xfId="0" applyFont="1" applyBorder="1" applyAlignment="1" applyProtection="1">
      <alignment horizontal="left" vertical="center"/>
      <protection locked="0"/>
    </xf>
    <xf numFmtId="0" fontId="48" fillId="0" borderId="43" xfId="0" applyFont="1" applyBorder="1" applyAlignment="1" applyProtection="1">
      <alignment horizontal="left" vertical="center"/>
      <protection locked="0"/>
    </xf>
    <xf numFmtId="0" fontId="44" fillId="0" borderId="14" xfId="32" applyFont="1" applyBorder="1" applyAlignment="1" applyProtection="1">
      <alignment horizontal="justify" vertical="center"/>
      <protection hidden="1"/>
    </xf>
    <xf numFmtId="0" fontId="44" fillId="0" borderId="21" xfId="32" applyFont="1" applyBorder="1" applyAlignment="1" applyProtection="1">
      <alignment horizontal="justify" vertical="center"/>
      <protection hidden="1"/>
    </xf>
    <xf numFmtId="0" fontId="1" fillId="0" borderId="5" xfId="32" applyBorder="1"/>
    <xf numFmtId="0" fontId="1" fillId="0" borderId="0" xfId="32"/>
    <xf numFmtId="0" fontId="1" fillId="0" borderId="6" xfId="32" applyBorder="1"/>
    <xf numFmtId="0" fontId="23" fillId="0" borderId="5" xfId="32" applyFont="1" applyBorder="1" applyAlignment="1" applyProtection="1">
      <alignment horizontal="center" vertical="center" wrapText="1"/>
      <protection hidden="1"/>
    </xf>
    <xf numFmtId="0" fontId="23" fillId="0" borderId="0" xfId="32" applyFont="1" applyAlignment="1" applyProtection="1">
      <alignment horizontal="center" vertical="center" wrapText="1"/>
      <protection hidden="1"/>
    </xf>
    <xf numFmtId="0" fontId="23" fillId="0" borderId="6" xfId="32" applyFont="1" applyBorder="1" applyAlignment="1" applyProtection="1">
      <alignment horizontal="center" vertical="center" wrapText="1"/>
      <protection hidden="1"/>
    </xf>
    <xf numFmtId="0" fontId="23" fillId="0" borderId="24" xfId="32" applyFont="1" applyBorder="1" applyAlignment="1" applyProtection="1">
      <alignment horizontal="center" vertical="center" wrapText="1"/>
      <protection hidden="1"/>
    </xf>
    <xf numFmtId="0" fontId="23" fillId="0" borderId="4" xfId="32" applyFont="1" applyBorder="1" applyAlignment="1" applyProtection="1">
      <alignment horizontal="center" vertical="center" wrapText="1"/>
      <protection hidden="1"/>
    </xf>
    <xf numFmtId="0" fontId="23" fillId="0" borderId="7" xfId="32" applyFont="1" applyBorder="1" applyAlignment="1" applyProtection="1">
      <alignment horizontal="center" vertical="center" wrapText="1"/>
      <protection hidden="1"/>
    </xf>
    <xf numFmtId="0" fontId="6" fillId="8" borderId="25" xfId="32" applyFont="1" applyFill="1" applyBorder="1" applyAlignment="1" applyProtection="1">
      <alignment horizontal="center" vertical="center"/>
      <protection hidden="1"/>
    </xf>
    <xf numFmtId="0" fontId="6" fillId="8" borderId="3" xfId="32" applyFont="1" applyFill="1" applyBorder="1" applyAlignment="1" applyProtection="1">
      <alignment horizontal="center" vertical="center"/>
      <protection hidden="1"/>
    </xf>
    <xf numFmtId="0" fontId="6" fillId="8" borderId="17" xfId="32" applyFont="1" applyFill="1" applyBorder="1" applyAlignment="1" applyProtection="1">
      <alignment horizontal="center" vertical="center"/>
      <protection hidden="1"/>
    </xf>
    <xf numFmtId="0" fontId="21" fillId="0" borderId="5" xfId="32" applyFont="1" applyBorder="1" applyAlignment="1" applyProtection="1">
      <alignment horizontal="center" vertical="center" wrapText="1"/>
      <protection hidden="1"/>
    </xf>
    <xf numFmtId="0" fontId="21" fillId="0" borderId="0" xfId="32" applyFont="1" applyAlignment="1" applyProtection="1">
      <alignment horizontal="center" vertical="center" wrapText="1"/>
      <protection hidden="1"/>
    </xf>
    <xf numFmtId="0" fontId="21" fillId="0" borderId="6" xfId="32" applyFont="1" applyBorder="1" applyAlignment="1" applyProtection="1">
      <alignment horizontal="center" vertical="center" wrapText="1"/>
      <protection hidden="1"/>
    </xf>
    <xf numFmtId="0" fontId="22" fillId="0" borderId="5" xfId="32" applyFont="1" applyBorder="1" applyAlignment="1" applyProtection="1">
      <alignment horizontal="center" vertical="center"/>
      <protection hidden="1"/>
    </xf>
    <xf numFmtId="0" fontId="22" fillId="0" borderId="0" xfId="32" applyFont="1" applyAlignment="1" applyProtection="1">
      <alignment horizontal="center" vertical="center"/>
      <protection hidden="1"/>
    </xf>
    <xf numFmtId="0" fontId="22" fillId="0" borderId="6" xfId="32" applyFont="1" applyBorder="1" applyAlignment="1" applyProtection="1">
      <alignment horizontal="center" vertical="center"/>
      <protection hidden="1"/>
    </xf>
    <xf numFmtId="0" fontId="26" fillId="7" borderId="0" xfId="26" applyFont="1" applyFill="1" applyAlignment="1" applyProtection="1">
      <alignment horizontal="center" vertical="center"/>
      <protection hidden="1"/>
    </xf>
    <xf numFmtId="0" fontId="61" fillId="0" borderId="4" xfId="26" applyFont="1" applyBorder="1" applyAlignment="1" applyProtection="1">
      <alignment horizontal="center" vertical="center" wrapText="1"/>
      <protection hidden="1"/>
    </xf>
    <xf numFmtId="0" fontId="6" fillId="0" borderId="3" xfId="26" applyFont="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5" fillId="0" borderId="0" xfId="33" applyFont="1" applyAlignment="1" applyProtection="1">
      <alignment horizontal="left" vertical="center" wrapText="1"/>
      <protection hidden="1"/>
    </xf>
    <xf numFmtId="0" fontId="60" fillId="0" borderId="0" xfId="0" applyFont="1" applyAlignment="1" applyProtection="1">
      <alignment horizontal="center" vertical="center" wrapText="1"/>
      <protection hidden="1"/>
    </xf>
    <xf numFmtId="0" fontId="26" fillId="7" borderId="0" xfId="0" applyFont="1" applyFill="1" applyAlignment="1" applyProtection="1">
      <alignment horizontal="center" vertical="center"/>
      <protection hidden="1"/>
    </xf>
    <xf numFmtId="0" fontId="6" fillId="0" borderId="11" xfId="37" applyNumberFormat="1" applyFont="1" applyFill="1" applyBorder="1" applyAlignment="1" applyProtection="1">
      <alignment horizontal="right" vertical="center"/>
      <protection hidden="1"/>
    </xf>
    <xf numFmtId="0" fontId="5" fillId="0" borderId="0" xfId="0" applyFont="1" applyAlignment="1" applyProtection="1">
      <alignment horizontal="justify" vertical="center" wrapText="1"/>
      <protection hidden="1"/>
    </xf>
    <xf numFmtId="0" fontId="6" fillId="0" borderId="11" xfId="37" applyFont="1" applyFill="1" applyBorder="1" applyAlignment="1" applyProtection="1">
      <alignment horizontal="right" vertical="center" wrapText="1"/>
      <protection hidden="1"/>
    </xf>
    <xf numFmtId="0" fontId="6" fillId="0" borderId="11" xfId="37" applyNumberFormat="1" applyFont="1" applyFill="1" applyBorder="1" applyAlignment="1" applyProtection="1">
      <alignment horizontal="right" vertical="center" wrapText="1"/>
      <protection hidden="1"/>
    </xf>
    <xf numFmtId="0" fontId="30" fillId="0" borderId="0" xfId="0" applyFont="1" applyAlignment="1" applyProtection="1">
      <alignment horizontal="justify" vertical="center" wrapText="1"/>
      <protection hidden="1"/>
    </xf>
    <xf numFmtId="0" fontId="56" fillId="0" borderId="0" xfId="0" applyFont="1" applyAlignment="1" applyProtection="1">
      <alignment horizontal="left" vertical="top" wrapText="1"/>
      <protection hidden="1"/>
    </xf>
    <xf numFmtId="0" fontId="15" fillId="0" borderId="0" xfId="0" applyFont="1" applyAlignment="1" applyProtection="1">
      <alignment horizontal="left" vertical="center" wrapText="1"/>
      <protection hidden="1"/>
    </xf>
    <xf numFmtId="0" fontId="16" fillId="0" borderId="0" xfId="0" applyFont="1" applyAlignment="1" applyProtection="1">
      <alignment horizontal="justify" vertical="center" wrapText="1"/>
      <protection hidden="1"/>
    </xf>
    <xf numFmtId="0" fontId="15" fillId="0" borderId="11" xfId="37" applyFont="1" applyFill="1" applyBorder="1" applyAlignment="1" applyProtection="1">
      <alignment horizontal="left" vertical="center" wrapText="1"/>
      <protection hidden="1"/>
    </xf>
    <xf numFmtId="0" fontId="15" fillId="0" borderId="0" xfId="0" applyFont="1" applyAlignment="1" applyProtection="1">
      <alignment horizontal="center" vertical="center" wrapText="1"/>
      <protection hidden="1"/>
    </xf>
    <xf numFmtId="0" fontId="15" fillId="0" borderId="0" xfId="33" applyFont="1" applyAlignment="1" applyProtection="1">
      <alignment horizontal="left" vertical="center"/>
      <protection hidden="1"/>
    </xf>
    <xf numFmtId="0" fontId="15" fillId="0" borderId="0" xfId="0" applyFont="1" applyAlignment="1" applyProtection="1">
      <alignment horizontal="left" vertical="center"/>
      <protection hidden="1"/>
    </xf>
    <xf numFmtId="0" fontId="15" fillId="0" borderId="11" xfId="37" applyNumberFormat="1"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wrapText="1"/>
      <protection hidden="1"/>
    </xf>
    <xf numFmtId="0" fontId="16" fillId="0" borderId="0" xfId="0" applyFont="1" applyAlignment="1" applyProtection="1">
      <alignment horizontal="left" vertical="center" wrapText="1"/>
      <protection hidden="1"/>
    </xf>
    <xf numFmtId="0" fontId="16" fillId="0" borderId="0" xfId="0" applyFont="1" applyAlignment="1" applyProtection="1">
      <alignment vertical="center"/>
      <protection hidden="1"/>
    </xf>
    <xf numFmtId="0" fontId="6" fillId="0" borderId="25" xfId="29" applyNumberFormat="1" applyFont="1" applyFill="1" applyBorder="1" applyAlignment="1" applyProtection="1">
      <alignment horizontal="right" vertical="center" wrapText="1"/>
      <protection hidden="1"/>
    </xf>
    <xf numFmtId="0" fontId="6" fillId="0" borderId="3" xfId="29" applyNumberFormat="1" applyFont="1" applyFill="1" applyBorder="1" applyAlignment="1" applyProtection="1">
      <alignment horizontal="right" vertical="center" wrapText="1"/>
      <protection hidden="1"/>
    </xf>
    <xf numFmtId="0" fontId="6" fillId="0" borderId="17" xfId="29" applyNumberFormat="1" applyFont="1" applyFill="1" applyBorder="1" applyAlignment="1" applyProtection="1">
      <alignment horizontal="right" vertical="center" wrapText="1"/>
      <protection hidden="1"/>
    </xf>
    <xf numFmtId="0" fontId="16" fillId="0" borderId="0" xfId="0" applyFont="1" applyAlignment="1">
      <alignment horizontal="left" vertical="center"/>
    </xf>
    <xf numFmtId="0" fontId="27" fillId="0" borderId="25" xfId="30" applyNumberFormat="1" applyFont="1" applyFill="1" applyBorder="1" applyAlignment="1" applyProtection="1">
      <alignment horizontal="center" vertical="center" wrapText="1"/>
      <protection hidden="1"/>
    </xf>
    <xf numFmtId="0" fontId="27" fillId="0" borderId="3" xfId="30" applyNumberFormat="1" applyFont="1" applyFill="1" applyBorder="1" applyAlignment="1" applyProtection="1">
      <alignment horizontal="center" vertical="center" wrapText="1"/>
      <protection hidden="1"/>
    </xf>
    <xf numFmtId="0" fontId="27" fillId="0" borderId="17" xfId="30" applyNumberFormat="1" applyFont="1" applyFill="1" applyBorder="1" applyAlignment="1" applyProtection="1">
      <alignment horizontal="center" vertical="center" wrapText="1"/>
      <protection hidden="1"/>
    </xf>
    <xf numFmtId="0" fontId="0" fillId="0" borderId="11" xfId="32" applyFont="1" applyBorder="1" applyAlignment="1" applyProtection="1">
      <alignment horizontal="left" vertical="top" wrapText="1"/>
      <protection hidden="1"/>
    </xf>
    <xf numFmtId="0" fontId="16" fillId="0" borderId="11" xfId="32" applyFont="1" applyBorder="1" applyAlignment="1" applyProtection="1">
      <alignment horizontal="left" vertical="top" wrapText="1"/>
      <protection hidden="1"/>
    </xf>
    <xf numFmtId="0" fontId="15" fillId="2" borderId="25" xfId="32" applyFont="1" applyFill="1" applyBorder="1" applyAlignment="1" applyProtection="1">
      <alignment horizontal="left" vertical="center" wrapText="1"/>
      <protection hidden="1"/>
    </xf>
    <xf numFmtId="0" fontId="15" fillId="2" borderId="3" xfId="32" applyFont="1" applyFill="1" applyBorder="1" applyAlignment="1" applyProtection="1">
      <alignment horizontal="left" vertical="center" wrapText="1"/>
      <protection hidden="1"/>
    </xf>
    <xf numFmtId="0" fontId="15" fillId="2" borderId="17" xfId="32" applyFont="1" applyFill="1" applyBorder="1" applyAlignment="1" applyProtection="1">
      <alignment horizontal="left" vertical="center" wrapText="1"/>
      <protection hidden="1"/>
    </xf>
    <xf numFmtId="0" fontId="0" fillId="0" borderId="0" xfId="32" applyFont="1" applyAlignment="1" applyProtection="1">
      <alignment horizontal="justify" vertical="center" wrapText="1"/>
      <protection hidden="1"/>
    </xf>
    <xf numFmtId="0" fontId="16" fillId="0" borderId="0" xfId="32" applyFont="1" applyAlignment="1" applyProtection="1">
      <alignment horizontal="justify" vertical="center" wrapText="1"/>
      <protection hidden="1"/>
    </xf>
    <xf numFmtId="4" fontId="15" fillId="0" borderId="11" xfId="7" applyNumberFormat="1" applyFont="1" applyFill="1" applyBorder="1" applyAlignment="1" applyProtection="1">
      <alignment horizontal="right" vertical="center"/>
      <protection hidden="1"/>
    </xf>
    <xf numFmtId="164" fontId="15" fillId="0" borderId="11" xfId="7" applyFont="1" applyFill="1" applyBorder="1" applyAlignment="1" applyProtection="1">
      <alignment horizontal="right" vertical="center" wrapText="1"/>
      <protection hidden="1"/>
    </xf>
    <xf numFmtId="0" fontId="15" fillId="0" borderId="0" xfId="32" applyFont="1" applyAlignment="1" applyProtection="1">
      <alignment horizontal="center" vertical="center" wrapText="1"/>
      <protection hidden="1"/>
    </xf>
    <xf numFmtId="0" fontId="15" fillId="0" borderId="25" xfId="32" applyFont="1" applyBorder="1" applyAlignment="1" applyProtection="1">
      <alignment horizontal="center" vertical="center" wrapText="1"/>
      <protection hidden="1"/>
    </xf>
    <xf numFmtId="0" fontId="15" fillId="0" borderId="17" xfId="32" applyFont="1" applyBorder="1" applyAlignment="1" applyProtection="1">
      <alignment horizontal="center" vertical="center" wrapText="1"/>
      <protection hidden="1"/>
    </xf>
    <xf numFmtId="0" fontId="15" fillId="0" borderId="25" xfId="32" applyFont="1" applyBorder="1" applyAlignment="1" applyProtection="1">
      <alignment horizontal="left" vertical="center" wrapText="1"/>
      <protection hidden="1"/>
    </xf>
    <xf numFmtId="0" fontId="15" fillId="0" borderId="17" xfId="32" applyFont="1" applyBorder="1" applyAlignment="1" applyProtection="1">
      <alignment horizontal="left" vertical="center" wrapText="1"/>
      <protection hidden="1"/>
    </xf>
    <xf numFmtId="0" fontId="15" fillId="0" borderId="0" xfId="32" applyFont="1" applyAlignment="1" applyProtection="1">
      <alignment horizontal="left" vertical="top" wrapText="1"/>
      <protection hidden="1"/>
    </xf>
    <xf numFmtId="164" fontId="15" fillId="0" borderId="25" xfId="7" applyFont="1" applyFill="1" applyBorder="1" applyAlignment="1" applyProtection="1">
      <alignment horizontal="left" vertical="center" wrapText="1"/>
      <protection hidden="1"/>
    </xf>
    <xf numFmtId="164" fontId="15" fillId="0" borderId="17" xfId="7" applyFont="1" applyFill="1" applyBorder="1" applyAlignment="1" applyProtection="1">
      <alignment horizontal="left" vertical="center" wrapText="1"/>
      <protection hidden="1"/>
    </xf>
    <xf numFmtId="0" fontId="26" fillId="7" borderId="0" xfId="32" applyFont="1" applyFill="1" applyAlignment="1" applyProtection="1">
      <alignment horizontal="center" vertical="center"/>
      <protection hidden="1"/>
    </xf>
    <xf numFmtId="0" fontId="15" fillId="0" borderId="0" xfId="32" applyFont="1" applyAlignment="1" applyProtection="1">
      <alignment horizontal="left" vertical="top"/>
      <protection hidden="1"/>
    </xf>
    <xf numFmtId="2" fontId="15" fillId="0" borderId="25" xfId="32" applyNumberFormat="1" applyFont="1" applyBorder="1" applyAlignment="1" applyProtection="1">
      <alignment horizontal="center" vertical="center" wrapText="1"/>
      <protection hidden="1"/>
    </xf>
    <xf numFmtId="2" fontId="15" fillId="0" borderId="17" xfId="32" applyNumberFormat="1" applyFont="1" applyBorder="1" applyAlignment="1" applyProtection="1">
      <alignment horizontal="center" vertical="center" wrapText="1"/>
      <protection hidden="1"/>
    </xf>
    <xf numFmtId="2" fontId="15" fillId="0" borderId="11" xfId="32" applyNumberFormat="1" applyFont="1" applyBorder="1" applyAlignment="1" applyProtection="1">
      <alignment horizontal="center" vertical="center" wrapText="1"/>
      <protection hidden="1"/>
    </xf>
    <xf numFmtId="0" fontId="16" fillId="0" borderId="11" xfId="32" applyFont="1" applyBorder="1" applyAlignment="1" applyProtection="1">
      <alignment horizontal="justify" vertical="center" wrapText="1"/>
      <protection hidden="1"/>
    </xf>
    <xf numFmtId="0" fontId="15" fillId="3" borderId="28" xfId="32" applyFont="1" applyFill="1" applyBorder="1" applyAlignment="1" applyProtection="1">
      <alignment horizontal="center" vertical="center" wrapText="1"/>
      <protection locked="0" hidden="1"/>
    </xf>
    <xf numFmtId="0" fontId="15" fillId="3" borderId="29" xfId="32" applyFont="1" applyFill="1" applyBorder="1" applyAlignment="1" applyProtection="1">
      <alignment horizontal="center" vertical="center" wrapText="1"/>
      <protection locked="0" hidden="1"/>
    </xf>
    <xf numFmtId="0" fontId="15" fillId="3" borderId="5" xfId="32" applyFont="1" applyFill="1" applyBorder="1" applyAlignment="1" applyProtection="1">
      <alignment horizontal="center" vertical="center" wrapText="1"/>
      <protection locked="0" hidden="1"/>
    </xf>
    <xf numFmtId="0" fontId="15" fillId="3" borderId="6" xfId="32" applyFont="1" applyFill="1" applyBorder="1" applyAlignment="1" applyProtection="1">
      <alignment horizontal="center" vertical="center" wrapText="1"/>
      <protection locked="0" hidden="1"/>
    </xf>
    <xf numFmtId="0" fontId="15" fillId="3" borderId="24" xfId="32" applyFont="1" applyFill="1" applyBorder="1" applyAlignment="1" applyProtection="1">
      <alignment horizontal="center" vertical="center" wrapText="1"/>
      <protection locked="0" hidden="1"/>
    </xf>
    <xf numFmtId="0" fontId="15" fillId="3" borderId="7" xfId="32" applyFont="1" applyFill="1" applyBorder="1" applyAlignment="1" applyProtection="1">
      <alignment horizontal="center" vertical="center" wrapText="1"/>
      <protection locked="0" hidden="1"/>
    </xf>
    <xf numFmtId="9" fontId="15" fillId="3" borderId="11" xfId="32" applyNumberFormat="1" applyFont="1" applyFill="1" applyBorder="1" applyAlignment="1" applyProtection="1">
      <alignment horizontal="center" vertical="center" wrapText="1"/>
      <protection locked="0" hidden="1"/>
    </xf>
    <xf numFmtId="2" fontId="15" fillId="2" borderId="11" xfId="32" applyNumberFormat="1" applyFont="1" applyFill="1" applyBorder="1" applyAlignment="1" applyProtection="1">
      <alignment horizontal="center" vertical="center" wrapText="1"/>
      <protection hidden="1"/>
    </xf>
    <xf numFmtId="0" fontId="16" fillId="0" borderId="25" xfId="32" applyFont="1" applyBorder="1" applyAlignment="1" applyProtection="1">
      <alignment horizontal="justify" vertical="center" wrapText="1"/>
      <protection hidden="1"/>
    </xf>
    <xf numFmtId="0" fontId="16" fillId="0" borderId="17" xfId="32" applyFont="1" applyBorder="1" applyAlignment="1" applyProtection="1">
      <alignment horizontal="justify" vertical="center" wrapText="1"/>
      <protection hidden="1"/>
    </xf>
    <xf numFmtId="0" fontId="15" fillId="3" borderId="11" xfId="32" applyFont="1" applyFill="1" applyBorder="1" applyAlignment="1" applyProtection="1">
      <alignment horizontal="center" vertical="center" wrapText="1"/>
      <protection locked="0" hidden="1"/>
    </xf>
    <xf numFmtId="0" fontId="16" fillId="0" borderId="11" xfId="32" applyFont="1" applyBorder="1" applyAlignment="1" applyProtection="1">
      <alignment horizontal="center" vertical="center"/>
      <protection hidden="1"/>
    </xf>
    <xf numFmtId="0" fontId="15" fillId="0" borderId="11" xfId="32" applyFont="1" applyBorder="1" applyAlignment="1" applyProtection="1">
      <alignment horizontal="left" vertical="center" wrapText="1"/>
      <protection hidden="1"/>
    </xf>
    <xf numFmtId="0" fontId="15" fillId="0" borderId="11" xfId="32" applyFont="1" applyBorder="1" applyAlignment="1" applyProtection="1">
      <alignment horizontal="center" vertical="center" wrapText="1"/>
      <protection hidden="1"/>
    </xf>
    <xf numFmtId="2" fontId="15" fillId="0" borderId="11" xfId="32" applyNumberFormat="1" applyFont="1" applyBorder="1" applyAlignment="1" applyProtection="1">
      <alignment horizontal="center" vertical="center"/>
      <protection hidden="1"/>
    </xf>
    <xf numFmtId="3" fontId="15" fillId="3" borderId="25" xfId="32" applyNumberFormat="1" applyFont="1" applyFill="1" applyBorder="1" applyAlignment="1" applyProtection="1">
      <alignment horizontal="right" vertical="center"/>
      <protection locked="0" hidden="1"/>
    </xf>
    <xf numFmtId="3" fontId="15" fillId="3" borderId="17" xfId="32" applyNumberFormat="1" applyFont="1" applyFill="1" applyBorder="1" applyAlignment="1" applyProtection="1">
      <alignment horizontal="right" vertical="center"/>
      <protection locked="0" hidden="1"/>
    </xf>
    <xf numFmtId="0" fontId="0" fillId="0" borderId="25" xfId="32" applyFont="1" applyBorder="1" applyAlignment="1" applyProtection="1">
      <alignment horizontal="justify" vertical="center" wrapText="1"/>
      <protection hidden="1"/>
    </xf>
    <xf numFmtId="0" fontId="15" fillId="2" borderId="11" xfId="32" applyFont="1" applyFill="1" applyBorder="1" applyAlignment="1" applyProtection="1">
      <alignment horizontal="left" vertical="center" wrapText="1"/>
      <protection hidden="1"/>
    </xf>
    <xf numFmtId="0" fontId="0" fillId="0" borderId="25" xfId="32" applyFont="1" applyBorder="1" applyAlignment="1" applyProtection="1">
      <alignment horizontal="justify" vertical="center"/>
      <protection hidden="1"/>
    </xf>
    <xf numFmtId="0" fontId="16" fillId="0" borderId="17" xfId="32" applyFont="1" applyBorder="1" applyAlignment="1" applyProtection="1">
      <alignment horizontal="justify" vertical="center"/>
      <protection hidden="1"/>
    </xf>
    <xf numFmtId="0" fontId="16" fillId="0" borderId="28" xfId="32" applyFont="1" applyBorder="1" applyAlignment="1" applyProtection="1">
      <alignment horizontal="justify" vertical="center" wrapText="1"/>
      <protection hidden="1"/>
    </xf>
    <xf numFmtId="0" fontId="16" fillId="0" borderId="29" xfId="32" applyFont="1" applyBorder="1" applyAlignment="1" applyProtection="1">
      <alignment horizontal="justify" vertical="center" wrapText="1"/>
      <protection hidden="1"/>
    </xf>
    <xf numFmtId="0" fontId="16" fillId="0" borderId="28" xfId="32" applyFont="1" applyBorder="1" applyAlignment="1" applyProtection="1">
      <alignment horizontal="justify" vertical="center"/>
      <protection hidden="1"/>
    </xf>
    <xf numFmtId="0" fontId="16" fillId="0" borderId="29" xfId="32" applyFont="1" applyBorder="1" applyAlignment="1" applyProtection="1">
      <alignment horizontal="justify" vertical="center"/>
      <protection hidden="1"/>
    </xf>
    <xf numFmtId="0" fontId="0" fillId="0" borderId="25" xfId="32" applyFont="1" applyBorder="1" applyAlignment="1" applyProtection="1">
      <alignment horizontal="justify" vertical="top" wrapText="1"/>
      <protection hidden="1"/>
    </xf>
    <xf numFmtId="0" fontId="16" fillId="0" borderId="17" xfId="32" applyFont="1" applyBorder="1" applyAlignment="1" applyProtection="1">
      <alignment horizontal="justify" vertical="top" wrapText="1"/>
      <protection hidden="1"/>
    </xf>
    <xf numFmtId="0" fontId="0" fillId="0" borderId="28" xfId="32" applyFont="1" applyBorder="1" applyAlignment="1" applyProtection="1">
      <alignment horizontal="justify" vertical="center" wrapText="1"/>
      <protection hidden="1"/>
    </xf>
    <xf numFmtId="0" fontId="6" fillId="0" borderId="0" xfId="33" applyFont="1" applyAlignment="1" applyProtection="1">
      <alignment horizontal="center" vertical="center" wrapText="1"/>
      <protection hidden="1"/>
    </xf>
    <xf numFmtId="0" fontId="16" fillId="0" borderId="0" xfId="33" applyAlignment="1" applyProtection="1">
      <alignment horizontal="justify" vertical="top"/>
      <protection hidden="1"/>
    </xf>
    <xf numFmtId="0" fontId="15" fillId="3" borderId="0" xfId="33" applyFont="1" applyFill="1" applyAlignment="1" applyProtection="1">
      <alignment horizontal="justify" vertical="top" wrapText="1"/>
      <protection locked="0"/>
    </xf>
    <xf numFmtId="0" fontId="15" fillId="0" borderId="11" xfId="0" applyFont="1" applyBorder="1" applyAlignment="1" applyProtection="1">
      <alignment vertical="center" wrapText="1"/>
      <protection hidden="1"/>
    </xf>
    <xf numFmtId="0" fontId="0" fillId="0" borderId="11" xfId="0" applyBorder="1" applyAlignment="1">
      <alignment vertical="center"/>
    </xf>
    <xf numFmtId="0" fontId="6" fillId="0" borderId="25"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167" fontId="26" fillId="0" borderId="0" xfId="0" applyNumberFormat="1" applyFont="1" applyAlignment="1" applyProtection="1">
      <alignment horizontal="center" vertical="center" wrapText="1"/>
      <protection hidden="1"/>
    </xf>
    <xf numFmtId="0" fontId="26" fillId="0" borderId="0" xfId="33" applyFont="1" applyAlignment="1" applyProtection="1">
      <alignment horizontal="center" vertical="center"/>
      <protection hidden="1"/>
    </xf>
    <xf numFmtId="0" fontId="33" fillId="0" borderId="0" xfId="33" applyFont="1" applyAlignment="1" applyProtection="1">
      <alignment horizontal="center" vertical="center"/>
      <protection hidden="1"/>
    </xf>
    <xf numFmtId="0" fontId="15" fillId="0" borderId="0" xfId="33" applyFont="1" applyAlignment="1" applyProtection="1">
      <alignment horizontal="center" vertical="center" wrapText="1"/>
      <protection hidden="1"/>
    </xf>
    <xf numFmtId="2" fontId="33" fillId="0" borderId="0" xfId="33" applyNumberFormat="1" applyFont="1" applyAlignment="1" applyProtection="1">
      <alignment horizontal="right" vertical="center"/>
      <protection hidden="1"/>
    </xf>
    <xf numFmtId="0" fontId="15"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5" fillId="3" borderId="0" xfId="33" applyFont="1" applyFill="1" applyAlignment="1" applyProtection="1">
      <alignment horizontal="justify" vertical="top"/>
      <protection locked="0"/>
    </xf>
    <xf numFmtId="2" fontId="33" fillId="0" borderId="0" xfId="33" applyNumberFormat="1" applyFont="1" applyAlignment="1" applyProtection="1">
      <alignment vertical="center"/>
      <protection hidden="1"/>
    </xf>
    <xf numFmtId="0" fontId="15" fillId="9" borderId="0" xfId="31" applyNumberFormat="1" applyFont="1" applyFill="1" applyBorder="1" applyAlignment="1" applyProtection="1">
      <alignment horizontal="center" vertical="center" wrapText="1"/>
      <protection hidden="1"/>
    </xf>
    <xf numFmtId="0" fontId="15" fillId="0" borderId="0" xfId="0" applyFont="1" applyAlignment="1" applyProtection="1">
      <alignment horizontal="justify" vertical="top" wrapText="1"/>
      <protection hidden="1"/>
    </xf>
    <xf numFmtId="0" fontId="40" fillId="0" borderId="0" xfId="31" applyFont="1" applyAlignment="1" applyProtection="1">
      <alignment horizontal="justify" vertical="center"/>
      <protection hidden="1"/>
    </xf>
    <xf numFmtId="0" fontId="15" fillId="0" borderId="0" xfId="0" applyFont="1" applyAlignment="1" applyProtection="1">
      <alignment horizontal="center" vertical="center"/>
      <protection hidden="1"/>
    </xf>
    <xf numFmtId="0" fontId="54" fillId="0" borderId="0" xfId="31" applyNumberFormat="1" applyFont="1" applyFill="1" applyBorder="1" applyAlignment="1" applyProtection="1">
      <alignment horizontal="center" vertical="top" wrapText="1"/>
      <protection hidden="1"/>
    </xf>
    <xf numFmtId="0" fontId="15" fillId="0" borderId="0" xfId="24" applyFont="1" applyAlignment="1" applyProtection="1">
      <alignment horizontal="left" vertical="center" indent="2"/>
      <protection hidden="1"/>
    </xf>
    <xf numFmtId="0" fontId="15" fillId="0" borderId="25" xfId="31" applyFont="1" applyBorder="1" applyAlignment="1" applyProtection="1">
      <alignment horizontal="justify" vertical="top"/>
      <protection hidden="1"/>
    </xf>
    <xf numFmtId="0" fontId="16" fillId="0" borderId="3" xfId="31" applyFont="1" applyBorder="1" applyAlignment="1" applyProtection="1">
      <alignment horizontal="justify" vertical="top"/>
      <protection hidden="1"/>
    </xf>
    <xf numFmtId="0" fontId="16" fillId="0" borderId="17" xfId="31" applyFont="1" applyBorder="1" applyAlignment="1" applyProtection="1">
      <alignment horizontal="justify" vertical="top"/>
      <protection hidden="1"/>
    </xf>
    <xf numFmtId="0" fontId="15" fillId="0" borderId="18" xfId="31" applyFont="1" applyBorder="1" applyAlignment="1" applyProtection="1">
      <alignment horizontal="justify" vertical="top"/>
      <protection hidden="1"/>
    </xf>
    <xf numFmtId="0" fontId="16" fillId="0" borderId="45" xfId="31" applyFont="1" applyBorder="1" applyAlignment="1" applyProtection="1">
      <alignment horizontal="justify" vertical="top"/>
      <protection hidden="1"/>
    </xf>
    <xf numFmtId="0" fontId="16" fillId="0" borderId="19" xfId="31" applyFont="1" applyBorder="1" applyAlignment="1" applyProtection="1">
      <alignment horizontal="justify" vertical="top"/>
      <protection hidden="1"/>
    </xf>
    <xf numFmtId="0" fontId="15" fillId="0" borderId="18" xfId="31" applyFont="1" applyBorder="1" applyAlignment="1" applyProtection="1">
      <alignment horizontal="justify" vertical="center"/>
      <protection hidden="1"/>
    </xf>
    <xf numFmtId="0" fontId="16" fillId="0" borderId="45" xfId="31" applyFont="1" applyBorder="1" applyAlignment="1" applyProtection="1">
      <alignment horizontal="justify" vertical="center"/>
      <protection hidden="1"/>
    </xf>
    <xf numFmtId="0" fontId="16" fillId="0" borderId="19" xfId="31" applyFont="1" applyBorder="1" applyAlignment="1" applyProtection="1">
      <alignment horizontal="justify" vertical="center"/>
      <protection hidden="1"/>
    </xf>
    <xf numFmtId="0" fontId="0" fillId="0" borderId="8" xfId="31" applyFont="1" applyBorder="1" applyAlignment="1" applyProtection="1">
      <alignment horizontal="left" vertical="center" wrapText="1"/>
      <protection hidden="1"/>
    </xf>
    <xf numFmtId="0" fontId="16" fillId="0" borderId="8" xfId="31" applyFont="1" applyBorder="1" applyAlignment="1" applyProtection="1">
      <alignment horizontal="left" vertical="center" wrapText="1"/>
      <protection hidden="1"/>
    </xf>
    <xf numFmtId="0" fontId="0" fillId="0" borderId="25" xfId="31" applyNumberFormat="1" applyFont="1" applyFill="1" applyBorder="1" applyAlignment="1" applyProtection="1">
      <alignment horizontal="justify" vertical="center" wrapText="1"/>
      <protection hidden="1"/>
    </xf>
    <xf numFmtId="0" fontId="0" fillId="0" borderId="3" xfId="0" applyBorder="1" applyAlignment="1">
      <alignment horizontal="justify" wrapText="1"/>
    </xf>
    <xf numFmtId="0" fontId="0" fillId="0" borderId="17" xfId="0" applyBorder="1" applyAlignment="1">
      <alignment horizontal="justify" wrapText="1"/>
    </xf>
    <xf numFmtId="0" fontId="0" fillId="0" borderId="25" xfId="31" applyFont="1" applyBorder="1" applyAlignment="1" applyProtection="1">
      <alignment horizontal="justify" vertical="top" wrapText="1"/>
      <protection hidden="1"/>
    </xf>
    <xf numFmtId="0" fontId="16" fillId="0" borderId="3" xfId="31" applyFont="1" applyBorder="1" applyAlignment="1" applyProtection="1">
      <alignment horizontal="justify" vertical="top" wrapText="1"/>
      <protection hidden="1"/>
    </xf>
    <xf numFmtId="0" fontId="16" fillId="0" borderId="17" xfId="31" applyFont="1" applyBorder="1" applyAlignment="1" applyProtection="1">
      <alignment horizontal="justify" vertical="top" wrapText="1"/>
      <protection hidden="1"/>
    </xf>
    <xf numFmtId="0" fontId="0" fillId="0" borderId="25" xfId="31" applyFont="1" applyBorder="1" applyAlignment="1" applyProtection="1">
      <alignment horizontal="left" vertical="top" wrapText="1"/>
      <protection hidden="1"/>
    </xf>
    <xf numFmtId="0" fontId="16" fillId="0" borderId="3" xfId="31" applyFont="1" applyBorder="1" applyAlignment="1" applyProtection="1">
      <alignment horizontal="left" vertical="top" wrapText="1"/>
      <protection hidden="1"/>
    </xf>
    <xf numFmtId="0" fontId="16" fillId="0" borderId="17" xfId="31" applyFont="1" applyBorder="1" applyAlignment="1" applyProtection="1">
      <alignment horizontal="left" vertical="top" wrapText="1"/>
      <protection hidden="1"/>
    </xf>
    <xf numFmtId="10" fontId="16" fillId="3" borderId="25" xfId="31" applyNumberFormat="1" applyFont="1" applyFill="1" applyBorder="1" applyAlignment="1" applyProtection="1">
      <alignment horizontal="center" vertical="center"/>
      <protection locked="0"/>
    </xf>
    <xf numFmtId="10" fontId="16" fillId="3" borderId="3" xfId="31" applyNumberFormat="1" applyFont="1" applyFill="1" applyBorder="1" applyAlignment="1" applyProtection="1">
      <alignment horizontal="center" vertical="center"/>
      <protection locked="0"/>
    </xf>
    <xf numFmtId="10" fontId="16" fillId="3" borderId="17" xfId="31" applyNumberFormat="1" applyFont="1" applyFill="1" applyBorder="1" applyAlignment="1" applyProtection="1">
      <alignment horizontal="center" vertical="center"/>
      <protection locked="0"/>
    </xf>
    <xf numFmtId="0" fontId="32" fillId="7" borderId="0" xfId="0" applyFont="1" applyFill="1" applyAlignment="1" applyProtection="1">
      <alignment horizontal="center" vertical="center" wrapText="1"/>
      <protection hidden="1"/>
    </xf>
    <xf numFmtId="0" fontId="32" fillId="7" borderId="6" xfId="0" applyFont="1" applyFill="1" applyBorder="1" applyAlignment="1" applyProtection="1">
      <alignment horizontal="center" vertical="center" wrapText="1"/>
      <protection hidden="1"/>
    </xf>
    <xf numFmtId="0" fontId="5" fillId="0" borderId="0" xfId="24" applyFont="1" applyAlignment="1" applyProtection="1">
      <alignment horizontal="justify" vertical="top"/>
      <protection hidden="1"/>
    </xf>
    <xf numFmtId="0" fontId="15"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6" fillId="3" borderId="0" xfId="24" applyFont="1" applyFill="1" applyAlignment="1" applyProtection="1">
      <alignment horizontal="left" vertical="center"/>
      <protection locked="0"/>
    </xf>
    <xf numFmtId="177" fontId="16" fillId="0" borderId="0" xfId="24" applyNumberFormat="1" applyFont="1" applyAlignment="1" applyProtection="1">
      <alignment horizontal="left" vertical="center"/>
      <protection hidden="1"/>
    </xf>
    <xf numFmtId="0" fontId="6" fillId="0" borderId="0" xfId="24" applyFont="1" applyAlignment="1" applyProtection="1">
      <alignment horizontal="justify" vertical="top"/>
      <protection hidden="1"/>
    </xf>
    <xf numFmtId="0" fontId="16" fillId="0" borderId="46" xfId="0" applyFont="1" applyBorder="1" applyAlignment="1" applyProtection="1">
      <alignment horizontal="left" vertical="center" indent="2"/>
      <protection hidden="1"/>
    </xf>
    <xf numFmtId="0" fontId="16" fillId="0" borderId="0" xfId="0" applyFont="1" applyAlignment="1" applyProtection="1">
      <alignment horizontal="left" vertical="center" indent="2"/>
      <protection hidden="1"/>
    </xf>
    <xf numFmtId="177" fontId="15" fillId="0" borderId="0" xfId="24" applyNumberFormat="1" applyFont="1" applyAlignment="1" applyProtection="1">
      <alignment horizontal="left" vertical="center" indent="1"/>
      <protection hidden="1"/>
    </xf>
    <xf numFmtId="0" fontId="5" fillId="0" borderId="0" xfId="24" applyFont="1" applyAlignment="1" applyProtection="1">
      <alignment horizontal="justify" vertical="center"/>
      <protection hidden="1"/>
    </xf>
    <xf numFmtId="0" fontId="6" fillId="0" borderId="0" xfId="24" applyFont="1" applyAlignment="1" applyProtection="1">
      <alignment horizontal="justify" vertical="center"/>
      <protection hidden="1"/>
    </xf>
    <xf numFmtId="0" fontId="0" fillId="0" borderId="0" xfId="24" applyFont="1" applyAlignment="1" applyProtection="1">
      <alignment horizontal="justify" vertical="top"/>
      <protection hidden="1"/>
    </xf>
    <xf numFmtId="0" fontId="16" fillId="0" borderId="0" xfId="24" applyFont="1" applyAlignment="1" applyProtection="1">
      <alignment horizontal="justify" vertical="top"/>
      <protection hidden="1"/>
    </xf>
    <xf numFmtId="0" fontId="0" fillId="0" borderId="0" xfId="24" applyFont="1" applyAlignment="1" applyProtection="1">
      <alignment vertical="top" wrapText="1"/>
      <protection hidden="1"/>
    </xf>
    <xf numFmtId="0" fontId="0" fillId="0" borderId="0" xfId="0" applyAlignment="1">
      <alignment vertical="top" wrapText="1"/>
    </xf>
    <xf numFmtId="0" fontId="16" fillId="0" borderId="13" xfId="0" applyFont="1" applyBorder="1" applyAlignment="1" applyProtection="1">
      <alignment horizontal="left" vertical="center" indent="2"/>
      <protection hidden="1"/>
    </xf>
    <xf numFmtId="0" fontId="16" fillId="3" borderId="14" xfId="0" applyFont="1" applyFill="1" applyBorder="1" applyAlignment="1" applyProtection="1">
      <alignment horizontal="left" vertical="center"/>
      <protection locked="0"/>
    </xf>
    <xf numFmtId="0" fontId="16" fillId="0" borderId="14" xfId="0" applyFont="1" applyBorder="1" applyAlignment="1" applyProtection="1">
      <alignment horizontal="left" vertical="center" indent="2"/>
      <protection hidden="1"/>
    </xf>
    <xf numFmtId="1" fontId="15" fillId="0" borderId="0" xfId="36" applyNumberFormat="1" applyFont="1" applyAlignment="1" applyProtection="1">
      <alignment horizontal="center" vertical="center" wrapText="1"/>
      <protection hidden="1"/>
    </xf>
    <xf numFmtId="0" fontId="15" fillId="0" borderId="0" xfId="36" applyFont="1" applyAlignment="1" applyProtection="1">
      <alignment horizontal="center" vertical="center" wrapText="1"/>
      <protection hidden="1"/>
    </xf>
    <xf numFmtId="4" fontId="15" fillId="0" borderId="0" xfId="36" applyNumberFormat="1" applyFont="1" applyAlignment="1" applyProtection="1">
      <alignment horizontal="right" vertical="center" wrapText="1"/>
      <protection hidden="1"/>
    </xf>
    <xf numFmtId="1" fontId="15" fillId="0" borderId="11" xfId="36" applyNumberFormat="1" applyFont="1" applyBorder="1" applyAlignment="1" applyProtection="1">
      <alignment horizontal="center" vertical="center" wrapText="1"/>
      <protection hidden="1"/>
    </xf>
    <xf numFmtId="4" fontId="15" fillId="0" borderId="11" xfId="36" applyNumberFormat="1" applyFont="1" applyBorder="1" applyAlignment="1" applyProtection="1">
      <alignment horizontal="center" vertical="center" wrapText="1"/>
      <protection hidden="1"/>
    </xf>
    <xf numFmtId="0" fontId="16" fillId="0" borderId="0" xfId="36" applyFont="1" applyAlignment="1" applyProtection="1">
      <alignment horizontal="justify" vertical="center" wrapText="1"/>
      <protection hidden="1"/>
    </xf>
    <xf numFmtId="0" fontId="19" fillId="0" borderId="0" xfId="36" applyFont="1" applyAlignment="1" applyProtection="1">
      <alignment horizontal="left"/>
      <protection hidden="1"/>
    </xf>
    <xf numFmtId="0" fontId="19" fillId="0" borderId="6" xfId="36" applyFont="1" applyBorder="1" applyAlignment="1" applyProtection="1">
      <alignment horizontal="left"/>
      <protection hidden="1"/>
    </xf>
    <xf numFmtId="1" fontId="15" fillId="0" borderId="25" xfId="36" applyNumberFormat="1" applyFont="1" applyBorder="1" applyAlignment="1" applyProtection="1">
      <alignment horizontal="center" vertical="center" wrapText="1"/>
      <protection hidden="1"/>
    </xf>
    <xf numFmtId="1" fontId="15" fillId="0" borderId="17" xfId="36" applyNumberFormat="1" applyFont="1" applyBorder="1" applyAlignment="1" applyProtection="1">
      <alignment horizontal="center"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6" fillId="0" borderId="6" xfId="36" applyFont="1" applyBorder="1" applyAlignment="1" applyProtection="1">
      <alignment horizontal="justify" vertical="center" wrapText="1"/>
      <protection hidden="1"/>
    </xf>
    <xf numFmtId="0" fontId="16" fillId="0" borderId="0" xfId="36" applyFont="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24" fillId="0" borderId="11" xfId="36" applyNumberFormat="1" applyFont="1" applyBorder="1" applyAlignment="1" applyProtection="1">
      <alignment horizontal="justify"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3" xfId="36" applyNumberFormat="1" applyFont="1" applyBorder="1" applyAlignment="1" applyProtection="1">
      <alignment horizontal="center" vertical="center" wrapText="1"/>
      <protection hidden="1"/>
    </xf>
    <xf numFmtId="1" fontId="16" fillId="0" borderId="0" xfId="36" applyNumberFormat="1" applyFont="1" applyAlignment="1" applyProtection="1">
      <alignment horizontal="justify" vertical="top" wrapText="1"/>
      <protection hidden="1"/>
    </xf>
    <xf numFmtId="0" fontId="16" fillId="0" borderId="0" xfId="36" applyFont="1" applyAlignment="1" applyProtection="1">
      <alignment horizontal="justify" vertical="top" wrapText="1"/>
      <protection hidden="1"/>
    </xf>
    <xf numFmtId="0" fontId="16" fillId="0" borderId="6" xfId="36" applyFont="1" applyBorder="1" applyAlignment="1" applyProtection="1">
      <alignment horizontal="justify" vertical="top" wrapText="1"/>
      <protection hidden="1"/>
    </xf>
    <xf numFmtId="2" fontId="36" fillId="0" borderId="0" xfId="27" applyNumberFormat="1" applyFont="1" applyAlignment="1" applyProtection="1">
      <alignment horizontal="left" vertical="center"/>
      <protection hidden="1"/>
    </xf>
  </cellXfs>
  <cellStyles count="42">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xfId="7" builtinId="3"/>
    <cellStyle name="Comma  - Style1" xfId="8" xr:uid="{00000000-0005-0000-0000-000007000000}"/>
    <cellStyle name="Comma  - Style2" xfId="9" xr:uid="{00000000-0005-0000-0000-000008000000}"/>
    <cellStyle name="Comma  - Style3" xfId="10" xr:uid="{00000000-0005-0000-0000-000009000000}"/>
    <cellStyle name="Comma  - Style4" xfId="11" xr:uid="{00000000-0005-0000-0000-00000A000000}"/>
    <cellStyle name="Comma  - Style5" xfId="12" xr:uid="{00000000-0005-0000-0000-00000B000000}"/>
    <cellStyle name="Comma  - Style6" xfId="13" xr:uid="{00000000-0005-0000-0000-00000C000000}"/>
    <cellStyle name="Comma  - Style7" xfId="14" xr:uid="{00000000-0005-0000-0000-00000D000000}"/>
    <cellStyle name="Comma  - Style8" xfId="15" xr:uid="{00000000-0005-0000-0000-00000E000000}"/>
    <cellStyle name="Comma 2"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_Annexures TW 04" xfId="24" xr:uid="{00000000-0005-0000-0000-000018000000}"/>
    <cellStyle name="Normal_Attach 3(JV)" xfId="25" xr:uid="{00000000-0005-0000-0000-000019000000}"/>
    <cellStyle name="Normal_Attacments TW 04" xfId="26" xr:uid="{00000000-0005-0000-0000-00001A000000}"/>
    <cellStyle name="Normal_Entertainment Form" xfId="27" xr:uid="{00000000-0005-0000-0000-00001B000000}"/>
    <cellStyle name="Normal_pgcil-tivim-pricesched" xfId="28" xr:uid="{00000000-0005-0000-0000-00001C000000}"/>
    <cellStyle name="Normal_pgcil-tivim-pricesched_Sch-1" xfId="29" xr:uid="{00000000-0005-0000-0000-00001D000000}"/>
    <cellStyle name="Normal_pgcil-tivim-pricesched_Sch-3 " xfId="30" xr:uid="{00000000-0005-0000-0000-00001E000000}"/>
    <cellStyle name="Normal_PRICE SCHEDULE-4 to 6-A4" xfId="31" xr:uid="{00000000-0005-0000-0000-00001F000000}"/>
    <cellStyle name="Normal_Price_Schedules for Insulator Package Rev-01" xfId="32" xr:uid="{00000000-0005-0000-0000-000020000000}"/>
    <cellStyle name="Normal_PRICE-SCHE Bihar-Rev-2-corrections" xfId="33" xr:uid="{00000000-0005-0000-0000-000021000000}"/>
    <cellStyle name="Normal_PRICE-SCHE Bihar-Rev-2-corrections_Annexures TW 04" xfId="34" xr:uid="{00000000-0005-0000-0000-000022000000}"/>
    <cellStyle name="Normal_PRICE-SCHE Bihar-Rev-2-corrections_Price_Schedules for Insulator Package Rev-01" xfId="35" xr:uid="{00000000-0005-0000-0000-000023000000}"/>
    <cellStyle name="Normal_QUOTED CORRECTED 2" xfId="36" xr:uid="{00000000-0005-0000-0000-000024000000}"/>
    <cellStyle name="Normal_Sch-1" xfId="37" xr:uid="{00000000-0005-0000-0000-000025000000}"/>
    <cellStyle name="Normal_Sheet1" xfId="38" xr:uid="{00000000-0005-0000-0000-000026000000}"/>
    <cellStyle name="Popis" xfId="39" xr:uid="{00000000-0005-0000-0000-000027000000}"/>
    <cellStyle name="Sledovaný hypertextový odkaz" xfId="40" xr:uid="{00000000-0005-0000-0000-000028000000}"/>
    <cellStyle name="Standard_BS14" xfId="41" xr:uid="{00000000-0005-0000-0000-000029000000}"/>
  </cellStyles>
  <dxfs count="3">
    <dxf>
      <font>
        <color theme="0"/>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Discount!A1"/></Relationships>
</file>

<file path=xl/drawings/_rels/drawing11.xml.rels><?xml version="1.0" encoding="UTF-8" standalone="yes"?>
<Relationships xmlns="http://schemas.openxmlformats.org/package/2006/relationships"><Relationship Id="rId1" Type="http://schemas.openxmlformats.org/officeDocument/2006/relationships/hyperlink" Target="#Discount!A1"/></Relationships>
</file>

<file path=xl/drawings/_rels/drawing12.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3.xml.rels><?xml version="1.0" encoding="UTF-8" standalone="yes"?>
<Relationships xmlns="http://schemas.openxmlformats.org/package/2006/relationships"><Relationship Id="rId1" Type="http://schemas.openxmlformats.org/officeDocument/2006/relationships/hyperlink" Target="#'Sch-4'!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Sch-4'!A1"/></Relationships>
</file>

<file path=xl/drawings/_rels/drawing16.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3.xml.rels><?xml version="1.0" encoding="UTF-8" standalone="yes"?>
<Relationships xmlns="http://schemas.openxmlformats.org/package/2006/relationships"><Relationship Id="rId1" Type="http://schemas.openxmlformats.org/officeDocument/2006/relationships/hyperlink" Target="#'Sch-2'!A1"/></Relationships>
</file>

<file path=xl/drawings/_rels/drawing4.xml.rels><?xml version="1.0" encoding="UTF-8" standalone="yes"?>
<Relationships xmlns="http://schemas.openxmlformats.org/package/2006/relationships"><Relationship Id="rId1" Type="http://schemas.openxmlformats.org/officeDocument/2006/relationships/hyperlink" Target="#'Sch-3 '!A1"/></Relationships>
</file>

<file path=xl/drawings/_rels/drawing5.xml.rels><?xml version="1.0" encoding="UTF-8" standalone="yes"?>
<Relationships xmlns="http://schemas.openxmlformats.org/package/2006/relationships"><Relationship Id="rId1" Type="http://schemas.openxmlformats.org/officeDocument/2006/relationships/hyperlink" Target="#'Sch-4'!A1"/></Relationships>
</file>

<file path=xl/drawings/_rels/drawing6.xml.rels><?xml version="1.0" encoding="UTF-8" standalone="yes"?>
<Relationships xmlns="http://schemas.openxmlformats.org/package/2006/relationships"><Relationship Id="rId1" Type="http://schemas.openxmlformats.org/officeDocument/2006/relationships/hyperlink" Target="#'Sch-5'!A1"/></Relationships>
</file>

<file path=xl/drawings/_rels/drawing7.xml.rels><?xml version="1.0" encoding="UTF-8" standalone="yes"?>
<Relationships xmlns="http://schemas.openxmlformats.org/package/2006/relationships"><Relationship Id="rId1" Type="http://schemas.openxmlformats.org/officeDocument/2006/relationships/hyperlink" Target="#'Sch-5'!A1"/></Relationships>
</file>

<file path=xl/drawings/_rels/drawing8.xml.rels><?xml version="1.0" encoding="UTF-8" standalone="yes"?>
<Relationships xmlns="http://schemas.openxmlformats.org/package/2006/relationships"><Relationship Id="rId1" Type="http://schemas.openxmlformats.org/officeDocument/2006/relationships/hyperlink" Target="#'Sch-6'!A1"/></Relationships>
</file>

<file path=xl/drawings/_rels/drawing9.xml.rels><?xml version="1.0" encoding="UTF-8" standalone="yes"?>
<Relationships xmlns="http://schemas.openxmlformats.org/package/2006/relationships"><Relationship Id="rId1" Type="http://schemas.openxmlformats.org/officeDocument/2006/relationships/hyperlink" Target="#'Sch-6'!A1"/></Relationships>
</file>

<file path=xl/drawings/drawing1.xml><?xml version="1.0" encoding="utf-8"?>
<xdr:wsDr xmlns:xdr="http://schemas.openxmlformats.org/drawingml/2006/spreadsheetDrawing" xmlns:a="http://schemas.openxmlformats.org/drawingml/2006/main">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1" tooltip="Click to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657224" y="2507456"/>
          <a:ext cx="7858125" cy="297656"/>
        </a:xfrm>
        <a:prstGeom prst="rect">
          <a:avLst/>
        </a:prstGeom>
        <a:solidFill>
          <a:srgbClr val="FFFF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588819</xdr:colOff>
      <xdr:row>10</xdr:row>
      <xdr:rowOff>155864</xdr:rowOff>
    </xdr:from>
    <xdr:to>
      <xdr:col>2</xdr:col>
      <xdr:colOff>2190351</xdr:colOff>
      <xdr:row>13</xdr:row>
      <xdr:rowOff>67142</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6910" y="3437659"/>
          <a:ext cx="2450123" cy="71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2571750</xdr:colOff>
      <xdr:row>10</xdr:row>
      <xdr:rowOff>147204</xdr:rowOff>
    </xdr:from>
    <xdr:to>
      <xdr:col>4</xdr:col>
      <xdr:colOff>688464</xdr:colOff>
      <xdr:row>13</xdr:row>
      <xdr:rowOff>96582</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078432" y="3428999"/>
          <a:ext cx="4004896" cy="754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a:extLst>
            <a:ext uri="{FF2B5EF4-FFF2-40B4-BE49-F238E27FC236}">
              <a16:creationId xmlns:a16="http://schemas.microsoft.com/office/drawing/2014/main" id="{00000000-0008-0000-0C00-0000D8FC0000}"/>
            </a:ext>
          </a:extLst>
        </xdr:cNvPr>
        <xdr:cNvGrpSpPr>
          <a:grpSpLocks/>
        </xdr:cNvGrpSpPr>
      </xdr:nvGrpSpPr>
      <xdr:grpSpPr bwMode="auto">
        <a:xfrm>
          <a:off x="10534650" y="19050"/>
          <a:ext cx="1104900" cy="676275"/>
          <a:chOff x="762" y="2"/>
          <a:chExt cx="116" cy="73"/>
        </a:xfrm>
      </xdr:grpSpPr>
      <xdr:sp macro="" textlink="">
        <xdr:nvSpPr>
          <xdr:cNvPr id="64729" name="AutoShape 2">
            <a:extLst>
              <a:ext uri="{FF2B5EF4-FFF2-40B4-BE49-F238E27FC236}">
                <a16:creationId xmlns:a16="http://schemas.microsoft.com/office/drawing/2014/main" id="{00000000-0008-0000-0C00-0000D9FC00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id="{00000000-0008-0000-0D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id="{00000000-0008-0000-0D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id="{00000000-0008-0000-0E00-0000D8040100}"/>
            </a:ext>
          </a:extLst>
        </xdr:cNvPr>
        <xdr:cNvGrpSpPr>
          <a:grpSpLocks/>
        </xdr:cNvGrpSpPr>
      </xdr:nvGrpSpPr>
      <xdr:grpSpPr bwMode="auto">
        <a:xfrm>
          <a:off x="7477125" y="19050"/>
          <a:ext cx="752475" cy="942975"/>
          <a:chOff x="784" y="2"/>
          <a:chExt cx="116" cy="73"/>
        </a:xfrm>
      </xdr:grpSpPr>
      <xdr:sp macro="" textlink="">
        <xdr:nvSpPr>
          <xdr:cNvPr id="66777" name="AutoShape 2">
            <a:extLst>
              <a:ext uri="{FF2B5EF4-FFF2-40B4-BE49-F238E27FC236}">
                <a16:creationId xmlns:a16="http://schemas.microsoft.com/office/drawing/2014/main" id="{00000000-0008-0000-0E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E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0F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id="{00000000-0008-0000-1200-0000D8080100}"/>
            </a:ext>
          </a:extLst>
        </xdr:cNvPr>
        <xdr:cNvGrpSpPr>
          <a:grpSpLocks/>
        </xdr:cNvGrpSpPr>
      </xdr:nvGrpSpPr>
      <xdr:grpSpPr bwMode="auto">
        <a:xfrm>
          <a:off x="7258050" y="47625"/>
          <a:ext cx="1104900" cy="923925"/>
          <a:chOff x="762" y="5"/>
          <a:chExt cx="116" cy="73"/>
        </a:xfrm>
      </xdr:grpSpPr>
      <xdr:sp macro="" textlink="">
        <xdr:nvSpPr>
          <xdr:cNvPr id="67801" name="AutoShape 2">
            <a:extLst>
              <a:ext uri="{FF2B5EF4-FFF2-40B4-BE49-F238E27FC236}">
                <a16:creationId xmlns:a16="http://schemas.microsoft.com/office/drawing/2014/main" id="{00000000-0008-0000-12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id="{00000000-0008-0000-0200-0000D8DC0000}"/>
            </a:ext>
          </a:extLst>
        </xdr:cNvPr>
        <xdr:cNvGrpSpPr>
          <a:grpSpLocks/>
        </xdr:cNvGrpSpPr>
      </xdr:nvGrpSpPr>
      <xdr:grpSpPr bwMode="auto">
        <a:xfrm>
          <a:off x="8001000" y="209550"/>
          <a:ext cx="1104900" cy="847725"/>
          <a:chOff x="804" y="5"/>
          <a:chExt cx="116" cy="73"/>
        </a:xfrm>
      </xdr:grpSpPr>
      <xdr:sp macro="" textlink="">
        <xdr:nvSpPr>
          <xdr:cNvPr id="56537" name="AutoShape 2">
            <a:extLst>
              <a:ext uri="{FF2B5EF4-FFF2-40B4-BE49-F238E27FC236}">
                <a16:creationId xmlns:a16="http://schemas.microsoft.com/office/drawing/2014/main"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20</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id="{00000000-0008-0000-0300-0000DEE00000}"/>
            </a:ext>
          </a:extLst>
        </xdr:cNvPr>
        <xdr:cNvGrpSpPr>
          <a:grpSpLocks/>
        </xdr:cNvGrpSpPr>
      </xdr:nvGrpSpPr>
      <xdr:grpSpPr bwMode="auto">
        <a:xfrm>
          <a:off x="19550063" y="28575"/>
          <a:ext cx="0" cy="535781"/>
          <a:chOff x="804" y="5"/>
          <a:chExt cx="116" cy="73"/>
        </a:xfrm>
      </xdr:grpSpPr>
      <xdr:sp macro="" textlink="">
        <xdr:nvSpPr>
          <xdr:cNvPr id="57567" name="AutoShape 39">
            <a:extLst>
              <a:ext uri="{FF2B5EF4-FFF2-40B4-BE49-F238E27FC236}">
                <a16:creationId xmlns:a16="http://schemas.microsoft.com/office/drawing/2014/main" id="{00000000-0008-0000-03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3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13</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id="{00000000-0008-0000-0500-0000D8E40000}"/>
            </a:ext>
          </a:extLst>
        </xdr:cNvPr>
        <xdr:cNvGrpSpPr>
          <a:grpSpLocks/>
        </xdr:cNvGrpSpPr>
      </xdr:nvGrpSpPr>
      <xdr:grpSpPr bwMode="auto">
        <a:xfrm>
          <a:off x="14637544" y="19050"/>
          <a:ext cx="578644" cy="681038"/>
          <a:chOff x="804" y="5"/>
          <a:chExt cx="116" cy="73"/>
        </a:xfrm>
      </xdr:grpSpPr>
      <xdr:sp macro="" textlink="">
        <xdr:nvSpPr>
          <xdr:cNvPr id="58585" name="AutoShape 2">
            <a:extLst>
              <a:ext uri="{FF2B5EF4-FFF2-40B4-BE49-F238E27FC236}">
                <a16:creationId xmlns:a16="http://schemas.microsoft.com/office/drawing/2014/main" id="{00000000-0008-0000-05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5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676275</xdr:colOff>
      <xdr:row>2</xdr:row>
      <xdr:rowOff>257175</xdr:rowOff>
    </xdr:to>
    <xdr:grpSp>
      <xdr:nvGrpSpPr>
        <xdr:cNvPr id="59608" name="Group 1">
          <a:hlinkClick xmlns:r="http://schemas.openxmlformats.org/officeDocument/2006/relationships" r:id="rId1" tooltip="Click for Sch-4"/>
          <a:extLst>
            <a:ext uri="{FF2B5EF4-FFF2-40B4-BE49-F238E27FC236}">
              <a16:creationId xmlns:a16="http://schemas.microsoft.com/office/drawing/2014/main" id="{00000000-0008-0000-0700-0000D8E80000}"/>
            </a:ext>
          </a:extLst>
        </xdr:cNvPr>
        <xdr:cNvGrpSpPr>
          <a:grpSpLocks/>
        </xdr:cNvGrpSpPr>
      </xdr:nvGrpSpPr>
      <xdr:grpSpPr bwMode="auto">
        <a:xfrm>
          <a:off x="16097250" y="19050"/>
          <a:ext cx="0" cy="695325"/>
          <a:chOff x="804" y="5"/>
          <a:chExt cx="116" cy="73"/>
        </a:xfrm>
      </xdr:grpSpPr>
      <xdr:sp macro="" textlink="">
        <xdr:nvSpPr>
          <xdr:cNvPr id="59609" name="AutoShape 2">
            <a:extLst>
              <a:ext uri="{FF2B5EF4-FFF2-40B4-BE49-F238E27FC236}">
                <a16:creationId xmlns:a16="http://schemas.microsoft.com/office/drawing/2014/main" id="{00000000-0008-0000-0700-0000D9E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700-0000032C0000}"/>
              </a:ext>
            </a:extLst>
          </xdr:cNvPr>
          <xdr:cNvSpPr txBox="1">
            <a:spLocks noChangeArrowheads="1"/>
          </xdr:cNvSpPr>
        </xdr:nvSpPr>
        <xdr:spPr bwMode="auto">
          <a:xfrm>
            <a:off x="7381875" y="6925746891093"/>
            <a:ext cx="0"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id="{00000000-0008-0000-0800-0000D9EC0000}"/>
            </a:ext>
          </a:extLst>
        </xdr:cNvPr>
        <xdr:cNvGrpSpPr>
          <a:grpSpLocks/>
        </xdr:cNvGrpSpPr>
      </xdr:nvGrpSpPr>
      <xdr:grpSpPr bwMode="auto">
        <a:xfrm>
          <a:off x="8439150" y="28575"/>
          <a:ext cx="0" cy="695325"/>
          <a:chOff x="804" y="5"/>
          <a:chExt cx="116" cy="73"/>
        </a:xfrm>
      </xdr:grpSpPr>
      <xdr:sp macro="" textlink="">
        <xdr:nvSpPr>
          <xdr:cNvPr id="60634" name="AutoShape 26">
            <a:extLst>
              <a:ext uri="{FF2B5EF4-FFF2-40B4-BE49-F238E27FC236}">
                <a16:creationId xmlns:a16="http://schemas.microsoft.com/office/drawing/2014/main" id="{00000000-0008-0000-08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8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id="{00000000-0008-0000-0900-0000D8F00000}"/>
            </a:ext>
          </a:extLst>
        </xdr:cNvPr>
        <xdr:cNvGrpSpPr>
          <a:grpSpLocks/>
        </xdr:cNvGrpSpPr>
      </xdr:nvGrpSpPr>
      <xdr:grpSpPr bwMode="auto">
        <a:xfrm>
          <a:off x="9535190" y="47625"/>
          <a:ext cx="1107115" cy="697097"/>
          <a:chOff x="804" y="5"/>
          <a:chExt cx="116" cy="73"/>
        </a:xfrm>
      </xdr:grpSpPr>
      <xdr:sp macro="" textlink="">
        <xdr:nvSpPr>
          <xdr:cNvPr id="61657" name="AutoShape 26">
            <a:extLst>
              <a:ext uri="{FF2B5EF4-FFF2-40B4-BE49-F238E27FC236}">
                <a16:creationId xmlns:a16="http://schemas.microsoft.com/office/drawing/2014/main" id="{00000000-0008-0000-09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id="{00000000-0008-0000-0A00-0000D8F40000}"/>
            </a:ext>
          </a:extLst>
        </xdr:cNvPr>
        <xdr:cNvGrpSpPr>
          <a:grpSpLocks/>
        </xdr:cNvGrpSpPr>
      </xdr:nvGrpSpPr>
      <xdr:grpSpPr bwMode="auto">
        <a:xfrm>
          <a:off x="7210425" y="19050"/>
          <a:ext cx="619125" cy="695325"/>
          <a:chOff x="804" y="5"/>
          <a:chExt cx="116" cy="73"/>
        </a:xfrm>
      </xdr:grpSpPr>
      <xdr:sp macro="" textlink="">
        <xdr:nvSpPr>
          <xdr:cNvPr id="62681" name="AutoShape 2">
            <a:extLst>
              <a:ext uri="{FF2B5EF4-FFF2-40B4-BE49-F238E27FC236}">
                <a16:creationId xmlns:a16="http://schemas.microsoft.com/office/drawing/2014/main" id="{00000000-0008-0000-0A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A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id="{00000000-0008-0000-0B00-0000D8F80000}"/>
            </a:ext>
          </a:extLst>
        </xdr:cNvPr>
        <xdr:cNvGrpSpPr>
          <a:grpSpLocks/>
        </xdr:cNvGrpSpPr>
      </xdr:nvGrpSpPr>
      <xdr:grpSpPr bwMode="auto">
        <a:xfrm>
          <a:off x="7400925" y="19050"/>
          <a:ext cx="1104900" cy="695325"/>
          <a:chOff x="804" y="5"/>
          <a:chExt cx="116" cy="73"/>
        </a:xfrm>
      </xdr:grpSpPr>
      <xdr:sp macro="" textlink="">
        <xdr:nvSpPr>
          <xdr:cNvPr id="63705" name="AutoShape 2">
            <a:extLst>
              <a:ext uri="{FF2B5EF4-FFF2-40B4-BE49-F238E27FC236}">
                <a16:creationId xmlns:a16="http://schemas.microsoft.com/office/drawing/2014/main" id="{00000000-0008-0000-0B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18" Type="http://schemas.openxmlformats.org/officeDocument/2006/relationships/printerSettings" Target="../printerSettings/printerSettings266.bin"/><Relationship Id="rId26" Type="http://schemas.openxmlformats.org/officeDocument/2006/relationships/printerSettings" Target="../printerSettings/printerSettings274.bin"/><Relationship Id="rId3" Type="http://schemas.openxmlformats.org/officeDocument/2006/relationships/printerSettings" Target="../printerSettings/printerSettings251.bin"/><Relationship Id="rId21" Type="http://schemas.openxmlformats.org/officeDocument/2006/relationships/printerSettings" Target="../printerSettings/printerSettings269.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17" Type="http://schemas.openxmlformats.org/officeDocument/2006/relationships/printerSettings" Target="../printerSettings/printerSettings265.bin"/><Relationship Id="rId25" Type="http://schemas.openxmlformats.org/officeDocument/2006/relationships/printerSettings" Target="../printerSettings/printerSettings273.bin"/><Relationship Id="rId2" Type="http://schemas.openxmlformats.org/officeDocument/2006/relationships/printerSettings" Target="../printerSettings/printerSettings250.bin"/><Relationship Id="rId16" Type="http://schemas.openxmlformats.org/officeDocument/2006/relationships/printerSettings" Target="../printerSettings/printerSettings264.bin"/><Relationship Id="rId20" Type="http://schemas.openxmlformats.org/officeDocument/2006/relationships/printerSettings" Target="../printerSettings/printerSettings268.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24" Type="http://schemas.openxmlformats.org/officeDocument/2006/relationships/printerSettings" Target="../printerSettings/printerSettings272.bin"/><Relationship Id="rId5" Type="http://schemas.openxmlformats.org/officeDocument/2006/relationships/printerSettings" Target="../printerSettings/printerSettings253.bin"/><Relationship Id="rId15" Type="http://schemas.openxmlformats.org/officeDocument/2006/relationships/printerSettings" Target="../printerSettings/printerSettings263.bin"/><Relationship Id="rId23" Type="http://schemas.openxmlformats.org/officeDocument/2006/relationships/printerSettings" Target="../printerSettings/printerSettings271.bin"/><Relationship Id="rId28" Type="http://schemas.openxmlformats.org/officeDocument/2006/relationships/drawing" Target="../drawings/drawing7.xml"/><Relationship Id="rId10" Type="http://schemas.openxmlformats.org/officeDocument/2006/relationships/printerSettings" Target="../printerSettings/printerSettings258.bin"/><Relationship Id="rId19" Type="http://schemas.openxmlformats.org/officeDocument/2006/relationships/printerSettings" Target="../printerSettings/printerSettings267.bin"/><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 Id="rId14" Type="http://schemas.openxmlformats.org/officeDocument/2006/relationships/printerSettings" Target="../printerSettings/printerSettings262.bin"/><Relationship Id="rId22" Type="http://schemas.openxmlformats.org/officeDocument/2006/relationships/printerSettings" Target="../printerSettings/printerSettings270.bin"/><Relationship Id="rId27" Type="http://schemas.openxmlformats.org/officeDocument/2006/relationships/printerSettings" Target="../printerSettings/printerSettings27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3.bin"/><Relationship Id="rId13" Type="http://schemas.openxmlformats.org/officeDocument/2006/relationships/printerSettings" Target="../printerSettings/printerSettings288.bin"/><Relationship Id="rId18" Type="http://schemas.openxmlformats.org/officeDocument/2006/relationships/printerSettings" Target="../printerSettings/printerSettings293.bin"/><Relationship Id="rId26" Type="http://schemas.openxmlformats.org/officeDocument/2006/relationships/printerSettings" Target="../printerSettings/printerSettings301.bin"/><Relationship Id="rId3" Type="http://schemas.openxmlformats.org/officeDocument/2006/relationships/printerSettings" Target="../printerSettings/printerSettings278.bin"/><Relationship Id="rId21" Type="http://schemas.openxmlformats.org/officeDocument/2006/relationships/printerSettings" Target="../printerSettings/printerSettings296.bin"/><Relationship Id="rId7" Type="http://schemas.openxmlformats.org/officeDocument/2006/relationships/printerSettings" Target="../printerSettings/printerSettings282.bin"/><Relationship Id="rId12" Type="http://schemas.openxmlformats.org/officeDocument/2006/relationships/printerSettings" Target="../printerSettings/printerSettings287.bin"/><Relationship Id="rId17" Type="http://schemas.openxmlformats.org/officeDocument/2006/relationships/printerSettings" Target="../printerSettings/printerSettings292.bin"/><Relationship Id="rId25" Type="http://schemas.openxmlformats.org/officeDocument/2006/relationships/printerSettings" Target="../printerSettings/printerSettings300.bin"/><Relationship Id="rId2" Type="http://schemas.openxmlformats.org/officeDocument/2006/relationships/printerSettings" Target="../printerSettings/printerSettings277.bin"/><Relationship Id="rId16" Type="http://schemas.openxmlformats.org/officeDocument/2006/relationships/printerSettings" Target="../printerSettings/printerSettings291.bin"/><Relationship Id="rId20" Type="http://schemas.openxmlformats.org/officeDocument/2006/relationships/printerSettings" Target="../printerSettings/printerSettings295.bin"/><Relationship Id="rId29" Type="http://schemas.openxmlformats.org/officeDocument/2006/relationships/drawing" Target="../drawings/drawing8.xml"/><Relationship Id="rId1" Type="http://schemas.openxmlformats.org/officeDocument/2006/relationships/printerSettings" Target="../printerSettings/printerSettings276.bin"/><Relationship Id="rId6" Type="http://schemas.openxmlformats.org/officeDocument/2006/relationships/printerSettings" Target="../printerSettings/printerSettings281.bin"/><Relationship Id="rId11" Type="http://schemas.openxmlformats.org/officeDocument/2006/relationships/printerSettings" Target="../printerSettings/printerSettings286.bin"/><Relationship Id="rId24" Type="http://schemas.openxmlformats.org/officeDocument/2006/relationships/printerSettings" Target="../printerSettings/printerSettings299.bin"/><Relationship Id="rId5" Type="http://schemas.openxmlformats.org/officeDocument/2006/relationships/printerSettings" Target="../printerSettings/printerSettings280.bin"/><Relationship Id="rId15" Type="http://schemas.openxmlformats.org/officeDocument/2006/relationships/printerSettings" Target="../printerSettings/printerSettings290.bin"/><Relationship Id="rId23" Type="http://schemas.openxmlformats.org/officeDocument/2006/relationships/printerSettings" Target="../printerSettings/printerSettings298.bin"/><Relationship Id="rId28" Type="http://schemas.openxmlformats.org/officeDocument/2006/relationships/printerSettings" Target="../printerSettings/printerSettings303.bin"/><Relationship Id="rId10" Type="http://schemas.openxmlformats.org/officeDocument/2006/relationships/printerSettings" Target="../printerSettings/printerSettings285.bin"/><Relationship Id="rId19" Type="http://schemas.openxmlformats.org/officeDocument/2006/relationships/printerSettings" Target="../printerSettings/printerSettings294.bin"/><Relationship Id="rId4" Type="http://schemas.openxmlformats.org/officeDocument/2006/relationships/printerSettings" Target="../printerSettings/printerSettings279.bin"/><Relationship Id="rId9" Type="http://schemas.openxmlformats.org/officeDocument/2006/relationships/printerSettings" Target="../printerSettings/printerSettings284.bin"/><Relationship Id="rId14" Type="http://schemas.openxmlformats.org/officeDocument/2006/relationships/printerSettings" Target="../printerSettings/printerSettings289.bin"/><Relationship Id="rId22" Type="http://schemas.openxmlformats.org/officeDocument/2006/relationships/printerSettings" Target="../printerSettings/printerSettings297.bin"/><Relationship Id="rId27" Type="http://schemas.openxmlformats.org/officeDocument/2006/relationships/printerSettings" Target="../printerSettings/printerSettings302.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11.bin"/><Relationship Id="rId13" Type="http://schemas.openxmlformats.org/officeDocument/2006/relationships/printerSettings" Target="../printerSettings/printerSettings316.bin"/><Relationship Id="rId18" Type="http://schemas.openxmlformats.org/officeDocument/2006/relationships/printerSettings" Target="../printerSettings/printerSettings321.bin"/><Relationship Id="rId26" Type="http://schemas.openxmlformats.org/officeDocument/2006/relationships/printerSettings" Target="../printerSettings/printerSettings329.bin"/><Relationship Id="rId3" Type="http://schemas.openxmlformats.org/officeDocument/2006/relationships/printerSettings" Target="../printerSettings/printerSettings306.bin"/><Relationship Id="rId21" Type="http://schemas.openxmlformats.org/officeDocument/2006/relationships/printerSettings" Target="../printerSettings/printerSettings324.bin"/><Relationship Id="rId7" Type="http://schemas.openxmlformats.org/officeDocument/2006/relationships/printerSettings" Target="../printerSettings/printerSettings310.bin"/><Relationship Id="rId12" Type="http://schemas.openxmlformats.org/officeDocument/2006/relationships/printerSettings" Target="../printerSettings/printerSettings315.bin"/><Relationship Id="rId17" Type="http://schemas.openxmlformats.org/officeDocument/2006/relationships/printerSettings" Target="../printerSettings/printerSettings320.bin"/><Relationship Id="rId25" Type="http://schemas.openxmlformats.org/officeDocument/2006/relationships/printerSettings" Target="../printerSettings/printerSettings328.bin"/><Relationship Id="rId2" Type="http://schemas.openxmlformats.org/officeDocument/2006/relationships/printerSettings" Target="../printerSettings/printerSettings305.bin"/><Relationship Id="rId16" Type="http://schemas.openxmlformats.org/officeDocument/2006/relationships/printerSettings" Target="../printerSettings/printerSettings319.bin"/><Relationship Id="rId20" Type="http://schemas.openxmlformats.org/officeDocument/2006/relationships/printerSettings" Target="../printerSettings/printerSettings323.bin"/><Relationship Id="rId1" Type="http://schemas.openxmlformats.org/officeDocument/2006/relationships/printerSettings" Target="../printerSettings/printerSettings304.bin"/><Relationship Id="rId6" Type="http://schemas.openxmlformats.org/officeDocument/2006/relationships/printerSettings" Target="../printerSettings/printerSettings309.bin"/><Relationship Id="rId11" Type="http://schemas.openxmlformats.org/officeDocument/2006/relationships/printerSettings" Target="../printerSettings/printerSettings314.bin"/><Relationship Id="rId24" Type="http://schemas.openxmlformats.org/officeDocument/2006/relationships/printerSettings" Target="../printerSettings/printerSettings327.bin"/><Relationship Id="rId5" Type="http://schemas.openxmlformats.org/officeDocument/2006/relationships/printerSettings" Target="../printerSettings/printerSettings308.bin"/><Relationship Id="rId15" Type="http://schemas.openxmlformats.org/officeDocument/2006/relationships/printerSettings" Target="../printerSettings/printerSettings318.bin"/><Relationship Id="rId23" Type="http://schemas.openxmlformats.org/officeDocument/2006/relationships/printerSettings" Target="../printerSettings/printerSettings326.bin"/><Relationship Id="rId28" Type="http://schemas.openxmlformats.org/officeDocument/2006/relationships/drawing" Target="../drawings/drawing9.xml"/><Relationship Id="rId10" Type="http://schemas.openxmlformats.org/officeDocument/2006/relationships/printerSettings" Target="../printerSettings/printerSettings313.bin"/><Relationship Id="rId19" Type="http://schemas.openxmlformats.org/officeDocument/2006/relationships/printerSettings" Target="../printerSettings/printerSettings322.bin"/><Relationship Id="rId4" Type="http://schemas.openxmlformats.org/officeDocument/2006/relationships/printerSettings" Target="../printerSettings/printerSettings307.bin"/><Relationship Id="rId9" Type="http://schemas.openxmlformats.org/officeDocument/2006/relationships/printerSettings" Target="../printerSettings/printerSettings312.bin"/><Relationship Id="rId14" Type="http://schemas.openxmlformats.org/officeDocument/2006/relationships/printerSettings" Target="../printerSettings/printerSettings317.bin"/><Relationship Id="rId22" Type="http://schemas.openxmlformats.org/officeDocument/2006/relationships/printerSettings" Target="../printerSettings/printerSettings325.bin"/><Relationship Id="rId27" Type="http://schemas.openxmlformats.org/officeDocument/2006/relationships/printerSettings" Target="../printerSettings/printerSettings33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8.bin"/><Relationship Id="rId13" Type="http://schemas.openxmlformats.org/officeDocument/2006/relationships/printerSettings" Target="../printerSettings/printerSettings343.bin"/><Relationship Id="rId18" Type="http://schemas.openxmlformats.org/officeDocument/2006/relationships/printerSettings" Target="../printerSettings/printerSettings348.bin"/><Relationship Id="rId26" Type="http://schemas.openxmlformats.org/officeDocument/2006/relationships/printerSettings" Target="../printerSettings/printerSettings356.bin"/><Relationship Id="rId3" Type="http://schemas.openxmlformats.org/officeDocument/2006/relationships/printerSettings" Target="../printerSettings/printerSettings333.bin"/><Relationship Id="rId21" Type="http://schemas.openxmlformats.org/officeDocument/2006/relationships/printerSettings" Target="../printerSettings/printerSettings351.bin"/><Relationship Id="rId7" Type="http://schemas.openxmlformats.org/officeDocument/2006/relationships/printerSettings" Target="../printerSettings/printerSettings337.bin"/><Relationship Id="rId12" Type="http://schemas.openxmlformats.org/officeDocument/2006/relationships/printerSettings" Target="../printerSettings/printerSettings342.bin"/><Relationship Id="rId17" Type="http://schemas.openxmlformats.org/officeDocument/2006/relationships/printerSettings" Target="../printerSettings/printerSettings347.bin"/><Relationship Id="rId25" Type="http://schemas.openxmlformats.org/officeDocument/2006/relationships/printerSettings" Target="../printerSettings/printerSettings355.bin"/><Relationship Id="rId2" Type="http://schemas.openxmlformats.org/officeDocument/2006/relationships/printerSettings" Target="../printerSettings/printerSettings332.bin"/><Relationship Id="rId16" Type="http://schemas.openxmlformats.org/officeDocument/2006/relationships/printerSettings" Target="../printerSettings/printerSettings346.bin"/><Relationship Id="rId20" Type="http://schemas.openxmlformats.org/officeDocument/2006/relationships/printerSettings" Target="../printerSettings/printerSettings350.bin"/><Relationship Id="rId29" Type="http://schemas.openxmlformats.org/officeDocument/2006/relationships/drawing" Target="../drawings/drawing10.xml"/><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printerSettings" Target="../printerSettings/printerSettings341.bin"/><Relationship Id="rId24" Type="http://schemas.openxmlformats.org/officeDocument/2006/relationships/printerSettings" Target="../printerSettings/printerSettings354.bin"/><Relationship Id="rId5" Type="http://schemas.openxmlformats.org/officeDocument/2006/relationships/printerSettings" Target="../printerSettings/printerSettings335.bin"/><Relationship Id="rId15" Type="http://schemas.openxmlformats.org/officeDocument/2006/relationships/printerSettings" Target="../printerSettings/printerSettings345.bin"/><Relationship Id="rId23" Type="http://schemas.openxmlformats.org/officeDocument/2006/relationships/printerSettings" Target="../printerSettings/printerSettings353.bin"/><Relationship Id="rId28" Type="http://schemas.openxmlformats.org/officeDocument/2006/relationships/printerSettings" Target="../printerSettings/printerSettings358.bin"/><Relationship Id="rId10" Type="http://schemas.openxmlformats.org/officeDocument/2006/relationships/printerSettings" Target="../printerSettings/printerSettings340.bin"/><Relationship Id="rId19" Type="http://schemas.openxmlformats.org/officeDocument/2006/relationships/printerSettings" Target="../printerSettings/printerSettings349.bin"/><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 Id="rId14" Type="http://schemas.openxmlformats.org/officeDocument/2006/relationships/printerSettings" Target="../printerSettings/printerSettings344.bin"/><Relationship Id="rId22" Type="http://schemas.openxmlformats.org/officeDocument/2006/relationships/printerSettings" Target="../printerSettings/printerSettings352.bin"/><Relationship Id="rId27" Type="http://schemas.openxmlformats.org/officeDocument/2006/relationships/printerSettings" Target="../printerSettings/printerSettings35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drawing" Target="../drawings/drawing11.xml"/><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printerSettings" Target="../printerSettings/printerSettings411.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28" Type="http://schemas.openxmlformats.org/officeDocument/2006/relationships/drawing" Target="../drawings/drawing12.xml"/><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 Id="rId27" Type="http://schemas.openxmlformats.org/officeDocument/2006/relationships/printerSettings" Target="../printerSettings/printerSettings41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20.bin"/><Relationship Id="rId13" Type="http://schemas.openxmlformats.org/officeDocument/2006/relationships/printerSettings" Target="../printerSettings/printerSettings425.bin"/><Relationship Id="rId18" Type="http://schemas.openxmlformats.org/officeDocument/2006/relationships/printerSettings" Target="../printerSettings/printerSettings430.bin"/><Relationship Id="rId26" Type="http://schemas.openxmlformats.org/officeDocument/2006/relationships/printerSettings" Target="../printerSettings/printerSettings438.bin"/><Relationship Id="rId3" Type="http://schemas.openxmlformats.org/officeDocument/2006/relationships/printerSettings" Target="../printerSettings/printerSettings415.bin"/><Relationship Id="rId21" Type="http://schemas.openxmlformats.org/officeDocument/2006/relationships/printerSettings" Target="../printerSettings/printerSettings433.bin"/><Relationship Id="rId7" Type="http://schemas.openxmlformats.org/officeDocument/2006/relationships/printerSettings" Target="../printerSettings/printerSettings419.bin"/><Relationship Id="rId12" Type="http://schemas.openxmlformats.org/officeDocument/2006/relationships/printerSettings" Target="../printerSettings/printerSettings424.bin"/><Relationship Id="rId17" Type="http://schemas.openxmlformats.org/officeDocument/2006/relationships/printerSettings" Target="../printerSettings/printerSettings429.bin"/><Relationship Id="rId25" Type="http://schemas.openxmlformats.org/officeDocument/2006/relationships/printerSettings" Target="../printerSettings/printerSettings437.bin"/><Relationship Id="rId2" Type="http://schemas.openxmlformats.org/officeDocument/2006/relationships/printerSettings" Target="../printerSettings/printerSettings414.bin"/><Relationship Id="rId16" Type="http://schemas.openxmlformats.org/officeDocument/2006/relationships/printerSettings" Target="../printerSettings/printerSettings428.bin"/><Relationship Id="rId20" Type="http://schemas.openxmlformats.org/officeDocument/2006/relationships/printerSettings" Target="../printerSettings/printerSettings432.bin"/><Relationship Id="rId1" Type="http://schemas.openxmlformats.org/officeDocument/2006/relationships/printerSettings" Target="../printerSettings/printerSettings413.bin"/><Relationship Id="rId6" Type="http://schemas.openxmlformats.org/officeDocument/2006/relationships/printerSettings" Target="../printerSettings/printerSettings418.bin"/><Relationship Id="rId11" Type="http://schemas.openxmlformats.org/officeDocument/2006/relationships/printerSettings" Target="../printerSettings/printerSettings423.bin"/><Relationship Id="rId24" Type="http://schemas.openxmlformats.org/officeDocument/2006/relationships/printerSettings" Target="../printerSettings/printerSettings436.bin"/><Relationship Id="rId5" Type="http://schemas.openxmlformats.org/officeDocument/2006/relationships/printerSettings" Target="../printerSettings/printerSettings417.bin"/><Relationship Id="rId15" Type="http://schemas.openxmlformats.org/officeDocument/2006/relationships/printerSettings" Target="../printerSettings/printerSettings427.bin"/><Relationship Id="rId23" Type="http://schemas.openxmlformats.org/officeDocument/2006/relationships/printerSettings" Target="../printerSettings/printerSettings435.bin"/><Relationship Id="rId28" Type="http://schemas.openxmlformats.org/officeDocument/2006/relationships/drawing" Target="../drawings/drawing13.xml"/><Relationship Id="rId10" Type="http://schemas.openxmlformats.org/officeDocument/2006/relationships/printerSettings" Target="../printerSettings/printerSettings422.bin"/><Relationship Id="rId19" Type="http://schemas.openxmlformats.org/officeDocument/2006/relationships/printerSettings" Target="../printerSettings/printerSettings431.bin"/><Relationship Id="rId4" Type="http://schemas.openxmlformats.org/officeDocument/2006/relationships/printerSettings" Target="../printerSettings/printerSettings416.bin"/><Relationship Id="rId9" Type="http://schemas.openxmlformats.org/officeDocument/2006/relationships/printerSettings" Target="../printerSettings/printerSettings421.bin"/><Relationship Id="rId14" Type="http://schemas.openxmlformats.org/officeDocument/2006/relationships/printerSettings" Target="../printerSettings/printerSettings426.bin"/><Relationship Id="rId22" Type="http://schemas.openxmlformats.org/officeDocument/2006/relationships/printerSettings" Target="../printerSettings/printerSettings434.bin"/><Relationship Id="rId27" Type="http://schemas.openxmlformats.org/officeDocument/2006/relationships/printerSettings" Target="../printerSettings/printerSettings43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printerSettings" Target="../printerSettings/printerSettings465.bin"/><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28" Type="http://schemas.openxmlformats.org/officeDocument/2006/relationships/drawing" Target="../drawings/drawing14.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 Id="rId27" Type="http://schemas.openxmlformats.org/officeDocument/2006/relationships/printerSettings" Target="../printerSettings/printerSettings466.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74.bin"/><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26" Type="http://schemas.openxmlformats.org/officeDocument/2006/relationships/printerSettings" Target="../printerSettings/printerSettings492.bin"/><Relationship Id="rId3" Type="http://schemas.openxmlformats.org/officeDocument/2006/relationships/printerSettings" Target="../printerSettings/printerSettings469.bin"/><Relationship Id="rId21" Type="http://schemas.openxmlformats.org/officeDocument/2006/relationships/printerSettings" Target="../printerSettings/printerSettings487.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5" Type="http://schemas.openxmlformats.org/officeDocument/2006/relationships/printerSettings" Target="../printerSettings/printerSettings491.bin"/><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20" Type="http://schemas.openxmlformats.org/officeDocument/2006/relationships/printerSettings" Target="../printerSettings/printerSettings486.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24" Type="http://schemas.openxmlformats.org/officeDocument/2006/relationships/printerSettings" Target="../printerSettings/printerSettings490.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23" Type="http://schemas.openxmlformats.org/officeDocument/2006/relationships/printerSettings" Target="../printerSettings/printerSettings489.bin"/><Relationship Id="rId28" Type="http://schemas.openxmlformats.org/officeDocument/2006/relationships/drawing" Target="../drawings/drawing15.xml"/><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 Id="rId22" Type="http://schemas.openxmlformats.org/officeDocument/2006/relationships/printerSettings" Target="../printerSettings/printerSettings488.bin"/><Relationship Id="rId27" Type="http://schemas.openxmlformats.org/officeDocument/2006/relationships/printerSettings" Target="../printerSettings/printerSettings49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1.bin"/><Relationship Id="rId13" Type="http://schemas.openxmlformats.org/officeDocument/2006/relationships/printerSettings" Target="../printerSettings/printerSettings506.bin"/><Relationship Id="rId18" Type="http://schemas.openxmlformats.org/officeDocument/2006/relationships/printerSettings" Target="../printerSettings/printerSettings511.bin"/><Relationship Id="rId26" Type="http://schemas.openxmlformats.org/officeDocument/2006/relationships/printerSettings" Target="../printerSettings/printerSettings519.bin"/><Relationship Id="rId3" Type="http://schemas.openxmlformats.org/officeDocument/2006/relationships/printerSettings" Target="../printerSettings/printerSettings496.bin"/><Relationship Id="rId21" Type="http://schemas.openxmlformats.org/officeDocument/2006/relationships/printerSettings" Target="../printerSettings/printerSettings514.bin"/><Relationship Id="rId7" Type="http://schemas.openxmlformats.org/officeDocument/2006/relationships/printerSettings" Target="../printerSettings/printerSettings500.bin"/><Relationship Id="rId12" Type="http://schemas.openxmlformats.org/officeDocument/2006/relationships/printerSettings" Target="../printerSettings/printerSettings505.bin"/><Relationship Id="rId17" Type="http://schemas.openxmlformats.org/officeDocument/2006/relationships/printerSettings" Target="../printerSettings/printerSettings510.bin"/><Relationship Id="rId25" Type="http://schemas.openxmlformats.org/officeDocument/2006/relationships/printerSettings" Target="../printerSettings/printerSettings518.bin"/><Relationship Id="rId2" Type="http://schemas.openxmlformats.org/officeDocument/2006/relationships/printerSettings" Target="../printerSettings/printerSettings495.bin"/><Relationship Id="rId16" Type="http://schemas.openxmlformats.org/officeDocument/2006/relationships/printerSettings" Target="../printerSettings/printerSettings509.bin"/><Relationship Id="rId20" Type="http://schemas.openxmlformats.org/officeDocument/2006/relationships/printerSettings" Target="../printerSettings/printerSettings513.bin"/><Relationship Id="rId1" Type="http://schemas.openxmlformats.org/officeDocument/2006/relationships/printerSettings" Target="../printerSettings/printerSettings494.bin"/><Relationship Id="rId6" Type="http://schemas.openxmlformats.org/officeDocument/2006/relationships/printerSettings" Target="../printerSettings/printerSettings499.bin"/><Relationship Id="rId11" Type="http://schemas.openxmlformats.org/officeDocument/2006/relationships/printerSettings" Target="../printerSettings/printerSettings504.bin"/><Relationship Id="rId24" Type="http://schemas.openxmlformats.org/officeDocument/2006/relationships/printerSettings" Target="../printerSettings/printerSettings517.bin"/><Relationship Id="rId5" Type="http://schemas.openxmlformats.org/officeDocument/2006/relationships/printerSettings" Target="../printerSettings/printerSettings498.bin"/><Relationship Id="rId15" Type="http://schemas.openxmlformats.org/officeDocument/2006/relationships/printerSettings" Target="../printerSettings/printerSettings508.bin"/><Relationship Id="rId23" Type="http://schemas.openxmlformats.org/officeDocument/2006/relationships/printerSettings" Target="../printerSettings/printerSettings516.bin"/><Relationship Id="rId28" Type="http://schemas.openxmlformats.org/officeDocument/2006/relationships/drawing" Target="../drawings/drawing16.xml"/><Relationship Id="rId10" Type="http://schemas.openxmlformats.org/officeDocument/2006/relationships/printerSettings" Target="../printerSettings/printerSettings503.bin"/><Relationship Id="rId19" Type="http://schemas.openxmlformats.org/officeDocument/2006/relationships/printerSettings" Target="../printerSettings/printerSettings512.bin"/><Relationship Id="rId4" Type="http://schemas.openxmlformats.org/officeDocument/2006/relationships/printerSettings" Target="../printerSettings/printerSettings497.bin"/><Relationship Id="rId9" Type="http://schemas.openxmlformats.org/officeDocument/2006/relationships/printerSettings" Target="../printerSettings/printerSettings502.bin"/><Relationship Id="rId14" Type="http://schemas.openxmlformats.org/officeDocument/2006/relationships/printerSettings" Target="../printerSettings/printerSettings507.bin"/><Relationship Id="rId22" Type="http://schemas.openxmlformats.org/officeDocument/2006/relationships/printerSettings" Target="../printerSettings/printerSettings515.bin"/><Relationship Id="rId27" Type="http://schemas.openxmlformats.org/officeDocument/2006/relationships/printerSettings" Target="../printerSettings/printerSettings520.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5.bin"/><Relationship Id="rId13" Type="http://schemas.openxmlformats.org/officeDocument/2006/relationships/printerSettings" Target="../printerSettings/printerSettings40.bin"/><Relationship Id="rId18" Type="http://schemas.openxmlformats.org/officeDocument/2006/relationships/printerSettings" Target="../printerSettings/printerSettings45.bin"/><Relationship Id="rId26" Type="http://schemas.openxmlformats.org/officeDocument/2006/relationships/printerSettings" Target="../printerSettings/printerSettings53.bin"/><Relationship Id="rId3" Type="http://schemas.openxmlformats.org/officeDocument/2006/relationships/printerSettings" Target="../printerSettings/printerSettings30.bin"/><Relationship Id="rId21" Type="http://schemas.openxmlformats.org/officeDocument/2006/relationships/printerSettings" Target="../printerSettings/printerSettings48.bin"/><Relationship Id="rId7" Type="http://schemas.openxmlformats.org/officeDocument/2006/relationships/printerSettings" Target="../printerSettings/printerSettings34.bin"/><Relationship Id="rId12" Type="http://schemas.openxmlformats.org/officeDocument/2006/relationships/printerSettings" Target="../printerSettings/printerSettings39.bin"/><Relationship Id="rId17" Type="http://schemas.openxmlformats.org/officeDocument/2006/relationships/printerSettings" Target="../printerSettings/printerSettings44.bin"/><Relationship Id="rId25" Type="http://schemas.openxmlformats.org/officeDocument/2006/relationships/printerSettings" Target="../printerSettings/printerSettings52.bin"/><Relationship Id="rId2" Type="http://schemas.openxmlformats.org/officeDocument/2006/relationships/printerSettings" Target="../printerSettings/printerSettings29.bin"/><Relationship Id="rId16" Type="http://schemas.openxmlformats.org/officeDocument/2006/relationships/printerSettings" Target="../printerSettings/printerSettings43.bin"/><Relationship Id="rId20" Type="http://schemas.openxmlformats.org/officeDocument/2006/relationships/printerSettings" Target="../printerSettings/printerSettings47.bin"/><Relationship Id="rId29" Type="http://schemas.openxmlformats.org/officeDocument/2006/relationships/drawing" Target="../drawings/drawing1.xml"/><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11" Type="http://schemas.openxmlformats.org/officeDocument/2006/relationships/printerSettings" Target="../printerSettings/printerSettings38.bin"/><Relationship Id="rId24" Type="http://schemas.openxmlformats.org/officeDocument/2006/relationships/printerSettings" Target="../printerSettings/printerSettings51.bin"/><Relationship Id="rId5" Type="http://schemas.openxmlformats.org/officeDocument/2006/relationships/printerSettings" Target="../printerSettings/printerSettings32.bin"/><Relationship Id="rId15" Type="http://schemas.openxmlformats.org/officeDocument/2006/relationships/printerSettings" Target="../printerSettings/printerSettings42.bin"/><Relationship Id="rId23" Type="http://schemas.openxmlformats.org/officeDocument/2006/relationships/printerSettings" Target="../printerSettings/printerSettings50.bin"/><Relationship Id="rId28" Type="http://schemas.openxmlformats.org/officeDocument/2006/relationships/printerSettings" Target="../printerSettings/printerSettings55.bin"/><Relationship Id="rId10" Type="http://schemas.openxmlformats.org/officeDocument/2006/relationships/printerSettings" Target="../printerSettings/printerSettings37.bin"/><Relationship Id="rId19" Type="http://schemas.openxmlformats.org/officeDocument/2006/relationships/printerSettings" Target="../printerSettings/printerSettings46.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 Id="rId14" Type="http://schemas.openxmlformats.org/officeDocument/2006/relationships/printerSettings" Target="../printerSettings/printerSettings41.bin"/><Relationship Id="rId22" Type="http://schemas.openxmlformats.org/officeDocument/2006/relationships/printerSettings" Target="../printerSettings/printerSettings49.bin"/><Relationship Id="rId27" Type="http://schemas.openxmlformats.org/officeDocument/2006/relationships/printerSettings" Target="../printerSettings/printerSettings54.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28.bin"/><Relationship Id="rId13" Type="http://schemas.openxmlformats.org/officeDocument/2006/relationships/printerSettings" Target="../printerSettings/printerSettings533.bin"/><Relationship Id="rId18" Type="http://schemas.openxmlformats.org/officeDocument/2006/relationships/printerSettings" Target="../printerSettings/printerSettings538.bin"/><Relationship Id="rId3" Type="http://schemas.openxmlformats.org/officeDocument/2006/relationships/printerSettings" Target="../printerSettings/printerSettings523.bin"/><Relationship Id="rId21" Type="http://schemas.openxmlformats.org/officeDocument/2006/relationships/printerSettings" Target="../printerSettings/printerSettings541.bin"/><Relationship Id="rId7" Type="http://schemas.openxmlformats.org/officeDocument/2006/relationships/printerSettings" Target="../printerSettings/printerSettings527.bin"/><Relationship Id="rId12" Type="http://schemas.openxmlformats.org/officeDocument/2006/relationships/printerSettings" Target="../printerSettings/printerSettings532.bin"/><Relationship Id="rId17" Type="http://schemas.openxmlformats.org/officeDocument/2006/relationships/printerSettings" Target="../printerSettings/printerSettings537.bin"/><Relationship Id="rId2" Type="http://schemas.openxmlformats.org/officeDocument/2006/relationships/printerSettings" Target="../printerSettings/printerSettings522.bin"/><Relationship Id="rId16" Type="http://schemas.openxmlformats.org/officeDocument/2006/relationships/printerSettings" Target="../printerSettings/printerSettings536.bin"/><Relationship Id="rId20" Type="http://schemas.openxmlformats.org/officeDocument/2006/relationships/printerSettings" Target="../printerSettings/printerSettings540.bin"/><Relationship Id="rId1" Type="http://schemas.openxmlformats.org/officeDocument/2006/relationships/printerSettings" Target="../printerSettings/printerSettings521.bin"/><Relationship Id="rId6" Type="http://schemas.openxmlformats.org/officeDocument/2006/relationships/printerSettings" Target="../printerSettings/printerSettings526.bin"/><Relationship Id="rId11" Type="http://schemas.openxmlformats.org/officeDocument/2006/relationships/printerSettings" Target="../printerSettings/printerSettings531.bin"/><Relationship Id="rId24" Type="http://schemas.openxmlformats.org/officeDocument/2006/relationships/printerSettings" Target="../printerSettings/printerSettings544.bin"/><Relationship Id="rId5" Type="http://schemas.openxmlformats.org/officeDocument/2006/relationships/printerSettings" Target="../printerSettings/printerSettings525.bin"/><Relationship Id="rId15" Type="http://schemas.openxmlformats.org/officeDocument/2006/relationships/printerSettings" Target="../printerSettings/printerSettings535.bin"/><Relationship Id="rId23" Type="http://schemas.openxmlformats.org/officeDocument/2006/relationships/printerSettings" Target="../printerSettings/printerSettings543.bin"/><Relationship Id="rId10" Type="http://schemas.openxmlformats.org/officeDocument/2006/relationships/printerSettings" Target="../printerSettings/printerSettings530.bin"/><Relationship Id="rId19" Type="http://schemas.openxmlformats.org/officeDocument/2006/relationships/printerSettings" Target="../printerSettings/printerSettings539.bin"/><Relationship Id="rId4" Type="http://schemas.openxmlformats.org/officeDocument/2006/relationships/printerSettings" Target="../printerSettings/printerSettings524.bin"/><Relationship Id="rId9" Type="http://schemas.openxmlformats.org/officeDocument/2006/relationships/printerSettings" Target="../printerSettings/printerSettings529.bin"/><Relationship Id="rId14" Type="http://schemas.openxmlformats.org/officeDocument/2006/relationships/printerSettings" Target="../printerSettings/printerSettings534.bin"/><Relationship Id="rId22" Type="http://schemas.openxmlformats.org/officeDocument/2006/relationships/printerSettings" Target="../printerSettings/printerSettings54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52.bin"/><Relationship Id="rId13" Type="http://schemas.openxmlformats.org/officeDocument/2006/relationships/printerSettings" Target="../printerSettings/printerSettings557.bin"/><Relationship Id="rId18" Type="http://schemas.openxmlformats.org/officeDocument/2006/relationships/printerSettings" Target="../printerSettings/printerSettings562.bin"/><Relationship Id="rId3" Type="http://schemas.openxmlformats.org/officeDocument/2006/relationships/printerSettings" Target="../printerSettings/printerSettings547.bin"/><Relationship Id="rId21" Type="http://schemas.openxmlformats.org/officeDocument/2006/relationships/printerSettings" Target="../printerSettings/printerSettings565.bin"/><Relationship Id="rId7" Type="http://schemas.openxmlformats.org/officeDocument/2006/relationships/printerSettings" Target="../printerSettings/printerSettings551.bin"/><Relationship Id="rId12" Type="http://schemas.openxmlformats.org/officeDocument/2006/relationships/printerSettings" Target="../printerSettings/printerSettings556.bin"/><Relationship Id="rId17" Type="http://schemas.openxmlformats.org/officeDocument/2006/relationships/printerSettings" Target="../printerSettings/printerSettings561.bin"/><Relationship Id="rId2" Type="http://schemas.openxmlformats.org/officeDocument/2006/relationships/printerSettings" Target="../printerSettings/printerSettings546.bin"/><Relationship Id="rId16" Type="http://schemas.openxmlformats.org/officeDocument/2006/relationships/printerSettings" Target="../printerSettings/printerSettings560.bin"/><Relationship Id="rId20" Type="http://schemas.openxmlformats.org/officeDocument/2006/relationships/printerSettings" Target="../printerSettings/printerSettings564.bin"/><Relationship Id="rId1" Type="http://schemas.openxmlformats.org/officeDocument/2006/relationships/printerSettings" Target="../printerSettings/printerSettings545.bin"/><Relationship Id="rId6" Type="http://schemas.openxmlformats.org/officeDocument/2006/relationships/printerSettings" Target="../printerSettings/printerSettings550.bin"/><Relationship Id="rId11" Type="http://schemas.openxmlformats.org/officeDocument/2006/relationships/printerSettings" Target="../printerSettings/printerSettings555.bin"/><Relationship Id="rId24" Type="http://schemas.openxmlformats.org/officeDocument/2006/relationships/printerSettings" Target="../printerSettings/printerSettings568.bin"/><Relationship Id="rId5" Type="http://schemas.openxmlformats.org/officeDocument/2006/relationships/printerSettings" Target="../printerSettings/printerSettings549.bin"/><Relationship Id="rId15" Type="http://schemas.openxmlformats.org/officeDocument/2006/relationships/printerSettings" Target="../printerSettings/printerSettings559.bin"/><Relationship Id="rId23" Type="http://schemas.openxmlformats.org/officeDocument/2006/relationships/printerSettings" Target="../printerSettings/printerSettings567.bin"/><Relationship Id="rId10" Type="http://schemas.openxmlformats.org/officeDocument/2006/relationships/printerSettings" Target="../printerSettings/printerSettings554.bin"/><Relationship Id="rId19" Type="http://schemas.openxmlformats.org/officeDocument/2006/relationships/printerSettings" Target="../printerSettings/printerSettings563.bin"/><Relationship Id="rId4" Type="http://schemas.openxmlformats.org/officeDocument/2006/relationships/printerSettings" Target="../printerSettings/printerSettings548.bin"/><Relationship Id="rId9" Type="http://schemas.openxmlformats.org/officeDocument/2006/relationships/printerSettings" Target="../printerSettings/printerSettings553.bin"/><Relationship Id="rId14" Type="http://schemas.openxmlformats.org/officeDocument/2006/relationships/printerSettings" Target="../printerSettings/printerSettings558.bin"/><Relationship Id="rId22" Type="http://schemas.openxmlformats.org/officeDocument/2006/relationships/printerSettings" Target="../printerSettings/printerSettings56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76.bin"/><Relationship Id="rId13" Type="http://schemas.openxmlformats.org/officeDocument/2006/relationships/printerSettings" Target="../printerSettings/printerSettings581.bin"/><Relationship Id="rId18" Type="http://schemas.openxmlformats.org/officeDocument/2006/relationships/printerSettings" Target="../printerSettings/printerSettings586.bin"/><Relationship Id="rId26" Type="http://schemas.openxmlformats.org/officeDocument/2006/relationships/printerSettings" Target="../printerSettings/printerSettings594.bin"/><Relationship Id="rId3" Type="http://schemas.openxmlformats.org/officeDocument/2006/relationships/printerSettings" Target="../printerSettings/printerSettings571.bin"/><Relationship Id="rId21" Type="http://schemas.openxmlformats.org/officeDocument/2006/relationships/printerSettings" Target="../printerSettings/printerSettings589.bin"/><Relationship Id="rId7" Type="http://schemas.openxmlformats.org/officeDocument/2006/relationships/printerSettings" Target="../printerSettings/printerSettings575.bin"/><Relationship Id="rId12" Type="http://schemas.openxmlformats.org/officeDocument/2006/relationships/printerSettings" Target="../printerSettings/printerSettings580.bin"/><Relationship Id="rId17" Type="http://schemas.openxmlformats.org/officeDocument/2006/relationships/printerSettings" Target="../printerSettings/printerSettings585.bin"/><Relationship Id="rId25" Type="http://schemas.openxmlformats.org/officeDocument/2006/relationships/printerSettings" Target="../printerSettings/printerSettings593.bin"/><Relationship Id="rId2" Type="http://schemas.openxmlformats.org/officeDocument/2006/relationships/printerSettings" Target="../printerSettings/printerSettings570.bin"/><Relationship Id="rId16" Type="http://schemas.openxmlformats.org/officeDocument/2006/relationships/printerSettings" Target="../printerSettings/printerSettings584.bin"/><Relationship Id="rId20" Type="http://schemas.openxmlformats.org/officeDocument/2006/relationships/printerSettings" Target="../printerSettings/printerSettings588.bin"/><Relationship Id="rId1" Type="http://schemas.openxmlformats.org/officeDocument/2006/relationships/printerSettings" Target="../printerSettings/printerSettings569.bin"/><Relationship Id="rId6" Type="http://schemas.openxmlformats.org/officeDocument/2006/relationships/printerSettings" Target="../printerSettings/printerSettings574.bin"/><Relationship Id="rId11" Type="http://schemas.openxmlformats.org/officeDocument/2006/relationships/printerSettings" Target="../printerSettings/printerSettings579.bin"/><Relationship Id="rId24" Type="http://schemas.openxmlformats.org/officeDocument/2006/relationships/printerSettings" Target="../printerSettings/printerSettings592.bin"/><Relationship Id="rId5" Type="http://schemas.openxmlformats.org/officeDocument/2006/relationships/printerSettings" Target="../printerSettings/printerSettings573.bin"/><Relationship Id="rId15" Type="http://schemas.openxmlformats.org/officeDocument/2006/relationships/printerSettings" Target="../printerSettings/printerSettings583.bin"/><Relationship Id="rId23" Type="http://schemas.openxmlformats.org/officeDocument/2006/relationships/printerSettings" Target="../printerSettings/printerSettings591.bin"/><Relationship Id="rId10" Type="http://schemas.openxmlformats.org/officeDocument/2006/relationships/printerSettings" Target="../printerSettings/printerSettings578.bin"/><Relationship Id="rId19" Type="http://schemas.openxmlformats.org/officeDocument/2006/relationships/printerSettings" Target="../printerSettings/printerSettings587.bin"/><Relationship Id="rId4" Type="http://schemas.openxmlformats.org/officeDocument/2006/relationships/printerSettings" Target="../printerSettings/printerSettings572.bin"/><Relationship Id="rId9" Type="http://schemas.openxmlformats.org/officeDocument/2006/relationships/printerSettings" Target="../printerSettings/printerSettings577.bin"/><Relationship Id="rId14" Type="http://schemas.openxmlformats.org/officeDocument/2006/relationships/printerSettings" Target="../printerSettings/printerSettings582.bin"/><Relationship Id="rId22" Type="http://schemas.openxmlformats.org/officeDocument/2006/relationships/printerSettings" Target="../printerSettings/printerSettings590.bin"/><Relationship Id="rId27" Type="http://schemas.openxmlformats.org/officeDocument/2006/relationships/printerSettings" Target="../printerSettings/printerSettings5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3.bin"/><Relationship Id="rId13" Type="http://schemas.openxmlformats.org/officeDocument/2006/relationships/printerSettings" Target="../printerSettings/printerSettings68.bin"/><Relationship Id="rId18" Type="http://schemas.openxmlformats.org/officeDocument/2006/relationships/printerSettings" Target="../printerSettings/printerSettings73.bin"/><Relationship Id="rId26" Type="http://schemas.openxmlformats.org/officeDocument/2006/relationships/printerSettings" Target="../printerSettings/printerSettings81.bin"/><Relationship Id="rId3" Type="http://schemas.openxmlformats.org/officeDocument/2006/relationships/printerSettings" Target="../printerSettings/printerSettings58.bin"/><Relationship Id="rId21" Type="http://schemas.openxmlformats.org/officeDocument/2006/relationships/printerSettings" Target="../printerSettings/printerSettings76.bin"/><Relationship Id="rId7" Type="http://schemas.openxmlformats.org/officeDocument/2006/relationships/printerSettings" Target="../printerSettings/printerSettings62.bin"/><Relationship Id="rId12" Type="http://schemas.openxmlformats.org/officeDocument/2006/relationships/printerSettings" Target="../printerSettings/printerSettings67.bin"/><Relationship Id="rId17" Type="http://schemas.openxmlformats.org/officeDocument/2006/relationships/printerSettings" Target="../printerSettings/printerSettings72.bin"/><Relationship Id="rId25" Type="http://schemas.openxmlformats.org/officeDocument/2006/relationships/printerSettings" Target="../printerSettings/printerSettings80.bin"/><Relationship Id="rId2" Type="http://schemas.openxmlformats.org/officeDocument/2006/relationships/printerSettings" Target="../printerSettings/printerSettings57.bin"/><Relationship Id="rId16" Type="http://schemas.openxmlformats.org/officeDocument/2006/relationships/printerSettings" Target="../printerSettings/printerSettings71.bin"/><Relationship Id="rId20" Type="http://schemas.openxmlformats.org/officeDocument/2006/relationships/printerSettings" Target="../printerSettings/printerSettings75.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11" Type="http://schemas.openxmlformats.org/officeDocument/2006/relationships/printerSettings" Target="../printerSettings/printerSettings66.bin"/><Relationship Id="rId24" Type="http://schemas.openxmlformats.org/officeDocument/2006/relationships/printerSettings" Target="../printerSettings/printerSettings79.bin"/><Relationship Id="rId5" Type="http://schemas.openxmlformats.org/officeDocument/2006/relationships/printerSettings" Target="../printerSettings/printerSettings60.bin"/><Relationship Id="rId15" Type="http://schemas.openxmlformats.org/officeDocument/2006/relationships/printerSettings" Target="../printerSettings/printerSettings70.bin"/><Relationship Id="rId23" Type="http://schemas.openxmlformats.org/officeDocument/2006/relationships/printerSettings" Target="../printerSettings/printerSettings78.bin"/><Relationship Id="rId28" Type="http://schemas.openxmlformats.org/officeDocument/2006/relationships/drawing" Target="../drawings/drawing2.xml"/><Relationship Id="rId10" Type="http://schemas.openxmlformats.org/officeDocument/2006/relationships/printerSettings" Target="../printerSettings/printerSettings65.bin"/><Relationship Id="rId19" Type="http://schemas.openxmlformats.org/officeDocument/2006/relationships/printerSettings" Target="../printerSettings/printerSettings74.bin"/><Relationship Id="rId4" Type="http://schemas.openxmlformats.org/officeDocument/2006/relationships/printerSettings" Target="../printerSettings/printerSettings59.bin"/><Relationship Id="rId9" Type="http://schemas.openxmlformats.org/officeDocument/2006/relationships/printerSettings" Target="../printerSettings/printerSettings64.bin"/><Relationship Id="rId14" Type="http://schemas.openxmlformats.org/officeDocument/2006/relationships/printerSettings" Target="../printerSettings/printerSettings69.bin"/><Relationship Id="rId22" Type="http://schemas.openxmlformats.org/officeDocument/2006/relationships/printerSettings" Target="../printerSettings/printerSettings77.bin"/><Relationship Id="rId27" Type="http://schemas.openxmlformats.org/officeDocument/2006/relationships/printerSettings" Target="../printerSettings/printerSettings8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drawing" Target="../drawings/drawing3.xml"/><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8.bin"/><Relationship Id="rId13" Type="http://schemas.openxmlformats.org/officeDocument/2006/relationships/printerSettings" Target="../printerSettings/printerSettings123.bin"/><Relationship Id="rId18" Type="http://schemas.openxmlformats.org/officeDocument/2006/relationships/printerSettings" Target="../printerSettings/printerSettings128.bin"/><Relationship Id="rId26" Type="http://schemas.openxmlformats.org/officeDocument/2006/relationships/printerSettings" Target="../printerSettings/printerSettings136.bin"/><Relationship Id="rId3" Type="http://schemas.openxmlformats.org/officeDocument/2006/relationships/printerSettings" Target="../printerSettings/printerSettings113.bin"/><Relationship Id="rId21" Type="http://schemas.openxmlformats.org/officeDocument/2006/relationships/printerSettings" Target="../printerSettings/printerSettings131.bin"/><Relationship Id="rId7" Type="http://schemas.openxmlformats.org/officeDocument/2006/relationships/printerSettings" Target="../printerSettings/printerSettings117.bin"/><Relationship Id="rId12" Type="http://schemas.openxmlformats.org/officeDocument/2006/relationships/printerSettings" Target="../printerSettings/printerSettings122.bin"/><Relationship Id="rId17" Type="http://schemas.openxmlformats.org/officeDocument/2006/relationships/printerSettings" Target="../printerSettings/printerSettings127.bin"/><Relationship Id="rId25" Type="http://schemas.openxmlformats.org/officeDocument/2006/relationships/printerSettings" Target="../printerSettings/printerSettings135.bin"/><Relationship Id="rId2" Type="http://schemas.openxmlformats.org/officeDocument/2006/relationships/printerSettings" Target="../printerSettings/printerSettings112.bin"/><Relationship Id="rId16" Type="http://schemas.openxmlformats.org/officeDocument/2006/relationships/printerSettings" Target="../printerSettings/printerSettings126.bin"/><Relationship Id="rId20" Type="http://schemas.openxmlformats.org/officeDocument/2006/relationships/printerSettings" Target="../printerSettings/printerSettings130.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11" Type="http://schemas.openxmlformats.org/officeDocument/2006/relationships/printerSettings" Target="../printerSettings/printerSettings121.bin"/><Relationship Id="rId24" Type="http://schemas.openxmlformats.org/officeDocument/2006/relationships/printerSettings" Target="../printerSettings/printerSettings134.bin"/><Relationship Id="rId5" Type="http://schemas.openxmlformats.org/officeDocument/2006/relationships/printerSettings" Target="../printerSettings/printerSettings115.bin"/><Relationship Id="rId15" Type="http://schemas.openxmlformats.org/officeDocument/2006/relationships/printerSettings" Target="../printerSettings/printerSettings125.bin"/><Relationship Id="rId23" Type="http://schemas.openxmlformats.org/officeDocument/2006/relationships/printerSettings" Target="../printerSettings/printerSettings133.bin"/><Relationship Id="rId10" Type="http://schemas.openxmlformats.org/officeDocument/2006/relationships/printerSettings" Target="../printerSettings/printerSettings120.bin"/><Relationship Id="rId19" Type="http://schemas.openxmlformats.org/officeDocument/2006/relationships/printerSettings" Target="../printerSettings/printerSettings129.bin"/><Relationship Id="rId4" Type="http://schemas.openxmlformats.org/officeDocument/2006/relationships/printerSettings" Target="../printerSettings/printerSettings114.bin"/><Relationship Id="rId9" Type="http://schemas.openxmlformats.org/officeDocument/2006/relationships/printerSettings" Target="../printerSettings/printerSettings119.bin"/><Relationship Id="rId14" Type="http://schemas.openxmlformats.org/officeDocument/2006/relationships/printerSettings" Target="../printerSettings/printerSettings124.bin"/><Relationship Id="rId22" Type="http://schemas.openxmlformats.org/officeDocument/2006/relationships/printerSettings" Target="../printerSettings/printerSettings132.bin"/><Relationship Id="rId27" Type="http://schemas.openxmlformats.org/officeDocument/2006/relationships/printerSettings" Target="../printerSettings/printerSettings13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5.bin"/><Relationship Id="rId13" Type="http://schemas.openxmlformats.org/officeDocument/2006/relationships/printerSettings" Target="../printerSettings/printerSettings150.bin"/><Relationship Id="rId18" Type="http://schemas.openxmlformats.org/officeDocument/2006/relationships/printerSettings" Target="../printerSettings/printerSettings155.bin"/><Relationship Id="rId26" Type="http://schemas.openxmlformats.org/officeDocument/2006/relationships/printerSettings" Target="../printerSettings/printerSettings163.bin"/><Relationship Id="rId3" Type="http://schemas.openxmlformats.org/officeDocument/2006/relationships/printerSettings" Target="../printerSettings/printerSettings140.bin"/><Relationship Id="rId21" Type="http://schemas.openxmlformats.org/officeDocument/2006/relationships/printerSettings" Target="../printerSettings/printerSettings158.bin"/><Relationship Id="rId7" Type="http://schemas.openxmlformats.org/officeDocument/2006/relationships/printerSettings" Target="../printerSettings/printerSettings144.bin"/><Relationship Id="rId12" Type="http://schemas.openxmlformats.org/officeDocument/2006/relationships/printerSettings" Target="../printerSettings/printerSettings149.bin"/><Relationship Id="rId17" Type="http://schemas.openxmlformats.org/officeDocument/2006/relationships/printerSettings" Target="../printerSettings/printerSettings154.bin"/><Relationship Id="rId25" Type="http://schemas.openxmlformats.org/officeDocument/2006/relationships/printerSettings" Target="../printerSettings/printerSettings162.bin"/><Relationship Id="rId2" Type="http://schemas.openxmlformats.org/officeDocument/2006/relationships/printerSettings" Target="../printerSettings/printerSettings139.bin"/><Relationship Id="rId16" Type="http://schemas.openxmlformats.org/officeDocument/2006/relationships/printerSettings" Target="../printerSettings/printerSettings153.bin"/><Relationship Id="rId20" Type="http://schemas.openxmlformats.org/officeDocument/2006/relationships/printerSettings" Target="../printerSettings/printerSettings157.bin"/><Relationship Id="rId29" Type="http://schemas.openxmlformats.org/officeDocument/2006/relationships/drawing" Target="../drawings/drawing4.xml"/><Relationship Id="rId1" Type="http://schemas.openxmlformats.org/officeDocument/2006/relationships/printerSettings" Target="../printerSettings/printerSettings138.bin"/><Relationship Id="rId6" Type="http://schemas.openxmlformats.org/officeDocument/2006/relationships/printerSettings" Target="../printerSettings/printerSettings143.bin"/><Relationship Id="rId11" Type="http://schemas.openxmlformats.org/officeDocument/2006/relationships/printerSettings" Target="../printerSettings/printerSettings148.bin"/><Relationship Id="rId24" Type="http://schemas.openxmlformats.org/officeDocument/2006/relationships/printerSettings" Target="../printerSettings/printerSettings161.bin"/><Relationship Id="rId5" Type="http://schemas.openxmlformats.org/officeDocument/2006/relationships/printerSettings" Target="../printerSettings/printerSettings142.bin"/><Relationship Id="rId15" Type="http://schemas.openxmlformats.org/officeDocument/2006/relationships/printerSettings" Target="../printerSettings/printerSettings152.bin"/><Relationship Id="rId23" Type="http://schemas.openxmlformats.org/officeDocument/2006/relationships/printerSettings" Target="../printerSettings/printerSettings160.bin"/><Relationship Id="rId28" Type="http://schemas.openxmlformats.org/officeDocument/2006/relationships/printerSettings" Target="../printerSettings/printerSettings165.bin"/><Relationship Id="rId10" Type="http://schemas.openxmlformats.org/officeDocument/2006/relationships/printerSettings" Target="../printerSettings/printerSettings147.bin"/><Relationship Id="rId19" Type="http://schemas.openxmlformats.org/officeDocument/2006/relationships/printerSettings" Target="../printerSettings/printerSettings156.bin"/><Relationship Id="rId4" Type="http://schemas.openxmlformats.org/officeDocument/2006/relationships/printerSettings" Target="../printerSettings/printerSettings141.bin"/><Relationship Id="rId9" Type="http://schemas.openxmlformats.org/officeDocument/2006/relationships/printerSettings" Target="../printerSettings/printerSettings146.bin"/><Relationship Id="rId14" Type="http://schemas.openxmlformats.org/officeDocument/2006/relationships/printerSettings" Target="../printerSettings/printerSettings151.bin"/><Relationship Id="rId22" Type="http://schemas.openxmlformats.org/officeDocument/2006/relationships/printerSettings" Target="../printerSettings/printerSettings159.bin"/><Relationship Id="rId27" Type="http://schemas.openxmlformats.org/officeDocument/2006/relationships/printerSettings" Target="../printerSettings/printerSettings16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3.bin"/><Relationship Id="rId13" Type="http://schemas.openxmlformats.org/officeDocument/2006/relationships/printerSettings" Target="../printerSettings/printerSettings178.bin"/><Relationship Id="rId18" Type="http://schemas.openxmlformats.org/officeDocument/2006/relationships/printerSettings" Target="../printerSettings/printerSettings183.bin"/><Relationship Id="rId26" Type="http://schemas.openxmlformats.org/officeDocument/2006/relationships/printerSettings" Target="../printerSettings/printerSettings191.bin"/><Relationship Id="rId3" Type="http://schemas.openxmlformats.org/officeDocument/2006/relationships/printerSettings" Target="../printerSettings/printerSettings168.bin"/><Relationship Id="rId21" Type="http://schemas.openxmlformats.org/officeDocument/2006/relationships/printerSettings" Target="../printerSettings/printerSettings186.bin"/><Relationship Id="rId7" Type="http://schemas.openxmlformats.org/officeDocument/2006/relationships/printerSettings" Target="../printerSettings/printerSettings172.bin"/><Relationship Id="rId12" Type="http://schemas.openxmlformats.org/officeDocument/2006/relationships/printerSettings" Target="../printerSettings/printerSettings177.bin"/><Relationship Id="rId17" Type="http://schemas.openxmlformats.org/officeDocument/2006/relationships/printerSettings" Target="../printerSettings/printerSettings182.bin"/><Relationship Id="rId25" Type="http://schemas.openxmlformats.org/officeDocument/2006/relationships/printerSettings" Target="../printerSettings/printerSettings190.bin"/><Relationship Id="rId2" Type="http://schemas.openxmlformats.org/officeDocument/2006/relationships/printerSettings" Target="../printerSettings/printerSettings167.bin"/><Relationship Id="rId16" Type="http://schemas.openxmlformats.org/officeDocument/2006/relationships/printerSettings" Target="../printerSettings/printerSettings181.bin"/><Relationship Id="rId20" Type="http://schemas.openxmlformats.org/officeDocument/2006/relationships/printerSettings" Target="../printerSettings/printerSettings185.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11" Type="http://schemas.openxmlformats.org/officeDocument/2006/relationships/printerSettings" Target="../printerSettings/printerSettings176.bin"/><Relationship Id="rId24" Type="http://schemas.openxmlformats.org/officeDocument/2006/relationships/printerSettings" Target="../printerSettings/printerSettings189.bin"/><Relationship Id="rId5" Type="http://schemas.openxmlformats.org/officeDocument/2006/relationships/printerSettings" Target="../printerSettings/printerSettings170.bin"/><Relationship Id="rId15" Type="http://schemas.openxmlformats.org/officeDocument/2006/relationships/printerSettings" Target="../printerSettings/printerSettings180.bin"/><Relationship Id="rId23" Type="http://schemas.openxmlformats.org/officeDocument/2006/relationships/printerSettings" Target="../printerSettings/printerSettings188.bin"/><Relationship Id="rId10" Type="http://schemas.openxmlformats.org/officeDocument/2006/relationships/printerSettings" Target="../printerSettings/printerSettings175.bin"/><Relationship Id="rId19" Type="http://schemas.openxmlformats.org/officeDocument/2006/relationships/printerSettings" Target="../printerSettings/printerSettings184.bin"/><Relationship Id="rId4" Type="http://schemas.openxmlformats.org/officeDocument/2006/relationships/printerSettings" Target="../printerSettings/printerSettings169.bin"/><Relationship Id="rId9" Type="http://schemas.openxmlformats.org/officeDocument/2006/relationships/printerSettings" Target="../printerSettings/printerSettings174.bin"/><Relationship Id="rId14" Type="http://schemas.openxmlformats.org/officeDocument/2006/relationships/printerSettings" Target="../printerSettings/printerSettings179.bin"/><Relationship Id="rId22" Type="http://schemas.openxmlformats.org/officeDocument/2006/relationships/printerSettings" Target="../printerSettings/printerSettings187.bin"/><Relationship Id="rId27" Type="http://schemas.openxmlformats.org/officeDocument/2006/relationships/printerSettings" Target="../printerSettings/printerSettings19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0.bin"/><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printerSettings" Target="../printerSettings/printerSettings218.bin"/><Relationship Id="rId3" Type="http://schemas.openxmlformats.org/officeDocument/2006/relationships/printerSettings" Target="../printerSettings/printerSettings195.bin"/><Relationship Id="rId21" Type="http://schemas.openxmlformats.org/officeDocument/2006/relationships/printerSettings" Target="../printerSettings/printerSettings213.bin"/><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printerSettings" Target="../printerSettings/printerSettings217.bin"/><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drawing" Target="../drawings/drawing5.xm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printerSettings" Target="../printerSettings/printerSettings216.bin"/><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printerSettings" Target="../printerSettings/printerSettings215.bin"/><Relationship Id="rId28" Type="http://schemas.openxmlformats.org/officeDocument/2006/relationships/printerSettings" Target="../printerSettings/printerSettings220.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printerSettings" Target="../printerSettings/printerSettings214.bin"/><Relationship Id="rId27" Type="http://schemas.openxmlformats.org/officeDocument/2006/relationships/printerSettings" Target="../printerSettings/printerSettings21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8.bin"/><Relationship Id="rId13" Type="http://schemas.openxmlformats.org/officeDocument/2006/relationships/printerSettings" Target="../printerSettings/printerSettings233.bin"/><Relationship Id="rId18" Type="http://schemas.openxmlformats.org/officeDocument/2006/relationships/printerSettings" Target="../printerSettings/printerSettings238.bin"/><Relationship Id="rId26" Type="http://schemas.openxmlformats.org/officeDocument/2006/relationships/printerSettings" Target="../printerSettings/printerSettings246.bin"/><Relationship Id="rId3" Type="http://schemas.openxmlformats.org/officeDocument/2006/relationships/printerSettings" Target="../printerSettings/printerSettings223.bin"/><Relationship Id="rId21" Type="http://schemas.openxmlformats.org/officeDocument/2006/relationships/printerSettings" Target="../printerSettings/printerSettings241.bin"/><Relationship Id="rId7" Type="http://schemas.openxmlformats.org/officeDocument/2006/relationships/printerSettings" Target="../printerSettings/printerSettings227.bin"/><Relationship Id="rId12" Type="http://schemas.openxmlformats.org/officeDocument/2006/relationships/printerSettings" Target="../printerSettings/printerSettings232.bin"/><Relationship Id="rId17" Type="http://schemas.openxmlformats.org/officeDocument/2006/relationships/printerSettings" Target="../printerSettings/printerSettings237.bin"/><Relationship Id="rId25" Type="http://schemas.openxmlformats.org/officeDocument/2006/relationships/printerSettings" Target="../printerSettings/printerSettings245.bin"/><Relationship Id="rId2" Type="http://schemas.openxmlformats.org/officeDocument/2006/relationships/printerSettings" Target="../printerSettings/printerSettings222.bin"/><Relationship Id="rId16" Type="http://schemas.openxmlformats.org/officeDocument/2006/relationships/printerSettings" Target="../printerSettings/printerSettings236.bin"/><Relationship Id="rId20" Type="http://schemas.openxmlformats.org/officeDocument/2006/relationships/printerSettings" Target="../printerSettings/printerSettings240.bin"/><Relationship Id="rId29" Type="http://schemas.openxmlformats.org/officeDocument/2006/relationships/drawing" Target="../drawings/drawing6.xml"/><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1.bin"/><Relationship Id="rId24" Type="http://schemas.openxmlformats.org/officeDocument/2006/relationships/printerSettings" Target="../printerSettings/printerSettings244.bin"/><Relationship Id="rId5" Type="http://schemas.openxmlformats.org/officeDocument/2006/relationships/printerSettings" Target="../printerSettings/printerSettings225.bin"/><Relationship Id="rId15" Type="http://schemas.openxmlformats.org/officeDocument/2006/relationships/printerSettings" Target="../printerSettings/printerSettings235.bin"/><Relationship Id="rId23" Type="http://schemas.openxmlformats.org/officeDocument/2006/relationships/printerSettings" Target="../printerSettings/printerSettings243.bin"/><Relationship Id="rId28" Type="http://schemas.openxmlformats.org/officeDocument/2006/relationships/printerSettings" Target="../printerSettings/printerSettings248.bin"/><Relationship Id="rId10" Type="http://schemas.openxmlformats.org/officeDocument/2006/relationships/printerSettings" Target="../printerSettings/printerSettings230.bin"/><Relationship Id="rId19" Type="http://schemas.openxmlformats.org/officeDocument/2006/relationships/printerSettings" Target="../printerSettings/printerSettings239.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 Id="rId14" Type="http://schemas.openxmlformats.org/officeDocument/2006/relationships/printerSettings" Target="../printerSettings/printerSettings234.bin"/><Relationship Id="rId22" Type="http://schemas.openxmlformats.org/officeDocument/2006/relationships/printerSettings" Target="../printerSettings/printerSettings242.bin"/><Relationship Id="rId27" Type="http://schemas.openxmlformats.org/officeDocument/2006/relationships/printerSettings" Target="../printerSettings/printerSettings2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F18"/>
  <sheetViews>
    <sheetView showGridLines="0" showRuler="0" view="pageBreakPreview" zoomScale="110" zoomScaleNormal="100" zoomScaleSheetLayoutView="110" workbookViewId="0">
      <selection activeCell="I13" sqref="I13"/>
    </sheetView>
  </sheetViews>
  <sheetFormatPr defaultColWidth="9" defaultRowHeight="16.5"/>
  <cols>
    <col min="1" max="1" width="3.5" style="292" customWidth="1"/>
    <col min="2" max="2" width="18" style="300" customWidth="1"/>
    <col min="3" max="3" width="6.625" style="300" customWidth="1"/>
    <col min="4" max="4" width="43.75" style="300" customWidth="1"/>
    <col min="5" max="5" width="11" style="300" customWidth="1"/>
    <col min="6" max="6" width="9" style="300"/>
    <col min="7" max="16384" width="9" style="294"/>
  </cols>
  <sheetData>
    <row r="1" spans="1:6">
      <c r="B1" s="293"/>
      <c r="C1" s="293"/>
      <c r="D1" s="293"/>
      <c r="E1" s="293"/>
      <c r="F1" s="293"/>
    </row>
    <row r="2" spans="1:6" ht="18.75">
      <c r="A2" s="547" t="s">
        <v>149</v>
      </c>
      <c r="B2" s="547"/>
      <c r="C2" s="547"/>
      <c r="D2" s="547"/>
      <c r="E2" s="547"/>
      <c r="F2" s="547"/>
    </row>
    <row r="3" spans="1:6">
      <c r="A3" s="551" t="s">
        <v>159</v>
      </c>
      <c r="B3" s="551"/>
      <c r="C3" s="551"/>
      <c r="D3" s="551"/>
      <c r="E3" s="551"/>
      <c r="F3" s="551"/>
    </row>
    <row r="4" spans="1:6">
      <c r="B4" s="296"/>
      <c r="C4" s="296"/>
      <c r="D4" s="296"/>
      <c r="E4" s="296"/>
      <c r="F4" s="296"/>
    </row>
    <row r="5" spans="1:6" ht="36" customHeight="1">
      <c r="A5" s="297">
        <v>1</v>
      </c>
      <c r="B5" s="298" t="s">
        <v>148</v>
      </c>
      <c r="C5" s="548" t="s">
        <v>457</v>
      </c>
      <c r="D5" s="549"/>
      <c r="E5" s="549"/>
      <c r="F5" s="550"/>
    </row>
    <row r="6" spans="1:6">
      <c r="A6" s="295"/>
      <c r="B6" s="299"/>
    </row>
    <row r="7" spans="1:6" ht="24.95" customHeight="1">
      <c r="A7" s="295">
        <v>2</v>
      </c>
      <c r="B7" s="299" t="s">
        <v>151</v>
      </c>
      <c r="C7" s="554" t="s">
        <v>458</v>
      </c>
      <c r="D7" s="555"/>
      <c r="E7" s="555"/>
      <c r="F7" s="556"/>
    </row>
    <row r="8" spans="1:6">
      <c r="A8" s="295"/>
      <c r="B8" s="299"/>
    </row>
    <row r="9" spans="1:6" ht="24.95" customHeight="1">
      <c r="A9" s="295">
        <v>3</v>
      </c>
      <c r="B9" s="299" t="s">
        <v>150</v>
      </c>
      <c r="C9" s="554"/>
      <c r="D9" s="555"/>
      <c r="E9" s="555"/>
      <c r="F9" s="556"/>
    </row>
    <row r="10" spans="1:6">
      <c r="A10" s="295"/>
      <c r="B10" s="299"/>
    </row>
    <row r="11" spans="1:6" ht="24.95" hidden="1" customHeight="1">
      <c r="A11" s="295">
        <v>4</v>
      </c>
      <c r="B11" s="299" t="s">
        <v>152</v>
      </c>
      <c r="C11" s="554" t="s">
        <v>315</v>
      </c>
      <c r="D11" s="555"/>
      <c r="E11" s="555"/>
      <c r="F11" s="556"/>
    </row>
    <row r="12" spans="1:6" ht="24.95" hidden="1" customHeight="1">
      <c r="A12" s="295">
        <v>5</v>
      </c>
      <c r="B12" s="299" t="s">
        <v>155</v>
      </c>
      <c r="C12" s="557">
        <v>6615</v>
      </c>
      <c r="D12" s="555"/>
      <c r="E12" s="555"/>
      <c r="F12" s="556"/>
    </row>
    <row r="13" spans="1:6">
      <c r="A13" s="295"/>
      <c r="B13" s="299"/>
    </row>
    <row r="14" spans="1:6" ht="24.95" customHeight="1">
      <c r="A14" s="295">
        <v>6</v>
      </c>
      <c r="B14" s="299" t="s">
        <v>153</v>
      </c>
      <c r="C14" s="552" t="s">
        <v>158</v>
      </c>
      <c r="D14" s="553"/>
      <c r="E14" s="301" t="s">
        <v>154</v>
      </c>
    </row>
    <row r="15" spans="1:6" ht="20.100000000000001" customHeight="1">
      <c r="C15" s="302"/>
      <c r="D15" s="303"/>
      <c r="E15" s="304"/>
    </row>
    <row r="16" spans="1:6" ht="20.100000000000001" customHeight="1">
      <c r="C16" s="305"/>
      <c r="D16" s="306"/>
      <c r="E16" s="307"/>
    </row>
    <row r="17" spans="3:5" ht="20.100000000000001" customHeight="1">
      <c r="C17" s="305"/>
      <c r="D17" s="306"/>
      <c r="E17" s="307"/>
    </row>
    <row r="18" spans="3:5" ht="20.100000000000001" customHeight="1">
      <c r="C18" s="308"/>
      <c r="D18" s="309"/>
      <c r="E18" s="310"/>
    </row>
  </sheetData>
  <sheetProtection algorithmName="SHA-512" hashValue="7gkmlNoZRGj+lQgc4xGzM9COSrbcCG6B8V17K5qhLrPkEPhQ3L7/D1XTZieRafR69OV8wXC4aWAYmMCe3Y1+MQ==" saltValue="w4NN08EcSd7cZqgj9xkuZA==" spinCount="100000" sheet="1" selectLockedCells="1" selectUnlockedCells="1"/>
  <customSheetViews>
    <customSheetView guid="{2AB34651-5913-42F9-BF39-AE938578D1AF}" scale="110" showPageBreaks="1" showGridLines="0" hiddenRows="1" state="hidden" view="pageBreakPreview" showRuler="0">
      <selection activeCell="J9" sqref="J9"/>
      <pageMargins left="0.5" right="0.5" top="1" bottom="1" header="0.5" footer="0.5"/>
      <pageSetup orientation="portrait" r:id="rId1"/>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2"/>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3"/>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4"/>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5"/>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6"/>
      <headerFooter alignWithMargins="0"/>
    </customSheetView>
    <customSheetView guid="{E95B21C1-D936-4435-AF6F-90CF0B6A7506}" showGridLines="0" hiddenRows="1" state="hidden">
      <selection activeCell="C7" sqref="C7:F7"/>
      <pageMargins left="0.75" right="0.75" top="1" bottom="1" header="0.5" footer="0.5"/>
      <pageSetup orientation="portrait" r:id="rId7"/>
      <headerFooter alignWithMargins="0"/>
    </customSheetView>
    <customSheetView guid="{B0EE7D76-5806-4718-BDAD-3A3EA691E5E4}" showGridLines="0" hiddenRows="1" state="hidden">
      <selection activeCell="I14" sqref="I14"/>
      <pageMargins left="0.75" right="0.75" top="1" bottom="1" header="0.5" footer="0.5"/>
      <pageSetup orientation="portrait" r:id="rId8"/>
      <headerFooter alignWithMargins="0"/>
    </customSheetView>
    <customSheetView guid="{696D9240-6693-44E8-B9A4-2BFADD101EE2}" showGridLines="0" hiddenRows="1" state="hidden">
      <selection activeCell="C9" sqref="C9:F9"/>
      <pageMargins left="0.75" right="0.75" top="1" bottom="1" header="0.5" footer="0.5"/>
      <pageSetup orientation="portrait" r:id="rId9"/>
      <headerFooter alignWithMargins="0"/>
    </customSheetView>
    <customSheetView guid="{58D82F59-8CF6-455F-B9F4-081499FDF243}" showGridLines="0" hiddenRows="1" state="hidden">
      <selection activeCell="I14" sqref="I14"/>
      <pageMargins left="0.75" right="0.75" top="1" bottom="1" header="0.5" footer="0.5"/>
      <pageSetup orientation="portrait" r:id="rId10"/>
      <headerFooter alignWithMargins="0"/>
    </customSheetView>
    <customSheetView guid="{B1277D53-29D6-4226-81E2-084FB62977B6}" showGridLines="0" hiddenRows="1" state="hidden">
      <selection activeCell="I14" sqref="I14"/>
      <pageMargins left="0.75" right="0.75" top="1" bottom="1" header="0.5" footer="0.5"/>
      <pageSetup orientation="portrait" r:id="rId11"/>
      <headerFooter alignWithMargins="0"/>
    </customSheetView>
    <customSheetView guid="{C39F923C-6CD3-45D8-86F8-6C4D806DDD7E}" showGridLines="0" hiddenRows="1" state="hidden">
      <selection activeCell="D22" sqref="D22"/>
      <pageMargins left="0.5" right="0.5" top="1" bottom="1" header="0.5" footer="0.5"/>
      <pageSetup orientation="portrait" r:id="rId12"/>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3"/>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4"/>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15"/>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16"/>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17"/>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18"/>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19"/>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20"/>
      <headerFooter alignWithMargins="0"/>
    </customSheetView>
    <customSheetView guid="{D545044E-B7FF-408B-A291-2187C526EC3D}" scale="75" showPageBreaks="1" showGridLines="0" hiddenRows="1" state="hidden" view="pageBreakPreview" showRuler="0">
      <selection activeCell="D16" sqref="D16"/>
      <pageMargins left="0.5" right="0.5" top="1" bottom="1" header="0.5" footer="0.5"/>
      <pageSetup orientation="portrait" r:id="rId21"/>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22"/>
      <headerFooter alignWithMargins="0"/>
    </customSheetView>
    <customSheetView guid="{5C772B04-11E1-4A74-9F43-9A74EF38E5E2}" scale="75" showPageBreaks="1" showGridLines="0" hiddenRows="1" state="hidden" view="pageBreakPreview" showRuler="0">
      <selection activeCell="C13" sqref="C13"/>
      <pageMargins left="0.5" right="0.5" top="1" bottom="1" header="0.5" footer="0.5"/>
      <pageSetup orientation="portrait" r:id="rId23"/>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24"/>
      <headerFooter alignWithMargins="0"/>
    </customSheetView>
    <customSheetView guid="{483DCDBB-D1CA-4B11-85F4-FA65A96DCE29}" scale="75" showPageBreaks="1" showGridLines="0" hiddenRows="1" state="hidden" view="pageBreakPreview" showRuler="0">
      <selection activeCell="D26" sqref="D26"/>
      <pageMargins left="0.5" right="0.5" top="1" bottom="1" header="0.5" footer="0.5"/>
      <pageSetup orientation="portrait" r:id="rId25"/>
      <headerFooter alignWithMargins="0"/>
    </customSheetView>
    <customSheetView guid="{6167D39F-8E2F-4CD1-888C-E1DCB300434D}" scale="110" showPageBreaks="1" showGridLines="0" hiddenRows="1" state="hidden" view="pageBreakPreview" showRuler="0">
      <selection activeCell="J9" sqref="J9"/>
      <pageMargins left="0.5" right="0.5" top="1" bottom="1" header="0.5" footer="0.5"/>
      <pageSetup orientation="portrait" r:id="rId26"/>
      <headerFooter alignWithMargins="0"/>
    </customSheetView>
  </customSheetViews>
  <mergeCells count="8">
    <mergeCell ref="A2:F2"/>
    <mergeCell ref="C5:F5"/>
    <mergeCell ref="A3:F3"/>
    <mergeCell ref="C14:D14"/>
    <mergeCell ref="C11:F11"/>
    <mergeCell ref="C12:F12"/>
    <mergeCell ref="C9:F9"/>
    <mergeCell ref="C7:F7"/>
  </mergeCells>
  <phoneticPr fontId="31" type="noConversion"/>
  <pageMargins left="0.5" right="0.5" top="1" bottom="1" header="0.5" footer="0.5"/>
  <pageSetup orientation="portrait" r:id="rId27"/>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6.5"/>
  <cols>
    <col min="1" max="1" width="10.375" style="32" customWidth="1"/>
    <col min="2" max="2" width="50.125" style="32" customWidth="1"/>
    <col min="3" max="3" width="21.375" style="32" customWidth="1"/>
    <col min="4" max="4" width="20.5" style="32" customWidth="1"/>
    <col min="5" max="5" width="20" style="32" customWidth="1"/>
    <col min="6" max="8" width="10" style="29" customWidth="1"/>
    <col min="9" max="9" width="10" style="214" customWidth="1"/>
    <col min="10" max="10" width="12.625" style="214" customWidth="1"/>
    <col min="11" max="11" width="15" style="214" customWidth="1"/>
    <col min="12" max="17" width="10" style="214" customWidth="1"/>
    <col min="18" max="16384" width="10" style="29"/>
  </cols>
  <sheetData>
    <row r="1" spans="1:11" ht="18" customHeight="1">
      <c r="A1" s="53" t="str">
        <f>Cover!B3</f>
        <v>Specification No.: CC/NT/G-MISC/DOM/A02/25/16599</v>
      </c>
      <c r="B1" s="54"/>
      <c r="C1" s="55"/>
      <c r="D1" s="55"/>
      <c r="E1" s="5" t="s">
        <v>175</v>
      </c>
    </row>
    <row r="2" spans="1:11" ht="15" customHeight="1">
      <c r="A2" s="2"/>
      <c r="B2" s="7"/>
      <c r="C2" s="3"/>
      <c r="D2" s="3"/>
      <c r="E2" s="1"/>
      <c r="F2" s="1"/>
    </row>
    <row r="3" spans="1:11" ht="39.950000000000003" customHeight="1">
      <c r="A3" s="617" t="str">
        <f>Cover!$B$2</f>
        <v xml:space="preserve">Procurement of Centre Tower Crane for mechanized erection of transmission line towers under vendor development.
</v>
      </c>
      <c r="B3" s="617"/>
      <c r="C3" s="617"/>
      <c r="D3" s="617"/>
      <c r="E3" s="617"/>
    </row>
    <row r="4" spans="1:11" ht="21.95" customHeight="1">
      <c r="A4" s="625" t="s">
        <v>233</v>
      </c>
      <c r="B4" s="625"/>
      <c r="C4" s="625"/>
      <c r="D4" s="625"/>
      <c r="E4" s="625"/>
    </row>
    <row r="5" spans="1:11" ht="12" customHeight="1">
      <c r="A5" s="35"/>
      <c r="B5" s="30"/>
      <c r="C5" s="30"/>
      <c r="D5" s="30"/>
      <c r="E5" s="30"/>
    </row>
    <row r="6" spans="1:11" ht="18" customHeight="1">
      <c r="A6" s="22" t="str">
        <f>'Sch-1'!A6</f>
        <v>Bidder’s Name and Address</v>
      </c>
      <c r="D6" s="58" t="s">
        <v>213</v>
      </c>
    </row>
    <row r="7" spans="1:11" ht="18" customHeight="1">
      <c r="A7" s="192" t="str">
        <f>'Sch-1'!A7</f>
        <v>Bidder as Individual Firm</v>
      </c>
      <c r="D7" s="59" t="s">
        <v>215</v>
      </c>
    </row>
    <row r="8" spans="1:11" ht="18" customHeight="1">
      <c r="A8" s="33" t="s">
        <v>231</v>
      </c>
      <c r="B8" s="626" t="str">
        <f>IF('Sch-1'!C8=0, "", 'Sch-1'!C8)</f>
        <v/>
      </c>
      <c r="C8" s="626"/>
      <c r="D8" s="59" t="s">
        <v>217</v>
      </c>
    </row>
    <row r="9" spans="1:11" ht="18" customHeight="1">
      <c r="A9" s="33" t="s">
        <v>232</v>
      </c>
      <c r="B9" s="626" t="str">
        <f>IF('Sch-1'!C9=0, "", 'Sch-1'!C9)</f>
        <v/>
      </c>
      <c r="C9" s="626"/>
      <c r="D9" s="59" t="s">
        <v>218</v>
      </c>
    </row>
    <row r="10" spans="1:11" ht="18" customHeight="1">
      <c r="A10" s="34"/>
      <c r="B10" s="626" t="str">
        <f>IF('Sch-1'!C10=0, "", 'Sch-1'!C10)</f>
        <v/>
      </c>
      <c r="C10" s="626"/>
      <c r="D10" s="59" t="s">
        <v>219</v>
      </c>
    </row>
    <row r="11" spans="1:11" ht="18" customHeight="1">
      <c r="A11" s="34"/>
      <c r="B11" s="626" t="str">
        <f>IF('Sch-1'!C11=0, "", 'Sch-1'!C11)</f>
        <v/>
      </c>
      <c r="C11" s="626"/>
      <c r="D11" s="59" t="s">
        <v>220</v>
      </c>
    </row>
    <row r="12" spans="1:11" ht="15" customHeight="1"/>
    <row r="13" spans="1:11" ht="21.95" customHeight="1">
      <c r="A13" s="68" t="s">
        <v>199</v>
      </c>
      <c r="B13" s="620" t="s">
        <v>200</v>
      </c>
      <c r="C13" s="621"/>
      <c r="D13" s="618" t="s">
        <v>201</v>
      </c>
      <c r="E13" s="619"/>
      <c r="K13" s="214" t="s">
        <v>129</v>
      </c>
    </row>
    <row r="14" spans="1:11" ht="18" customHeight="1">
      <c r="A14" s="36" t="s">
        <v>202</v>
      </c>
      <c r="B14" s="610" t="s">
        <v>203</v>
      </c>
      <c r="C14" s="611"/>
      <c r="D14" s="627" t="e">
        <f>ROUND('Sch-1 Dis'!G19*C16,0)</f>
        <v>#REF!</v>
      </c>
      <c r="E14" s="628"/>
      <c r="J14" s="214" t="s">
        <v>117</v>
      </c>
      <c r="K14" s="214" t="e">
        <f>ROUND('Sch-1'!#REF!*C16,0)</f>
        <v>#REF!</v>
      </c>
    </row>
    <row r="15" spans="1:11" ht="57.95" customHeight="1">
      <c r="A15" s="37"/>
      <c r="B15" s="630" t="s">
        <v>266</v>
      </c>
      <c r="C15" s="630"/>
      <c r="D15" s="637"/>
      <c r="E15" s="637"/>
    </row>
    <row r="16" spans="1:11" ht="18" customHeight="1">
      <c r="A16" s="37"/>
      <c r="B16" s="38" t="s">
        <v>234</v>
      </c>
      <c r="C16" s="359" t="e">
        <f>'Sch-4'!#REF!</f>
        <v>#REF!</v>
      </c>
      <c r="D16" s="637"/>
      <c r="E16" s="637"/>
    </row>
    <row r="17" spans="1:11" ht="18" customHeight="1">
      <c r="A17" s="36" t="s">
        <v>204</v>
      </c>
      <c r="B17" s="39" t="s">
        <v>260</v>
      </c>
      <c r="C17" s="39"/>
      <c r="D17" s="629" t="e">
        <f>(C19+C20)*C21</f>
        <v>#REF!</v>
      </c>
      <c r="E17" s="629"/>
      <c r="J17" s="214" t="s">
        <v>130</v>
      </c>
      <c r="K17" s="215" t="e">
        <f>D17</f>
        <v>#REF!</v>
      </c>
    </row>
    <row r="18" spans="1:11" ht="57.95" customHeight="1">
      <c r="A18" s="37"/>
      <c r="B18" s="630" t="s">
        <v>264</v>
      </c>
      <c r="C18" s="630"/>
      <c r="D18" s="631"/>
      <c r="E18" s="632"/>
    </row>
    <row r="19" spans="1:11" ht="18" customHeight="1">
      <c r="A19" s="37"/>
      <c r="B19" s="38" t="s">
        <v>176</v>
      </c>
      <c r="C19" s="360" t="e">
        <f>'Sch-4'!#REF!*(1-'Sch-1'!T15)</f>
        <v>#REF!</v>
      </c>
      <c r="D19" s="633"/>
      <c r="E19" s="634"/>
    </row>
    <row r="20" spans="1:11" ht="18" customHeight="1">
      <c r="A20" s="37"/>
      <c r="B20" s="38"/>
      <c r="C20" s="360" t="e">
        <f>C19*C16</f>
        <v>#REF!</v>
      </c>
      <c r="D20" s="633"/>
      <c r="E20" s="634"/>
    </row>
    <row r="21" spans="1:11" ht="18" customHeight="1">
      <c r="A21" s="37"/>
      <c r="B21" s="38" t="s">
        <v>262</v>
      </c>
      <c r="C21" s="359" t="e">
        <f>'Sch-4'!#REF!</f>
        <v>#REF!</v>
      </c>
      <c r="D21" s="635"/>
      <c r="E21" s="636"/>
    </row>
    <row r="22" spans="1:11" ht="18" customHeight="1">
      <c r="A22" s="36" t="s">
        <v>205</v>
      </c>
      <c r="B22" s="39" t="s">
        <v>261</v>
      </c>
      <c r="C22" s="39"/>
      <c r="D22" s="627" t="e">
        <f>(C24+C25)*C26</f>
        <v>#REF!</v>
      </c>
      <c r="E22" s="628"/>
      <c r="J22" s="214" t="s">
        <v>131</v>
      </c>
      <c r="K22" s="214" t="e">
        <f>D22</f>
        <v>#REF!</v>
      </c>
    </row>
    <row r="23" spans="1:11" ht="57.95" customHeight="1">
      <c r="A23" s="37"/>
      <c r="B23" s="630" t="s">
        <v>263</v>
      </c>
      <c r="C23" s="630"/>
      <c r="D23" s="631"/>
      <c r="E23" s="632"/>
    </row>
    <row r="24" spans="1:11" ht="25.5" customHeight="1">
      <c r="A24" s="37"/>
      <c r="B24" s="38" t="s">
        <v>331</v>
      </c>
      <c r="C24" s="373" t="e">
        <f>'Sch-1 Dis'!G19-C19</f>
        <v>#REF!</v>
      </c>
      <c r="D24" s="633"/>
      <c r="E24" s="634"/>
    </row>
    <row r="25" spans="1:11" ht="21.75" customHeight="1">
      <c r="A25" s="37"/>
      <c r="B25" s="38" t="s">
        <v>334</v>
      </c>
      <c r="C25" s="38" t="e">
        <f>C24*C16</f>
        <v>#REF!</v>
      </c>
      <c r="D25" s="633"/>
      <c r="E25" s="634"/>
    </row>
    <row r="26" spans="1:11" ht="18" customHeight="1">
      <c r="A26" s="37"/>
      <c r="B26" s="38" t="s">
        <v>141</v>
      </c>
      <c r="C26" s="359" t="e">
        <f>'Sch-4'!#REF!</f>
        <v>#REF!</v>
      </c>
      <c r="D26" s="635"/>
      <c r="E26" s="636"/>
    </row>
    <row r="27" spans="1:11" ht="18" customHeight="1">
      <c r="A27" s="36" t="s">
        <v>206</v>
      </c>
      <c r="B27" s="39" t="s">
        <v>255</v>
      </c>
      <c r="C27" s="39"/>
      <c r="D27" s="638" t="e">
        <f>'Sch-4'!#REF!</f>
        <v>#REF!</v>
      </c>
      <c r="E27" s="638"/>
    </row>
    <row r="28" spans="1:11" ht="51.75" customHeight="1">
      <c r="A28" s="37"/>
      <c r="B28" s="630" t="s">
        <v>265</v>
      </c>
      <c r="C28" s="630"/>
      <c r="D28" s="641" t="s">
        <v>318</v>
      </c>
      <c r="E28" s="641"/>
    </row>
    <row r="29" spans="1:11" ht="39" customHeight="1">
      <c r="A29" s="40"/>
      <c r="B29" s="38"/>
      <c r="C29" s="333" t="s">
        <v>319</v>
      </c>
      <c r="D29" s="641"/>
      <c r="E29" s="641"/>
    </row>
    <row r="30" spans="1:11" ht="18" customHeight="1">
      <c r="A30" s="36" t="s">
        <v>209</v>
      </c>
      <c r="B30" s="39" t="s">
        <v>256</v>
      </c>
      <c r="C30" s="39"/>
      <c r="D30" s="638" t="e">
        <f>'Sch-4'!#REF!</f>
        <v>#REF!</v>
      </c>
      <c r="E30" s="638"/>
    </row>
    <row r="31" spans="1:11" ht="50.1" customHeight="1">
      <c r="A31" s="37"/>
      <c r="B31" s="630" t="s">
        <v>265</v>
      </c>
      <c r="C31" s="630"/>
      <c r="D31" s="641" t="s">
        <v>318</v>
      </c>
      <c r="E31" s="641"/>
    </row>
    <row r="32" spans="1:11" ht="30" customHeight="1">
      <c r="A32" s="40"/>
      <c r="B32" s="38"/>
      <c r="C32" s="333" t="s">
        <v>320</v>
      </c>
      <c r="D32" s="641"/>
      <c r="E32" s="641"/>
    </row>
    <row r="33" spans="1:6" ht="18" customHeight="1">
      <c r="A33" s="36" t="s">
        <v>211</v>
      </c>
      <c r="B33" s="39" t="s">
        <v>207</v>
      </c>
      <c r="C33" s="39"/>
      <c r="D33" s="638" t="e">
        <f>'Sch-4'!#REF!</f>
        <v>#REF!</v>
      </c>
      <c r="E33" s="638"/>
    </row>
    <row r="34" spans="1:6" ht="60" customHeight="1">
      <c r="A34" s="37"/>
      <c r="B34" s="639" t="s">
        <v>267</v>
      </c>
      <c r="C34" s="640"/>
      <c r="D34" s="641" t="s">
        <v>318</v>
      </c>
      <c r="E34" s="641"/>
    </row>
    <row r="35" spans="1:6" ht="35.25" customHeight="1">
      <c r="A35" s="41"/>
      <c r="B35" s="38"/>
      <c r="C35" s="334" t="s">
        <v>320</v>
      </c>
      <c r="D35" s="641"/>
      <c r="E35" s="641"/>
    </row>
    <row r="36" spans="1:6" ht="18" customHeight="1">
      <c r="A36" s="642"/>
      <c r="B36" s="643" t="s">
        <v>268</v>
      </c>
      <c r="C36" s="644"/>
      <c r="D36" s="645" t="e">
        <f>SUM(D14,D17,D22)</f>
        <v>#REF!</v>
      </c>
      <c r="E36" s="645"/>
    </row>
    <row r="37" spans="1:6" ht="40.5" customHeight="1">
      <c r="A37" s="642"/>
      <c r="B37" s="643"/>
      <c r="C37" s="644"/>
      <c r="D37" s="646"/>
      <c r="E37" s="647"/>
    </row>
    <row r="38" spans="1:6" ht="15" customHeight="1">
      <c r="B38" s="42"/>
      <c r="C38" s="42"/>
      <c r="D38" s="43"/>
      <c r="E38" s="43"/>
    </row>
    <row r="39" spans="1:6" ht="81.75" customHeight="1">
      <c r="A39" s="67" t="s">
        <v>257</v>
      </c>
      <c r="B39" s="614" t="s">
        <v>270</v>
      </c>
      <c r="C39" s="614"/>
      <c r="D39" s="614"/>
      <c r="E39" s="614"/>
    </row>
    <row r="40" spans="1:6" ht="15" customHeight="1">
      <c r="A40" s="44"/>
      <c r="B40" s="44"/>
      <c r="C40" s="44"/>
      <c r="D40" s="44"/>
      <c r="E40" s="44"/>
    </row>
    <row r="41" spans="1:6" ht="33" customHeight="1">
      <c r="A41" s="26" t="s">
        <v>269</v>
      </c>
      <c r="B41" s="116" t="str">
        <f>IF('Sch-1'!B29=0,"", 'Sch-1'!B29)</f>
        <v/>
      </c>
      <c r="C41" s="6"/>
      <c r="D41" s="27" t="s">
        <v>225</v>
      </c>
      <c r="F41" s="28"/>
    </row>
    <row r="42" spans="1:6" ht="33" customHeight="1">
      <c r="A42" s="26" t="s">
        <v>224</v>
      </c>
      <c r="B42" s="89" t="str">
        <f>IF('Sch-1'!B30=0,"", 'Sch-1'!B30)</f>
        <v/>
      </c>
      <c r="C42" s="1"/>
      <c r="D42" s="27" t="s">
        <v>226</v>
      </c>
      <c r="E42" s="90" t="str">
        <f>IF('Sch-1'!N29=0,"",'Sch-1'!N29)</f>
        <v/>
      </c>
      <c r="F42" s="28"/>
    </row>
    <row r="43" spans="1:6" ht="33" customHeight="1">
      <c r="A43" s="3"/>
      <c r="B43" s="7"/>
      <c r="C43" s="1"/>
      <c r="D43" s="27" t="s">
        <v>227</v>
      </c>
      <c r="E43" s="90" t="str">
        <f>IF('Sch-1'!N30=0,"",'Sch-1'!N30)</f>
        <v/>
      </c>
      <c r="F43" s="28"/>
    </row>
    <row r="44" spans="1:6" ht="33" customHeight="1">
      <c r="A44" s="3"/>
      <c r="B44" s="7"/>
      <c r="C44" s="1"/>
      <c r="D44" s="27" t="s">
        <v>228</v>
      </c>
      <c r="F44" s="28"/>
    </row>
    <row r="45" spans="1:6" ht="21.95" customHeight="1">
      <c r="A45" s="45"/>
      <c r="B45" s="45"/>
      <c r="C45" s="45"/>
      <c r="D45" s="45"/>
      <c r="E45" s="46"/>
    </row>
    <row r="46" spans="1:6" ht="21.95" customHeight="1">
      <c r="A46" s="45"/>
      <c r="B46" s="45"/>
      <c r="C46" s="45"/>
      <c r="D46" s="45"/>
      <c r="E46" s="46"/>
    </row>
    <row r="47" spans="1:6" ht="21.95" customHeight="1">
      <c r="A47" s="45"/>
      <c r="B47" s="45"/>
      <c r="C47" s="45"/>
      <c r="D47" s="45"/>
      <c r="E47" s="46"/>
    </row>
    <row r="48" spans="1:6" ht="21.95" customHeight="1">
      <c r="A48" s="45"/>
      <c r="B48" s="45"/>
      <c r="C48" s="45"/>
      <c r="D48" s="45"/>
      <c r="E48" s="46"/>
    </row>
    <row r="49" spans="1:5" ht="21.95" customHeight="1">
      <c r="A49" s="45"/>
      <c r="B49" s="45"/>
      <c r="C49" s="45"/>
      <c r="D49" s="45"/>
      <c r="E49" s="46"/>
    </row>
    <row r="50" spans="1:5" ht="21.95" customHeight="1">
      <c r="A50" s="45"/>
      <c r="B50" s="45"/>
      <c r="C50" s="45"/>
      <c r="D50" s="45"/>
      <c r="E50" s="46"/>
    </row>
    <row r="51" spans="1:5" ht="24.95" customHeight="1"/>
    <row r="52" spans="1:5" ht="24.95" customHeight="1"/>
    <row r="53" spans="1:5" ht="24.95" customHeight="1"/>
    <row r="54" spans="1:5" ht="24.95" customHeight="1"/>
    <row r="55" spans="1:5" ht="24.95" customHeight="1"/>
    <row r="56" spans="1:5" ht="24.95" customHeight="1"/>
    <row r="57" spans="1:5" ht="24.95" customHeight="1"/>
    <row r="58" spans="1:5" ht="24.95" customHeight="1"/>
    <row r="59" spans="1:5" ht="24.95" customHeight="1"/>
    <row r="60" spans="1:5" ht="24.95" customHeight="1"/>
    <row r="61" spans="1:5" ht="24.95" customHeight="1"/>
    <row r="62" spans="1:5" ht="24.95" customHeight="1"/>
    <row r="63" spans="1:5" ht="24.95" customHeight="1"/>
    <row r="64" spans="1:5"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sheetData>
  <sheetProtection password="E848" sheet="1" objects="1" scenarios="1" selectLockedCells="1" selectUnlockedCells="1"/>
  <dataConsolidate/>
  <customSheetViews>
    <customSheetView guid="{2AB34651-5913-42F9-BF39-AE938578D1AF}"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5C772B04-11E1-4A74-9F43-9A74EF38E5E2}" scale="86" state="hidden" topLeftCell="A4">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483DCDBB-D1CA-4B11-85F4-FA65A96DCE29}" scale="86" state="hidden" topLeftCell="A4">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 guid="{6167D39F-8E2F-4CD1-888C-E1DCB300434D}" scale="86" state="hidden" topLeftCell="A4">
      <selection activeCell="H23" sqref="H23"/>
      <pageMargins left="0.31" right="0.25" top="0.48" bottom="0.23" header="0.27" footer="0.24"/>
      <printOptions horizontalCentered="1"/>
      <pageSetup paperSize="9" scale="77" fitToHeight="0" orientation="portrait" r:id="rId26"/>
      <headerFooter alignWithMargins="0">
        <oddFooter>&amp;R&amp;"Book Antiqua,Bold"&amp;10Schedule-5/ Page &amp;P of &amp;N</oddFooter>
      </headerFooter>
    </customSheetView>
  </customSheetViews>
  <mergeCells count="33">
    <mergeCell ref="A36:A37"/>
    <mergeCell ref="B36:B37"/>
    <mergeCell ref="C36:C37"/>
    <mergeCell ref="D36:E36"/>
    <mergeCell ref="D37:E37"/>
    <mergeCell ref="B39:E39"/>
    <mergeCell ref="D33:E33"/>
    <mergeCell ref="B34:C34"/>
    <mergeCell ref="D34:E35"/>
    <mergeCell ref="B23:C23"/>
    <mergeCell ref="D23:E26"/>
    <mergeCell ref="D27:E27"/>
    <mergeCell ref="B28:C28"/>
    <mergeCell ref="D28:E29"/>
    <mergeCell ref="D30:E30"/>
    <mergeCell ref="B31:C31"/>
    <mergeCell ref="D31:E32"/>
    <mergeCell ref="B18:C18"/>
    <mergeCell ref="D18:E21"/>
    <mergeCell ref="D22:E22"/>
    <mergeCell ref="B15:C15"/>
    <mergeCell ref="D15:E16"/>
    <mergeCell ref="B14:C14"/>
    <mergeCell ref="D14:E14"/>
    <mergeCell ref="B10:C10"/>
    <mergeCell ref="B11:C11"/>
    <mergeCell ref="D17:E17"/>
    <mergeCell ref="A3:E3"/>
    <mergeCell ref="A4:E4"/>
    <mergeCell ref="B8:C8"/>
    <mergeCell ref="B9:C9"/>
    <mergeCell ref="B13:C13"/>
    <mergeCell ref="D13:E13"/>
  </mergeCells>
  <phoneticPr fontId="31" type="noConversion"/>
  <dataValidations xWindow="871" yWindow="395" count="8">
    <dataValidation allowBlank="1" showInputMessage="1" showErrorMessage="1" prompt="You may write remarks regarding over all Taxes &amp; Duties here." sqref="D37:E37" xr:uid="{00000000-0002-0000-0900-000000000000}"/>
    <dataValidation allowBlank="1" showInputMessage="1" showErrorMessage="1" prompt="You may write remarks regarding Octroi here." sqref="D28:E29 D31:E32 D34:E35" xr:uid="{00000000-0002-0000-0900-000001000000}"/>
    <dataValidation allowBlank="1" showInputMessage="1" showErrorMessage="1" prompt="You may write remarks regarding VAT here." sqref="D23:E26" xr:uid="{00000000-0002-0000-0900-000002000000}"/>
    <dataValidation allowBlank="1" showInputMessage="1" showErrorMessage="1" prompt="You may write remarks regarding Sales Tax here." sqref="D18:E21" xr:uid="{00000000-0002-0000-0900-000003000000}"/>
    <dataValidation allowBlank="1" showInputMessage="1" showErrorMessage="1" prompt="You may write remarks regarding Excise Duty here." sqref="D15:E16" xr:uid="{00000000-0002-0000-0900-000004000000}"/>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xr:uid="{00000000-0002-0000-0900-000005000000}">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xr:uid="{00000000-0002-0000-0900-000006000000}">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xr:uid="{00000000-0002-0000-0900-000007000000}">
      <formula1>0</formula1>
    </dataValidation>
  </dataValidations>
  <hyperlinks>
    <hyperlink ref="C29" location="Octroi!Print_Area" display="Click here for details of Octroi" xr:uid="{00000000-0004-0000-0900-000000000000}"/>
    <hyperlink ref="C32" location="'Entry Tax'!Print_Area" display="Click here for details of Octroi" xr:uid="{00000000-0004-0000-0900-000001000000}"/>
  </hyperlinks>
  <printOptions horizontalCentered="1"/>
  <pageMargins left="0.31" right="0.25" top="0.48" bottom="0.23" header="0.27" footer="0.24"/>
  <pageSetup paperSize="9" scale="77" fitToHeight="0" orientation="portrait" r:id="rId27"/>
  <headerFooter alignWithMargins="0">
    <oddFooter>&amp;R&amp;"Book Antiqua,Bold"&amp;10Schedule-5/ Page &amp;P of &amp;N</oddFooter>
  </headerFooter>
  <drawing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3"/>
  </sheetPr>
  <dimension ref="A1:H28"/>
  <sheetViews>
    <sheetView showGridLines="0" view="pageBreakPreview" topLeftCell="A10" zoomScaleNormal="100" zoomScaleSheetLayoutView="100" workbookViewId="0">
      <selection activeCell="G26" sqref="G26"/>
    </sheetView>
  </sheetViews>
  <sheetFormatPr defaultColWidth="10" defaultRowHeight="16.5"/>
  <cols>
    <col min="1" max="1" width="10.625" style="32" customWidth="1"/>
    <col min="2" max="2" width="27.5" style="32" customWidth="1"/>
    <col min="3" max="3" width="16.75" style="32" customWidth="1"/>
    <col min="4" max="4" width="39.75" style="32" customWidth="1"/>
    <col min="5" max="5" width="0" style="29" hidden="1" customWidth="1"/>
    <col min="6" max="6" width="27" style="29" customWidth="1"/>
    <col min="7" max="7" width="10" style="29"/>
    <col min="8" max="8" width="17.5" style="29" customWidth="1"/>
    <col min="9" max="16384" width="10" style="29"/>
  </cols>
  <sheetData>
    <row r="1" spans="1:6" ht="18" customHeight="1">
      <c r="A1" s="53" t="str">
        <f>Cover!B3</f>
        <v>Specification No.: CC/NT/G-MISC/DOM/A02/25/16599</v>
      </c>
      <c r="B1" s="54"/>
      <c r="C1" s="4"/>
      <c r="D1" s="5" t="s">
        <v>250</v>
      </c>
    </row>
    <row r="2" spans="1:6" ht="18" customHeight="1">
      <c r="A2" s="2"/>
      <c r="B2" s="7"/>
      <c r="C2" s="1"/>
      <c r="D2" s="1"/>
    </row>
    <row r="3" spans="1:6" ht="99.75" customHeight="1">
      <c r="A3" s="617" t="str">
        <f>Cover!$B$2</f>
        <v xml:space="preserve">Procurement of Centre Tower Crane for mechanized erection of transmission line towers under vendor development.
</v>
      </c>
      <c r="B3" s="617"/>
      <c r="C3" s="617"/>
      <c r="D3" s="617"/>
      <c r="E3" s="47"/>
      <c r="F3" s="47"/>
    </row>
    <row r="4" spans="1:6" ht="21.95" customHeight="1">
      <c r="A4" s="625" t="s">
        <v>208</v>
      </c>
      <c r="B4" s="625"/>
      <c r="C4" s="625"/>
      <c r="D4" s="625"/>
    </row>
    <row r="5" spans="1:6" ht="18" customHeight="1">
      <c r="A5" s="31"/>
    </row>
    <row r="6" spans="1:6" ht="18" customHeight="1">
      <c r="A6" s="22" t="str">
        <f>'Sch-1'!A6</f>
        <v>Bidder’s Name and Address</v>
      </c>
      <c r="D6" s="58" t="s">
        <v>213</v>
      </c>
    </row>
    <row r="7" spans="1:6" ht="18" customHeight="1">
      <c r="A7" s="192" t="str">
        <f>'Sch-1'!A7</f>
        <v>Bidder as Individual Firm</v>
      </c>
      <c r="D7" s="59" t="s">
        <v>215</v>
      </c>
    </row>
    <row r="8" spans="1:6">
      <c r="A8" s="33" t="s">
        <v>231</v>
      </c>
      <c r="B8" s="622" t="str">
        <f>IF('Sch-1'!C8=0, "", 'Sch-1'!C8)</f>
        <v/>
      </c>
      <c r="C8" s="622"/>
      <c r="D8" s="59" t="s">
        <v>217</v>
      </c>
    </row>
    <row r="9" spans="1:6">
      <c r="A9" s="33" t="s">
        <v>232</v>
      </c>
      <c r="B9" s="622" t="str">
        <f>IF('Sch-1'!C9=0, "", 'Sch-1'!C9)</f>
        <v/>
      </c>
      <c r="C9" s="622"/>
      <c r="D9" s="59" t="s">
        <v>218</v>
      </c>
    </row>
    <row r="10" spans="1:6">
      <c r="A10" s="34"/>
      <c r="B10" s="622" t="str">
        <f>IF('Sch-1'!C10=0, "", 'Sch-1'!C10)</f>
        <v/>
      </c>
      <c r="C10" s="622"/>
      <c r="D10" s="59" t="s">
        <v>219</v>
      </c>
    </row>
    <row r="11" spans="1:6">
      <c r="A11" s="34"/>
      <c r="B11" s="622" t="str">
        <f>IF('Sch-1'!C11=0, "", 'Sch-1'!C11)</f>
        <v/>
      </c>
      <c r="C11" s="622"/>
      <c r="D11" s="59" t="s">
        <v>220</v>
      </c>
    </row>
    <row r="12" spans="1:6" ht="18" customHeight="1">
      <c r="A12" s="48"/>
      <c r="B12" s="48"/>
      <c r="C12" s="48"/>
      <c r="D12" s="58"/>
    </row>
    <row r="13" spans="1:6" ht="21.95" customHeight="1">
      <c r="A13" s="49" t="s">
        <v>199</v>
      </c>
      <c r="B13" s="618" t="s">
        <v>194</v>
      </c>
      <c r="C13" s="619"/>
      <c r="D13" s="50" t="s">
        <v>201</v>
      </c>
    </row>
    <row r="14" spans="1:6" ht="21.95" customHeight="1">
      <c r="A14" s="36" t="s">
        <v>202</v>
      </c>
      <c r="B14" s="649" t="s">
        <v>235</v>
      </c>
      <c r="C14" s="649"/>
      <c r="D14" s="64"/>
    </row>
    <row r="15" spans="1:6" ht="44.25" customHeight="1">
      <c r="A15" s="51"/>
      <c r="B15" s="656" t="s">
        <v>443</v>
      </c>
      <c r="C15" s="657"/>
      <c r="D15" s="450">
        <f>'Sch-1'!N23</f>
        <v>0</v>
      </c>
      <c r="F15" s="468"/>
    </row>
    <row r="16" spans="1:6" ht="21.95" customHeight="1">
      <c r="A16" s="36" t="s">
        <v>204</v>
      </c>
      <c r="B16" s="649" t="s">
        <v>236</v>
      </c>
      <c r="C16" s="649"/>
      <c r="D16" s="65"/>
      <c r="F16" s="468"/>
    </row>
    <row r="17" spans="1:8" ht="38.25" customHeight="1">
      <c r="A17" s="51"/>
      <c r="B17" s="648" t="s">
        <v>441</v>
      </c>
      <c r="C17" s="640"/>
      <c r="D17" s="450">
        <f>'Sch-2'!J19</f>
        <v>0</v>
      </c>
    </row>
    <row r="18" spans="1:8" ht="21.95" customHeight="1">
      <c r="A18" s="36" t="s">
        <v>205</v>
      </c>
      <c r="B18" s="649" t="s">
        <v>237</v>
      </c>
      <c r="C18" s="649"/>
      <c r="D18" s="66"/>
    </row>
    <row r="19" spans="1:8" ht="24.95" customHeight="1">
      <c r="A19" s="41"/>
      <c r="B19" s="650" t="s">
        <v>464</v>
      </c>
      <c r="C19" s="651"/>
      <c r="D19" s="545">
        <f>'Sch-3 '!P18</f>
        <v>0</v>
      </c>
    </row>
    <row r="20" spans="1:8" ht="21.95" customHeight="1">
      <c r="A20" s="36" t="s">
        <v>206</v>
      </c>
      <c r="B20" s="649" t="s">
        <v>238</v>
      </c>
      <c r="C20" s="649"/>
      <c r="D20" s="64"/>
    </row>
    <row r="21" spans="1:8" ht="24.95" customHeight="1">
      <c r="A21" s="41"/>
      <c r="B21" s="654" t="s">
        <v>210</v>
      </c>
      <c r="C21" s="655"/>
      <c r="D21" s="546" cm="1">
        <f t="array" ref="D21:E21">'Sch-4'!D18:E18</f>
        <v>0</v>
      </c>
      <c r="E21" s="29">
        <v>0</v>
      </c>
    </row>
    <row r="22" spans="1:8" ht="21.95" customHeight="1">
      <c r="A22" s="36">
        <v>5</v>
      </c>
      <c r="B22" s="649" t="s">
        <v>321</v>
      </c>
      <c r="C22" s="649"/>
      <c r="D22" s="491"/>
      <c r="H22" s="371"/>
    </row>
    <row r="23" spans="1:8" ht="30" customHeight="1">
      <c r="A23" s="40"/>
      <c r="B23" s="652" t="s">
        <v>258</v>
      </c>
      <c r="C23" s="653"/>
      <c r="D23" s="509" t="s">
        <v>254</v>
      </c>
    </row>
    <row r="24" spans="1:8" ht="30" customHeight="1">
      <c r="A24" s="495"/>
      <c r="B24" s="489" t="s">
        <v>452</v>
      </c>
      <c r="C24" s="496"/>
      <c r="D24" s="497">
        <f>D15+D17+D21+D19</f>
        <v>0</v>
      </c>
    </row>
    <row r="25" spans="1:8" ht="30" customHeight="1">
      <c r="A25" s="26" t="s">
        <v>223</v>
      </c>
      <c r="B25" s="116" t="str">
        <f>IF('Sch-1'!B29=0,"", 'Sch-1'!B29)</f>
        <v/>
      </c>
      <c r="C25" s="27"/>
      <c r="D25" s="459"/>
      <c r="F25" s="28"/>
    </row>
    <row r="26" spans="1:8" ht="30" customHeight="1">
      <c r="A26" s="26" t="s">
        <v>224</v>
      </c>
      <c r="B26" s="116" t="str">
        <f>IF('Sch-1'!B30=0,"", 'Sch-1'!B30)</f>
        <v/>
      </c>
      <c r="C26" s="27" t="s">
        <v>226</v>
      </c>
      <c r="D26" s="89" t="str">
        <f>IF('Sch-1'!N29=0,"",'Sch-1'!N29)</f>
        <v/>
      </c>
      <c r="F26" s="2"/>
    </row>
    <row r="27" spans="1:8" ht="30" customHeight="1">
      <c r="A27" s="3"/>
      <c r="B27" s="458"/>
      <c r="C27" s="27" t="s">
        <v>227</v>
      </c>
      <c r="D27" s="89" t="str">
        <f>IF('Sch-1'!N30=0,"",'Sch-1'!N30)</f>
        <v/>
      </c>
      <c r="F27" s="2"/>
    </row>
    <row r="28" spans="1:8" ht="30" customHeight="1">
      <c r="A28" s="3"/>
      <c r="B28" s="7"/>
      <c r="C28" s="27"/>
      <c r="D28" s="3"/>
      <c r="F28" s="28"/>
    </row>
  </sheetData>
  <sheetProtection algorithmName="SHA-512" hashValue="w9yB9TPnbEveUvsSrgByrqUbbyI4/oJ7ancRRS8i/X8xAGUK/SjbsrOnga3br16Pey4PHqRn300i7sV/u4HYbw==" saltValue="yIZ7r/6LtSUlbgwr3aY9DA==" spinCount="100000" sheet="1" formatColumns="0" formatRows="0" selectLockedCells="1"/>
  <customSheetViews>
    <customSheetView guid="{2AB34651-5913-42F9-BF39-AE938578D1AF}" showPageBreaks="1" showGridLines="0" printArea="1" view="pageBreakPreview">
      <selection activeCell="G26" sqref="G26"/>
      <pageMargins left="0.5" right="0.38" top="0.56999999999999995" bottom="0.48" header="0.38" footer="0.24"/>
      <printOptions horizontalCentered="1"/>
      <pageSetup paperSize="9" fitToHeight="0" orientation="portrait" r:id="rId1"/>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2"/>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3"/>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4"/>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10"/>
      <headerFooter alignWithMargins="0">
        <oddFooter>&amp;R&amp;"Book Antiqua,Bold"&amp;10Page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D545044E-B7FF-408B-A291-2187C526EC3D}"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5C772B04-11E1-4A74-9F43-9A74EF38E5E2}"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FA8C7114-2E15-4727-B4B0-927BCE12D1A6}" showPageBreaks="1" showGridLines="0" printArea="1" view="pageBreakPreview" topLeftCell="A4">
      <selection activeCell="G20" sqref="G20"/>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6167D39F-8E2F-4CD1-888C-E1DCB300434D}" showPageBreaks="1" showGridLines="0" printArea="1" view="pageBreakPreview">
      <selection activeCell="G26" sqref="G26"/>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s>
  <mergeCells count="17">
    <mergeCell ref="A3:D3"/>
    <mergeCell ref="A4:D4"/>
    <mergeCell ref="B13:C13"/>
    <mergeCell ref="B16:C16"/>
    <mergeCell ref="B14:C14"/>
    <mergeCell ref="B15:C15"/>
    <mergeCell ref="B9:C9"/>
    <mergeCell ref="B8:C8"/>
    <mergeCell ref="B10:C10"/>
    <mergeCell ref="B11:C11"/>
    <mergeCell ref="B17:C17"/>
    <mergeCell ref="B18:C18"/>
    <mergeCell ref="B19:C19"/>
    <mergeCell ref="B23:C23"/>
    <mergeCell ref="B20:C20"/>
    <mergeCell ref="B21:C21"/>
    <mergeCell ref="B22:C22"/>
  </mergeCells>
  <phoneticPr fontId="1" type="noConversion"/>
  <printOptions horizontalCentered="1"/>
  <pageMargins left="0.5" right="0.38" top="0.56999999999999995" bottom="0.48" header="0.38" footer="0.24"/>
  <pageSetup paperSize="9" fitToHeight="0" orientation="portrait" r:id="rId28"/>
  <headerFooter alignWithMargins="0">
    <oddFooter>&amp;R&amp;"Book Antiqua,Bold"&amp;10Schedule-5/ Page &amp;P of &amp;N</oddFooter>
  </headerFooter>
  <drawing r:id="rId2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00B0F0"/>
  </sheetPr>
  <dimension ref="A1:F32"/>
  <sheetViews>
    <sheetView showGridLines="0" view="pageBreakPreview" zoomScaleNormal="100" zoomScaleSheetLayoutView="100" workbookViewId="0">
      <selection activeCell="F26" sqref="F26"/>
    </sheetView>
  </sheetViews>
  <sheetFormatPr defaultColWidth="10" defaultRowHeight="16.5"/>
  <cols>
    <col min="1" max="1" width="10.625" style="32" customWidth="1"/>
    <col min="2" max="2" width="27.5" style="32" customWidth="1"/>
    <col min="3" max="3" width="21" style="32" customWidth="1"/>
    <col min="4" max="4" width="34.375" style="32" customWidth="1"/>
    <col min="5" max="5" width="10" style="29"/>
    <col min="6" max="6" width="24.375" style="29" customWidth="1"/>
    <col min="7" max="16384" width="10" style="29"/>
  </cols>
  <sheetData>
    <row r="1" spans="1:6" ht="18" customHeight="1">
      <c r="A1" s="53" t="str">
        <f>Cover!B3</f>
        <v>Specification No.: CC/NT/G-MISC/DOM/A02/25/16599</v>
      </c>
      <c r="B1" s="54"/>
      <c r="C1" s="4"/>
      <c r="D1" s="5" t="s">
        <v>325</v>
      </c>
    </row>
    <row r="2" spans="1:6" ht="18" customHeight="1">
      <c r="A2" s="2"/>
      <c r="B2" s="7"/>
      <c r="C2" s="1"/>
      <c r="D2" s="1"/>
    </row>
    <row r="3" spans="1:6" ht="79.5" customHeight="1">
      <c r="A3" s="617" t="str">
        <f>Cover!$B$2</f>
        <v xml:space="preserve">Procurement of Centre Tower Crane for mechanized erection of transmission line towers under vendor development.
</v>
      </c>
      <c r="B3" s="617"/>
      <c r="C3" s="617"/>
      <c r="D3" s="617"/>
      <c r="E3" s="47"/>
      <c r="F3" s="47"/>
    </row>
    <row r="4" spans="1:6" ht="21.95" customHeight="1">
      <c r="A4" s="625" t="s">
        <v>208</v>
      </c>
      <c r="B4" s="625"/>
      <c r="C4" s="625"/>
      <c r="D4" s="625"/>
    </row>
    <row r="5" spans="1:6" ht="18" customHeight="1">
      <c r="A5" s="31"/>
    </row>
    <row r="6" spans="1:6" ht="18" customHeight="1">
      <c r="A6" s="22" t="str">
        <f>'Sch-1'!A6</f>
        <v>Bidder’s Name and Address</v>
      </c>
      <c r="D6" s="58" t="s">
        <v>213</v>
      </c>
    </row>
    <row r="7" spans="1:6" ht="18" customHeight="1">
      <c r="A7" s="192" t="str">
        <f>'Sch-1'!A7</f>
        <v>Bidder as Individual Firm</v>
      </c>
      <c r="D7" s="59" t="s">
        <v>215</v>
      </c>
    </row>
    <row r="8" spans="1:6">
      <c r="A8" s="33" t="s">
        <v>231</v>
      </c>
      <c r="B8" s="622" t="str">
        <f>IF('Sch-1'!C8=0, "", 'Sch-1'!C8)</f>
        <v/>
      </c>
      <c r="C8" s="622"/>
      <c r="D8" s="59" t="s">
        <v>217</v>
      </c>
    </row>
    <row r="9" spans="1:6">
      <c r="A9" s="33" t="s">
        <v>232</v>
      </c>
      <c r="B9" s="622" t="str">
        <f>IF('Sch-1'!C9=0, "", 'Sch-1'!C9)</f>
        <v/>
      </c>
      <c r="C9" s="622"/>
      <c r="D9" s="59" t="s">
        <v>218</v>
      </c>
    </row>
    <row r="10" spans="1:6">
      <c r="A10" s="34"/>
      <c r="B10" s="622" t="str">
        <f>IF('Sch-1'!C10=0, "", 'Sch-1'!C10)</f>
        <v/>
      </c>
      <c r="C10" s="622"/>
      <c r="D10" s="59" t="s">
        <v>219</v>
      </c>
    </row>
    <row r="11" spans="1:6">
      <c r="A11" s="34"/>
      <c r="B11" s="622" t="str">
        <f>IF('Sch-1'!C11=0, "", 'Sch-1'!C11)</f>
        <v/>
      </c>
      <c r="C11" s="622"/>
      <c r="D11" s="59" t="s">
        <v>220</v>
      </c>
    </row>
    <row r="12" spans="1:6" ht="18" customHeight="1">
      <c r="A12" s="48"/>
      <c r="B12" s="48"/>
      <c r="C12" s="48"/>
      <c r="D12" s="58"/>
    </row>
    <row r="13" spans="1:6" ht="21.95" customHeight="1">
      <c r="A13" s="49" t="s">
        <v>199</v>
      </c>
      <c r="B13" s="618" t="s">
        <v>194</v>
      </c>
      <c r="C13" s="619"/>
      <c r="D13" s="50" t="s">
        <v>201</v>
      </c>
    </row>
    <row r="14" spans="1:6" ht="21.95" customHeight="1">
      <c r="A14" s="36" t="s">
        <v>202</v>
      </c>
      <c r="B14" s="649" t="s">
        <v>235</v>
      </c>
      <c r="C14" s="649"/>
      <c r="D14" s="64"/>
    </row>
    <row r="15" spans="1:6" ht="39.75" customHeight="1">
      <c r="A15" s="51"/>
      <c r="B15" s="648" t="str">
        <f>'Sch-5'!B15:C15</f>
        <v xml:space="preserve">Ex-works price of Plant and Equipment including Type Test Charges </v>
      </c>
      <c r="C15" s="640"/>
      <c r="D15" s="450">
        <f>'Sch-1'!N21*(1-Discount!O18)+'Sch-6'!J21*(1-Discount!O22)</f>
        <v>0</v>
      </c>
    </row>
    <row r="16" spans="1:6" ht="21.95" customHeight="1">
      <c r="A16" s="36" t="s">
        <v>204</v>
      </c>
      <c r="B16" s="649" t="s">
        <v>236</v>
      </c>
      <c r="C16" s="649"/>
      <c r="D16" s="65"/>
    </row>
    <row r="17" spans="1:6" ht="35.1" customHeight="1">
      <c r="A17" s="51"/>
      <c r="B17" s="648" t="str">
        <f>'Sch-5'!B17:C17</f>
        <v xml:space="preserve">Local Transportation, In-transit Insurance and loading </v>
      </c>
      <c r="C17" s="640"/>
      <c r="D17" s="450">
        <f>'Sch-5'!D17*(1-Discount!O20)</f>
        <v>0</v>
      </c>
    </row>
    <row r="18" spans="1:6" ht="21.95" customHeight="1">
      <c r="A18" s="36" t="s">
        <v>205</v>
      </c>
      <c r="B18" s="649" t="s">
        <v>237</v>
      </c>
      <c r="C18" s="649"/>
      <c r="D18" s="66"/>
    </row>
    <row r="19" spans="1:6" ht="30" customHeight="1">
      <c r="A19" s="41"/>
      <c r="B19" s="650" t="s">
        <v>464</v>
      </c>
      <c r="C19" s="651"/>
      <c r="D19" s="545">
        <f>'Sch-5'!D19*(1-Discount!O21)</f>
        <v>0</v>
      </c>
    </row>
    <row r="20" spans="1:6" ht="21.95" customHeight="1">
      <c r="A20" s="36" t="s">
        <v>206</v>
      </c>
      <c r="B20" s="649" t="s">
        <v>238</v>
      </c>
      <c r="C20" s="649"/>
      <c r="D20" s="64"/>
    </row>
    <row r="21" spans="1:6" ht="21" customHeight="1">
      <c r="A21" s="40"/>
      <c r="B21" s="658" t="s">
        <v>210</v>
      </c>
      <c r="C21" s="653"/>
      <c r="D21" s="467">
        <f>ROUND(('Sch-4'!D15*(1-Discount!O18)),0)+ROUND(('Sch-4'!D17*(1-Discount!O21)),0)</f>
        <v>0</v>
      </c>
    </row>
    <row r="22" spans="1:6" ht="5.25" customHeight="1">
      <c r="A22" s="40"/>
      <c r="B22" s="451"/>
      <c r="C22" s="363"/>
      <c r="D22" s="167"/>
      <c r="F22" s="468"/>
    </row>
    <row r="23" spans="1:6" ht="18.75" customHeight="1">
      <c r="A23" s="36">
        <v>5</v>
      </c>
      <c r="B23" s="649" t="s">
        <v>321</v>
      </c>
      <c r="C23" s="649"/>
      <c r="D23" s="63"/>
    </row>
    <row r="24" spans="1:6" ht="41.25" customHeight="1">
      <c r="A24" s="40"/>
      <c r="B24" s="639" t="s">
        <v>258</v>
      </c>
      <c r="C24" s="640"/>
      <c r="D24" s="510" t="s">
        <v>254</v>
      </c>
    </row>
    <row r="25" spans="1:6" ht="24" customHeight="1">
      <c r="A25" s="642"/>
      <c r="B25" s="643" t="s">
        <v>452</v>
      </c>
      <c r="C25" s="643"/>
      <c r="D25" s="453">
        <f>D19+D17+D15+D21</f>
        <v>0</v>
      </c>
    </row>
    <row r="26" spans="1:6" ht="21.75" customHeight="1">
      <c r="A26" s="642"/>
      <c r="B26" s="643"/>
      <c r="C26" s="643"/>
      <c r="D26" s="70"/>
    </row>
    <row r="27" spans="1:6" ht="30" customHeight="1">
      <c r="A27" s="69"/>
      <c r="B27" s="71"/>
      <c r="C27" s="71"/>
      <c r="D27" s="72"/>
    </row>
    <row r="28" spans="1:6" ht="30" customHeight="1">
      <c r="A28" s="26" t="s">
        <v>223</v>
      </c>
      <c r="B28" s="116" t="str">
        <f>IF('Sch-1'!B29=0,"", 'Sch-1'!B29)</f>
        <v/>
      </c>
      <c r="C28" s="27"/>
      <c r="D28" s="459"/>
      <c r="F28" s="28"/>
    </row>
    <row r="29" spans="1:6" ht="30" customHeight="1">
      <c r="A29" s="26" t="s">
        <v>224</v>
      </c>
      <c r="B29" s="116" t="str">
        <f>IF('Sch-1'!B30=0,"", 'Sch-1'!B30)</f>
        <v/>
      </c>
      <c r="C29" s="27" t="s">
        <v>226</v>
      </c>
      <c r="D29" s="89" t="str">
        <f>IF('Sch-1'!N29=0,"",'Sch-1'!N29)</f>
        <v/>
      </c>
      <c r="F29" s="2"/>
    </row>
    <row r="30" spans="1:6" ht="30" customHeight="1">
      <c r="A30" s="3"/>
      <c r="B30" s="458"/>
      <c r="C30" s="27" t="s">
        <v>227</v>
      </c>
      <c r="D30" s="89" t="str">
        <f>IF('Sch-1'!N30=0,"",'Sch-1'!N30)</f>
        <v/>
      </c>
      <c r="F30" s="2"/>
    </row>
    <row r="31" spans="1:6" ht="30" customHeight="1">
      <c r="A31" s="3"/>
      <c r="B31" s="7"/>
      <c r="C31" s="27"/>
      <c r="D31" s="3"/>
      <c r="F31" s="28"/>
    </row>
    <row r="32" spans="1:6" ht="30" customHeight="1">
      <c r="A32" s="45"/>
      <c r="B32" s="45"/>
      <c r="C32" s="46"/>
      <c r="E32" s="52"/>
    </row>
  </sheetData>
  <sheetProtection algorithmName="SHA-512" hashValue="PnUBnx8DYksJ7yIyo6SV8Z/yWvuMMRi+YSYLscC4CQpYn2ag3LTk06lsc9MmIU2P0ZIm/C9o9nsiw/4w8OofEQ==" saltValue="cC3JGO/yqmJYCxOmbr1m9g==" spinCount="100000" sheet="1" formatColumns="0" formatRows="0" selectLockedCells="1"/>
  <customSheetViews>
    <customSheetView guid="{2AB34651-5913-42F9-BF39-AE938578D1AF}"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3"/>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4"/>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D545044E-B7FF-408B-A291-2187C526EC3D}"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21"/>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22"/>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23"/>
      <headerFooter alignWithMargins="0">
        <oddFooter>&amp;R&amp;"Book Antiqua,Bold"&amp;10Schedule-5/ Page &amp;P of &amp;N</oddFooter>
      </headerFooter>
    </customSheetView>
    <customSheetView guid="{FA8C7114-2E15-4727-B4B0-927BCE12D1A6}" showPageBreaks="1" showGridLines="0" printArea="1" view="pageBreakPreview">
      <selection activeCell="D24" sqref="D24"/>
      <pageMargins left="0.5" right="0.38" top="0.56999999999999995" bottom="0.48" header="0.38" footer="0.24"/>
      <printOptions horizontalCentered="1"/>
      <pageSetup paperSize="9" scale="74" fitToHeight="0" orientation="portrait" r:id="rId24"/>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5"/>
      <headerFooter alignWithMargins="0">
        <oddFooter>&amp;R&amp;"Book Antiqua,Bold"&amp;10Schedule-5/ Page &amp;P of &amp;N</oddFooter>
      </headerFooter>
    </customSheetView>
    <customSheetView guid="{6167D39F-8E2F-4CD1-888C-E1DCB300434D}"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6"/>
      <headerFooter alignWithMargins="0">
        <oddFooter>&amp;R&amp;"Book Antiqua,Bold"&amp;10Schedule-5/ Page &amp;P of &amp;N</oddFooter>
      </headerFooter>
    </customSheetView>
  </customSheetViews>
  <mergeCells count="19">
    <mergeCell ref="B16:C16"/>
    <mergeCell ref="A25:A26"/>
    <mergeCell ref="B25:C26"/>
    <mergeCell ref="B19:C19"/>
    <mergeCell ref="B20:C20"/>
    <mergeCell ref="B21:C21"/>
    <mergeCell ref="B23:C23"/>
    <mergeCell ref="B24:C24"/>
    <mergeCell ref="B17:C17"/>
    <mergeCell ref="B18:C18"/>
    <mergeCell ref="B13:C13"/>
    <mergeCell ref="B14:C14"/>
    <mergeCell ref="B15:C15"/>
    <mergeCell ref="A3:D3"/>
    <mergeCell ref="A4:D4"/>
    <mergeCell ref="B8:C8"/>
    <mergeCell ref="B9:C9"/>
    <mergeCell ref="B10:C10"/>
    <mergeCell ref="B11:C11"/>
  </mergeCells>
  <phoneticPr fontId="31" type="noConversion"/>
  <printOptions horizontalCentered="1"/>
  <pageMargins left="0.5" right="0.38" top="0.56999999999999995" bottom="0.48" header="0.38" footer="0.24"/>
  <pageSetup paperSize="9" scale="74" fitToHeight="0" orientation="portrait" r:id="rId27"/>
  <headerFooter alignWithMargins="0">
    <oddFooter>&amp;R&amp;"Book Antiqua,Bold"&amp;10Schedule-5/ Page &amp;P of &amp;N</oddFooter>
  </headerFooter>
  <drawing r:id="rId2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53"/>
  </sheetPr>
  <dimension ref="A1:R25"/>
  <sheetViews>
    <sheetView showGridLines="0" showZeros="0" view="pageBreakPreview" zoomScaleNormal="100" zoomScaleSheetLayoutView="100" workbookViewId="0">
      <selection activeCell="I31" sqref="I31"/>
    </sheetView>
  </sheetViews>
  <sheetFormatPr defaultColWidth="9" defaultRowHeight="16.5"/>
  <cols>
    <col min="1" max="1" width="11.125" style="61" customWidth="1"/>
    <col min="2" max="2" width="14.75" style="61" customWidth="1"/>
    <col min="3" max="3" width="10.125" style="61" customWidth="1"/>
    <col min="4" max="4" width="14.125" style="61" customWidth="1"/>
    <col min="5" max="5" width="6" style="61" hidden="1" customWidth="1"/>
    <col min="6" max="6" width="31.75" style="23" customWidth="1"/>
    <col min="7" max="7" width="8.625" style="23" customWidth="1"/>
    <col min="8" max="8" width="7.625" style="23" customWidth="1"/>
    <col min="9" max="9" width="13.625" style="23" customWidth="1"/>
    <col min="10" max="10" width="23.375" style="23" customWidth="1"/>
    <col min="11" max="11" width="17.625" style="91" customWidth="1"/>
    <col min="12" max="12" width="9" style="73" hidden="1" customWidth="1"/>
    <col min="13" max="14" width="9" style="73"/>
    <col min="15" max="16" width="0" style="73" hidden="1" customWidth="1"/>
    <col min="17" max="17" width="0" style="216" hidden="1" customWidth="1"/>
    <col min="18" max="18" width="21.375" style="73" hidden="1" customWidth="1"/>
    <col min="19" max="16384" width="9" style="73"/>
  </cols>
  <sheetData>
    <row r="1" spans="1:18" ht="18" customHeight="1">
      <c r="A1" s="74"/>
      <c r="B1" s="74"/>
      <c r="C1" s="74"/>
      <c r="D1" s="74"/>
      <c r="E1" s="74"/>
      <c r="F1" s="75"/>
      <c r="G1" s="75"/>
      <c r="H1" s="76"/>
      <c r="I1" s="76"/>
      <c r="J1" s="78" t="s">
        <v>251</v>
      </c>
    </row>
    <row r="2" spans="1:18" ht="16.5" customHeight="1">
      <c r="A2" s="60"/>
      <c r="B2" s="60"/>
      <c r="C2" s="60"/>
      <c r="D2" s="60"/>
      <c r="E2" s="60"/>
      <c r="F2" s="80"/>
      <c r="G2" s="80"/>
      <c r="H2" s="81"/>
      <c r="I2" s="81"/>
      <c r="J2" s="25"/>
    </row>
    <row r="3" spans="1:18" ht="48" customHeight="1">
      <c r="A3" s="659" t="str">
        <f>Cover!$B$2</f>
        <v xml:space="preserve">Procurement of Centre Tower Crane for mechanized erection of transmission line towers under vendor development.
</v>
      </c>
      <c r="B3" s="659"/>
      <c r="C3" s="659"/>
      <c r="D3" s="659"/>
      <c r="E3" s="659"/>
      <c r="F3" s="659"/>
      <c r="G3" s="659"/>
      <c r="H3" s="659"/>
      <c r="I3" s="659"/>
      <c r="J3" s="659"/>
      <c r="Q3" s="230" t="s">
        <v>179</v>
      </c>
    </row>
    <row r="4" spans="1:18" ht="21.95" customHeight="1">
      <c r="A4" s="584" t="s">
        <v>407</v>
      </c>
      <c r="B4" s="584"/>
      <c r="C4" s="584"/>
      <c r="D4" s="584"/>
      <c r="E4" s="584"/>
      <c r="F4" s="584"/>
      <c r="G4" s="584"/>
      <c r="H4" s="584"/>
      <c r="I4" s="584"/>
      <c r="J4" s="584"/>
      <c r="Q4" s="230" t="s">
        <v>180</v>
      </c>
    </row>
    <row r="5" spans="1:18" ht="18" customHeight="1">
      <c r="A5" s="62"/>
      <c r="B5" s="62"/>
      <c r="C5" s="62"/>
      <c r="D5" s="62"/>
      <c r="E5" s="62"/>
      <c r="F5" s="92"/>
      <c r="G5" s="92"/>
      <c r="H5" s="92"/>
      <c r="I5" s="92"/>
      <c r="J5" s="92"/>
      <c r="Q5" s="230" t="s">
        <v>186</v>
      </c>
    </row>
    <row r="6" spans="1:18" ht="18" customHeight="1">
      <c r="A6" s="22" t="str">
        <f>'Sch-1'!A6</f>
        <v>Bidder’s Name and Address</v>
      </c>
      <c r="B6" s="22"/>
      <c r="C6" s="22"/>
      <c r="D6" s="22"/>
      <c r="E6" s="22"/>
      <c r="F6" s="32"/>
      <c r="G6" s="32"/>
      <c r="H6" s="32"/>
      <c r="I6" s="57" t="s">
        <v>213</v>
      </c>
      <c r="K6" s="25"/>
      <c r="Q6" s="230" t="s">
        <v>187</v>
      </c>
    </row>
    <row r="7" spans="1:18" ht="18" customHeight="1">
      <c r="A7" s="234" t="str">
        <f>'Sch-1'!A7</f>
        <v>Bidder as Individual Firm</v>
      </c>
      <c r="B7" s="234"/>
      <c r="C7" s="234"/>
      <c r="D7" s="234"/>
      <c r="E7" s="234"/>
      <c r="F7" s="32"/>
      <c r="G7" s="32"/>
      <c r="H7" s="32"/>
      <c r="I7" s="56" t="s">
        <v>215</v>
      </c>
      <c r="K7" s="25"/>
      <c r="Q7" s="230" t="s">
        <v>181</v>
      </c>
    </row>
    <row r="8" spans="1:18" ht="26.25" customHeight="1">
      <c r="A8" s="33" t="s">
        <v>231</v>
      </c>
      <c r="B8" s="33"/>
      <c r="C8" s="33"/>
      <c r="D8" s="33"/>
      <c r="E8" s="33"/>
      <c r="F8" s="622" t="str">
        <f>IF('Sch-1'!C8=0, "", 'Sch-1'!C8)</f>
        <v/>
      </c>
      <c r="G8" s="622"/>
      <c r="H8" s="622"/>
      <c r="I8" s="56" t="s">
        <v>217</v>
      </c>
      <c r="K8" s="25"/>
      <c r="Q8" s="230" t="s">
        <v>182</v>
      </c>
    </row>
    <row r="9" spans="1:18">
      <c r="A9" s="33" t="s">
        <v>232</v>
      </c>
      <c r="B9" s="33"/>
      <c r="C9" s="33"/>
      <c r="D9" s="33"/>
      <c r="E9" s="33"/>
      <c r="F9" s="622" t="str">
        <f>IF('Sch-1'!C9=0, "", 'Sch-1'!C9)</f>
        <v/>
      </c>
      <c r="G9" s="622"/>
      <c r="H9" s="622"/>
      <c r="I9" s="56" t="s">
        <v>218</v>
      </c>
      <c r="K9" s="25"/>
      <c r="Q9" s="230" t="s">
        <v>183</v>
      </c>
    </row>
    <row r="10" spans="1:18">
      <c r="A10" s="34"/>
      <c r="B10" s="34"/>
      <c r="C10" s="34"/>
      <c r="D10" s="34"/>
      <c r="E10" s="34"/>
      <c r="F10" s="622" t="str">
        <f>IF('Sch-1'!C10=0, "", 'Sch-1'!C10)</f>
        <v/>
      </c>
      <c r="G10" s="622"/>
      <c r="H10" s="622"/>
      <c r="I10" s="56" t="s">
        <v>219</v>
      </c>
      <c r="K10" s="25"/>
    </row>
    <row r="11" spans="1:18">
      <c r="A11" s="34"/>
      <c r="B11" s="34"/>
      <c r="C11" s="34"/>
      <c r="D11" s="34"/>
      <c r="E11" s="34"/>
      <c r="F11" s="622" t="str">
        <f>IF('Sch-1'!C11=0, "", 'Sch-1'!C11)</f>
        <v/>
      </c>
      <c r="G11" s="622"/>
      <c r="H11" s="622"/>
      <c r="I11" s="56" t="s">
        <v>220</v>
      </c>
      <c r="K11" s="25"/>
    </row>
    <row r="12" spans="1:18" ht="18" customHeight="1">
      <c r="F12" s="193"/>
      <c r="G12" s="193"/>
      <c r="H12" s="193"/>
      <c r="I12" s="93"/>
      <c r="J12" s="61"/>
      <c r="K12" s="25"/>
    </row>
    <row r="14" spans="1:18" ht="33.75" customHeight="1">
      <c r="A14" s="94" t="s">
        <v>252</v>
      </c>
      <c r="B14" s="95" t="s">
        <v>412</v>
      </c>
      <c r="C14" s="95" t="s">
        <v>415</v>
      </c>
      <c r="D14" s="95" t="s">
        <v>416</v>
      </c>
      <c r="E14" s="95"/>
      <c r="F14" s="95" t="s">
        <v>196</v>
      </c>
      <c r="G14" s="253" t="s">
        <v>188</v>
      </c>
      <c r="H14" s="253" t="s">
        <v>170</v>
      </c>
      <c r="I14" s="253" t="s">
        <v>171</v>
      </c>
      <c r="J14" s="253" t="s">
        <v>172</v>
      </c>
      <c r="R14" s="166"/>
    </row>
    <row r="15" spans="1:18" s="246" customFormat="1">
      <c r="A15" s="96">
        <v>1</v>
      </c>
      <c r="B15" s="96">
        <v>2</v>
      </c>
      <c r="C15" s="96">
        <v>3</v>
      </c>
      <c r="D15" s="96">
        <v>4</v>
      </c>
      <c r="E15" s="96"/>
      <c r="F15" s="96">
        <v>5</v>
      </c>
      <c r="G15" s="96">
        <v>6</v>
      </c>
      <c r="H15" s="96">
        <v>7</v>
      </c>
      <c r="I15" s="287">
        <v>8</v>
      </c>
      <c r="J15" s="287" t="s">
        <v>417</v>
      </c>
      <c r="Q15" s="247"/>
      <c r="R15" s="92"/>
    </row>
    <row r="16" spans="1:18" s="249" customFormat="1" ht="54" customHeight="1">
      <c r="A16" s="664" t="s">
        <v>424</v>
      </c>
      <c r="B16" s="665"/>
      <c r="C16" s="665"/>
      <c r="D16" s="665"/>
      <c r="E16" s="665"/>
      <c r="F16" s="665"/>
      <c r="G16" s="665"/>
      <c r="H16" s="665"/>
      <c r="I16" s="665"/>
      <c r="J16" s="666"/>
      <c r="K16" s="289"/>
      <c r="L16" s="237">
        <f>Discount!O22</f>
        <v>0</v>
      </c>
      <c r="M16" s="237"/>
      <c r="N16" s="237"/>
      <c r="O16" s="237"/>
      <c r="P16" s="237"/>
      <c r="Q16" s="216"/>
      <c r="R16" s="248"/>
    </row>
    <row r="17" spans="1:18" s="249" customFormat="1" ht="43.5" hidden="1" customHeight="1">
      <c r="A17" s="471" t="s">
        <v>156</v>
      </c>
      <c r="B17" s="478">
        <v>7000000859</v>
      </c>
      <c r="C17" s="478">
        <v>20</v>
      </c>
      <c r="D17" s="478">
        <v>9000000189</v>
      </c>
      <c r="E17" s="476"/>
      <c r="F17" s="477" t="s">
        <v>418</v>
      </c>
      <c r="G17" s="250" t="s">
        <v>419</v>
      </c>
      <c r="H17" s="290">
        <v>1</v>
      </c>
      <c r="I17" s="291"/>
      <c r="J17" s="452">
        <f>IF(I17=0, 0.01, IF(ISERROR(H17*I17), I17, H17*I17))</f>
        <v>0.01</v>
      </c>
      <c r="K17" s="148"/>
      <c r="L17" s="249">
        <f>I17*(1-L16)</f>
        <v>0</v>
      </c>
      <c r="Q17" s="216"/>
      <c r="R17" s="248"/>
    </row>
    <row r="18" spans="1:18" s="249" customFormat="1" ht="52.5" hidden="1" customHeight="1">
      <c r="A18" s="471" t="s">
        <v>157</v>
      </c>
      <c r="B18" s="478">
        <v>7000000859</v>
      </c>
      <c r="C18" s="478">
        <v>30</v>
      </c>
      <c r="D18" s="478">
        <v>9000000028</v>
      </c>
      <c r="E18" s="476"/>
      <c r="F18" s="477" t="s">
        <v>420</v>
      </c>
      <c r="G18" s="250" t="s">
        <v>419</v>
      </c>
      <c r="H18" s="290">
        <v>1</v>
      </c>
      <c r="I18" s="291"/>
      <c r="J18" s="452">
        <f>IF(I18=0, 0.01, IF(ISERROR(H18*I18), I18, H18*I18))</f>
        <v>0.01</v>
      </c>
      <c r="K18" s="148"/>
      <c r="L18" s="249">
        <f>I18*(1-L16)</f>
        <v>0</v>
      </c>
      <c r="Q18" s="216"/>
      <c r="R18" s="248"/>
    </row>
    <row r="19" spans="1:18" s="249" customFormat="1" ht="50.25" hidden="1" customHeight="1">
      <c r="A19" s="474" t="s">
        <v>405</v>
      </c>
      <c r="B19" s="478">
        <v>7000000859</v>
      </c>
      <c r="C19" s="478">
        <v>40</v>
      </c>
      <c r="D19" s="478">
        <v>9000000015</v>
      </c>
      <c r="E19" s="476"/>
      <c r="F19" s="477" t="s">
        <v>421</v>
      </c>
      <c r="G19" s="250" t="s">
        <v>419</v>
      </c>
      <c r="H19" s="290">
        <v>1</v>
      </c>
      <c r="I19" s="291"/>
      <c r="J19" s="452">
        <f>IF(I19=0, 0.01, IF(ISERROR(H19*I19), I19, H19*I19))</f>
        <v>0.01</v>
      </c>
      <c r="K19" s="148"/>
      <c r="L19" s="249">
        <f>I19*(1-L16)</f>
        <v>0</v>
      </c>
      <c r="Q19" s="216"/>
      <c r="R19" s="248"/>
    </row>
    <row r="20" spans="1:18" s="249" customFormat="1" ht="42" hidden="1" customHeight="1">
      <c r="A20" s="471" t="s">
        <v>404</v>
      </c>
      <c r="B20" s="478">
        <v>7000000859</v>
      </c>
      <c r="C20" s="478">
        <v>50</v>
      </c>
      <c r="D20" s="478">
        <v>9000000063</v>
      </c>
      <c r="E20" s="476"/>
      <c r="F20" s="477" t="s">
        <v>422</v>
      </c>
      <c r="G20" s="250" t="s">
        <v>419</v>
      </c>
      <c r="H20" s="290">
        <v>1</v>
      </c>
      <c r="I20" s="291"/>
      <c r="J20" s="452">
        <f>IF(I20=0, 0.01, IF(ISERROR(H20*I20), I20, H20*I20))</f>
        <v>0.01</v>
      </c>
      <c r="K20" s="148"/>
      <c r="L20" s="249">
        <f>I20*(1-L16)</f>
        <v>0</v>
      </c>
      <c r="Q20" s="216"/>
      <c r="R20" s="248"/>
    </row>
    <row r="21" spans="1:18" ht="37.5" hidden="1" customHeight="1">
      <c r="A21" s="97"/>
      <c r="B21" s="97"/>
      <c r="C21" s="97"/>
      <c r="D21" s="97"/>
      <c r="E21" s="97"/>
      <c r="F21" s="662" t="s">
        <v>403</v>
      </c>
      <c r="G21" s="663"/>
      <c r="H21" s="663"/>
      <c r="I21" s="663"/>
      <c r="J21" s="464">
        <v>0</v>
      </c>
    </row>
    <row r="22" spans="1:18" ht="48" hidden="1" customHeight="1">
      <c r="A22" s="660" t="s">
        <v>173</v>
      </c>
      <c r="B22" s="660"/>
      <c r="C22" s="660"/>
      <c r="D22" s="660"/>
      <c r="E22" s="660"/>
      <c r="F22" s="660"/>
      <c r="G22" s="660"/>
      <c r="H22" s="660"/>
      <c r="I22" s="661"/>
      <c r="J22" s="661"/>
    </row>
    <row r="23" spans="1:18" ht="34.5" customHeight="1">
      <c r="A23" s="84" t="s">
        <v>223</v>
      </c>
      <c r="B23" s="118">
        <f>'Sch-1'!B29</f>
        <v>0</v>
      </c>
      <c r="C23" s="84"/>
      <c r="D23" s="84"/>
      <c r="E23" s="84"/>
      <c r="G23" s="118"/>
      <c r="H23" s="454"/>
      <c r="I23" s="86" t="s">
        <v>226</v>
      </c>
      <c r="J23" s="100" t="str">
        <f>'Sch-1'!N29</f>
        <v/>
      </c>
    </row>
    <row r="24" spans="1:18" ht="21.75" customHeight="1">
      <c r="A24" s="84" t="s">
        <v>224</v>
      </c>
      <c r="B24" s="100">
        <f>'Sch-1'!B30</f>
        <v>0</v>
      </c>
      <c r="C24" s="84"/>
      <c r="D24" s="84"/>
      <c r="E24" s="84"/>
      <c r="G24" s="100"/>
      <c r="H24" s="91"/>
      <c r="I24" s="86" t="s">
        <v>227</v>
      </c>
      <c r="J24" s="100" t="str">
        <f>'Sch-1'!N30</f>
        <v/>
      </c>
    </row>
    <row r="25" spans="1:18" ht="33" customHeight="1">
      <c r="A25" s="81"/>
      <c r="B25" s="81"/>
      <c r="C25" s="81"/>
      <c r="D25" s="81"/>
      <c r="E25" s="81"/>
      <c r="F25" s="460"/>
      <c r="G25" s="460"/>
      <c r="H25" s="91"/>
    </row>
  </sheetData>
  <sheetProtection algorithmName="SHA-512" hashValue="30JeFNy3UHE7oKXP0dzV/qA5SCZyG/cfLLQbY1e7zpz5pVNVMC+Lyz4GZlNbgO9czHEUkbCcEoXjOmEPc8Hh2Q==" saltValue="NA9hY8PmbiTY0Q2dTrxLXw==" spinCount="100000" sheet="1" formatColumns="0" formatRows="0" selectLockedCells="1"/>
  <customSheetViews>
    <customSheetView guid="{2AB34651-5913-42F9-BF39-AE938578D1AF}" showPageBreaks="1" showGridLines="0" zeroValues="0" printArea="1" hiddenRows="1" hiddenColumns="1" view="pageBreakPreview">
      <selection activeCell="M6" sqref="M6"/>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3"/>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4"/>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5"/>
      <headerFooter alignWithMargins="0">
        <oddFooter>&amp;R&amp;"Book Antiqua,Bold"&amp;10Schedule-6/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6"/>
      <headerFooter alignWithMargins="0">
        <oddFooter>&amp;R&amp;"Book Antiqua,Bold"&amp;10Schedule-6/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4"/>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15"/>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16"/>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17"/>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18"/>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19"/>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20"/>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21"/>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22"/>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3"/>
      <headerFooter alignWithMargins="0">
        <oddFooter>&amp;R&amp;"Book Antiqua,Bold"&amp;10Schedule-6/ Page &amp;P of &amp;N</oddFooter>
      </headerFooter>
    </customSheetView>
    <customSheetView guid="{5C772B04-11E1-4A74-9F43-9A74EF38E5E2}"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4"/>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5"/>
      <headerFooter alignWithMargins="0">
        <oddFooter>&amp;R&amp;"Book Antiqua,Bold"&amp;10Schedule-6/ Page &amp;P of &amp;N</oddFooter>
      </headerFooter>
    </customSheetView>
    <customSheetView guid="{483DCDBB-D1CA-4B11-85F4-FA65A96DCE2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6"/>
      <headerFooter alignWithMargins="0">
        <oddFooter>&amp;R&amp;"Book Antiqua,Bold"&amp;10Schedule-6/ Page &amp;P of &amp;N</oddFooter>
      </headerFooter>
    </customSheetView>
    <customSheetView guid="{6167D39F-8E2F-4CD1-888C-E1DCB300434D}" showPageBreaks="1" showGridLines="0" zeroValues="0" printArea="1" hiddenRows="1" hiddenColumns="1" view="pageBreakPreview">
      <selection activeCell="M6" sqref="M6"/>
      <colBreaks count="1" manualBreakCount="1">
        <brk id="10" max="1048575" man="1"/>
      </colBreaks>
      <pageMargins left="0.78740157480314998" right="0.38" top="0.34" bottom="0.37" header="0.34" footer="0.17"/>
      <printOptions horizontalCentered="1"/>
      <pageSetup paperSize="9" scale="76" orientation="landscape" r:id="rId27"/>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3" type="noConversion"/>
  <dataValidations disablePrompts="1" count="1">
    <dataValidation operator="greaterThan" allowBlank="1" showInputMessage="1" showErrorMessage="1" sqref="I17:I20" xr:uid="{00000000-0002-0000-0C00-000000000000}"/>
  </dataValidations>
  <printOptions horizontalCentered="1"/>
  <pageMargins left="0.78740157480314998" right="0.38" top="0.34" bottom="0.37" header="0.34" footer="0.17"/>
  <pageSetup paperSize="9" scale="76" orientation="landscape" r:id="rId28"/>
  <headerFooter alignWithMargins="0">
    <oddFooter>&amp;R&amp;"Book Antiqua,Bold"&amp;10Schedule-6/ Page &amp;P of &amp;N</oddFooter>
  </headerFooter>
  <colBreaks count="1" manualBreakCount="1">
    <brk id="10" max="1048575" man="1"/>
  </colBreaks>
  <drawing r:id="rId2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1"/>
  </sheetPr>
  <dimension ref="A1:P28"/>
  <sheetViews>
    <sheetView showZeros="0" zoomScaleNormal="100" zoomScaleSheetLayoutView="100" workbookViewId="0">
      <selection activeCell="G25" sqref="G25"/>
    </sheetView>
  </sheetViews>
  <sheetFormatPr defaultColWidth="9" defaultRowHeight="16.5"/>
  <cols>
    <col min="1" max="1" width="11.375" style="61" customWidth="1"/>
    <col min="2" max="2" width="34.375" style="23" customWidth="1"/>
    <col min="3" max="3" width="8.625" style="23" customWidth="1"/>
    <col min="4" max="4" width="7.625" style="23" customWidth="1"/>
    <col min="5" max="5" width="13.625" style="23" customWidth="1"/>
    <col min="6" max="6" width="21.375" style="23" customWidth="1"/>
    <col min="7" max="7" width="17.625" style="91" customWidth="1"/>
    <col min="8" max="12" width="9" style="73"/>
    <col min="13" max="13" width="9" style="216"/>
    <col min="14" max="14" width="13.875" style="216" customWidth="1"/>
    <col min="15" max="15" width="13.625" style="216" customWidth="1"/>
    <col min="16" max="16" width="21.375" style="73" customWidth="1"/>
    <col min="17" max="16384" width="9" style="73"/>
  </cols>
  <sheetData>
    <row r="1" spans="1:16" ht="18" customHeight="1">
      <c r="A1" s="74" t="str">
        <f>Cover!B3</f>
        <v>Specification No.: CC/NT/G-MISC/DOM/A02/25/16599</v>
      </c>
      <c r="B1" s="75"/>
      <c r="C1" s="75"/>
      <c r="D1" s="76"/>
      <c r="E1" s="76"/>
      <c r="F1" s="78" t="s">
        <v>251</v>
      </c>
    </row>
    <row r="2" spans="1:16" ht="18" customHeight="1">
      <c r="A2" s="60"/>
      <c r="B2" s="80"/>
      <c r="C2" s="80"/>
      <c r="D2" s="81"/>
      <c r="E2" s="81"/>
      <c r="F2" s="25"/>
    </row>
    <row r="3" spans="1:16" ht="55.5" customHeight="1">
      <c r="A3" s="670" t="str">
        <f>Cover!$B$2</f>
        <v xml:space="preserve">Procurement of Centre Tower Crane for mechanized erection of transmission line towers under vendor development.
</v>
      </c>
      <c r="B3" s="670"/>
      <c r="C3" s="670"/>
      <c r="D3" s="670"/>
      <c r="E3" s="670"/>
      <c r="F3" s="670"/>
      <c r="M3" s="230" t="s">
        <v>179</v>
      </c>
      <c r="O3" s="231" t="e">
        <f>Discount!G15/('Sch-5'!D15+'Sch-5'!D17+'Sch-5'!D19)</f>
        <v>#DIV/0!</v>
      </c>
    </row>
    <row r="4" spans="1:16" ht="21.95" customHeight="1">
      <c r="A4" s="584" t="s">
        <v>241</v>
      </c>
      <c r="B4" s="584"/>
      <c r="C4" s="584"/>
      <c r="D4" s="584"/>
      <c r="E4" s="584"/>
      <c r="F4" s="584"/>
      <c r="M4" s="230" t="s">
        <v>180</v>
      </c>
      <c r="O4" s="231">
        <f>Discount!G16</f>
        <v>0</v>
      </c>
    </row>
    <row r="5" spans="1:16" ht="18" customHeight="1">
      <c r="A5" s="62"/>
      <c r="B5" s="92"/>
      <c r="C5" s="92"/>
      <c r="D5" s="92"/>
      <c r="E5" s="92"/>
      <c r="F5" s="92"/>
      <c r="M5" s="230" t="s">
        <v>186</v>
      </c>
      <c r="O5" s="231" t="e">
        <f>Discount!G22/D21</f>
        <v>#DIV/0!</v>
      </c>
    </row>
    <row r="6" spans="1:16" ht="18" customHeight="1">
      <c r="A6" s="22" t="str">
        <f>'Sch-1'!A6</f>
        <v>Bidder’s Name and Address</v>
      </c>
      <c r="B6" s="32"/>
      <c r="C6" s="32"/>
      <c r="D6" s="32"/>
      <c r="E6" s="57" t="s">
        <v>213</v>
      </c>
      <c r="G6" s="25"/>
      <c r="M6" s="230" t="s">
        <v>187</v>
      </c>
      <c r="O6" s="231">
        <f>Discount!G28</f>
        <v>0</v>
      </c>
    </row>
    <row r="7" spans="1:16" ht="18" customHeight="1">
      <c r="A7" s="234" t="str">
        <f>'Sch-1'!A7</f>
        <v>Bidder as Individual Firm</v>
      </c>
      <c r="B7" s="32"/>
      <c r="C7" s="32"/>
      <c r="D7" s="32"/>
      <c r="E7" s="56" t="s">
        <v>215</v>
      </c>
      <c r="G7" s="25"/>
      <c r="M7" s="230" t="s">
        <v>181</v>
      </c>
      <c r="O7" s="231" t="e">
        <f>Discount!G31/('Sch-5'!D15+'Sch-5'!D17+'Sch-5'!D19)</f>
        <v>#DIV/0!</v>
      </c>
    </row>
    <row r="8" spans="1:16" ht="18" customHeight="1">
      <c r="A8" s="33" t="s">
        <v>231</v>
      </c>
      <c r="B8" s="626" t="str">
        <f>IF('Sch-1'!C8=0, "", 'Sch-1'!C8)</f>
        <v/>
      </c>
      <c r="C8" s="626"/>
      <c r="D8" s="626"/>
      <c r="E8" s="56" t="s">
        <v>217</v>
      </c>
      <c r="G8" s="25"/>
      <c r="M8" s="230" t="s">
        <v>182</v>
      </c>
      <c r="O8" s="231">
        <f>Discount!G33</f>
        <v>0</v>
      </c>
    </row>
    <row r="9" spans="1:16" ht="18" customHeight="1">
      <c r="A9" s="33" t="s">
        <v>232</v>
      </c>
      <c r="B9" s="626" t="str">
        <f>IF('Sch-1'!C9=0, "", 'Sch-1'!C9)</f>
        <v/>
      </c>
      <c r="C9" s="626"/>
      <c r="D9" s="626"/>
      <c r="E9" s="56" t="s">
        <v>218</v>
      </c>
      <c r="G9" s="25"/>
      <c r="M9" s="230" t="s">
        <v>183</v>
      </c>
      <c r="O9" s="231" t="e">
        <f>SUM(O3:O8)</f>
        <v>#DIV/0!</v>
      </c>
    </row>
    <row r="10" spans="1:16" ht="18" customHeight="1">
      <c r="A10" s="34"/>
      <c r="B10" s="626" t="str">
        <f>IF('Sch-1'!C10=0, "", 'Sch-1'!C10)</f>
        <v/>
      </c>
      <c r="C10" s="626"/>
      <c r="D10" s="626"/>
      <c r="E10" s="56" t="s">
        <v>219</v>
      </c>
      <c r="G10" s="25"/>
    </row>
    <row r="11" spans="1:16" ht="18" customHeight="1">
      <c r="A11" s="34"/>
      <c r="B11" s="626" t="str">
        <f>IF('Sch-1'!C11=0, "", 'Sch-1'!C11)</f>
        <v/>
      </c>
      <c r="C11" s="626"/>
      <c r="D11" s="626"/>
      <c r="E11" s="56" t="s">
        <v>220</v>
      </c>
      <c r="G11" s="25"/>
    </row>
    <row r="12" spans="1:16" ht="18" customHeight="1">
      <c r="B12" s="193"/>
      <c r="C12" s="193"/>
      <c r="D12" s="193"/>
      <c r="E12" s="93"/>
      <c r="F12" s="61"/>
      <c r="G12" s="25"/>
    </row>
    <row r="14" spans="1:16" ht="33.75" customHeight="1">
      <c r="A14" s="94" t="s">
        <v>252</v>
      </c>
      <c r="B14" s="95" t="s">
        <v>196</v>
      </c>
      <c r="C14" s="253" t="s">
        <v>188</v>
      </c>
      <c r="D14" s="253" t="s">
        <v>170</v>
      </c>
      <c r="E14" s="253" t="s">
        <v>171</v>
      </c>
      <c r="F14" s="253" t="s">
        <v>172</v>
      </c>
      <c r="N14" s="667" t="s">
        <v>197</v>
      </c>
      <c r="O14" s="667"/>
      <c r="P14" s="166"/>
    </row>
    <row r="15" spans="1:16" s="246" customFormat="1">
      <c r="A15" s="96">
        <v>1</v>
      </c>
      <c r="B15" s="96">
        <v>2</v>
      </c>
      <c r="C15" s="96">
        <v>3</v>
      </c>
      <c r="D15" s="96">
        <v>4</v>
      </c>
      <c r="E15" s="287">
        <v>5</v>
      </c>
      <c r="F15" s="287" t="s">
        <v>222</v>
      </c>
      <c r="M15" s="247"/>
      <c r="N15" s="668">
        <v>3</v>
      </c>
      <c r="O15" s="668"/>
      <c r="P15" s="92"/>
    </row>
    <row r="16" spans="1:16" s="249" customFormat="1">
      <c r="A16" s="251" t="e">
        <f>'Sch-6'!#REF!</f>
        <v>#REF!</v>
      </c>
      <c r="B16" s="357" t="str">
        <f>'Sch-6'!A16</f>
        <v>NOT APPLICABLE</v>
      </c>
      <c r="C16" s="251">
        <f>'Sch-6'!G16</f>
        <v>0</v>
      </c>
      <c r="D16" s="251">
        <f>'Sch-6'!H16</f>
        <v>0</v>
      </c>
      <c r="E16" s="254"/>
      <c r="F16" s="288"/>
      <c r="G16" s="289"/>
      <c r="H16" s="237"/>
      <c r="I16" s="237"/>
      <c r="J16" s="237"/>
      <c r="K16" s="237"/>
      <c r="L16" s="237"/>
      <c r="M16" s="216"/>
      <c r="N16" s="669"/>
      <c r="O16" s="669"/>
      <c r="P16" s="248"/>
    </row>
    <row r="17" spans="1:16" s="249" customFormat="1" ht="35.1" customHeight="1">
      <c r="A17" s="251" t="str">
        <f>'Sch-6'!A17</f>
        <v>(a)</v>
      </c>
      <c r="B17" s="357" t="str">
        <f>'Sch-6'!F17</f>
        <v>ACSR Zebra Conductor (for 765kV Line Only)-UTS</v>
      </c>
      <c r="C17" s="251" t="str">
        <f>'Sch-6'!G17</f>
        <v xml:space="preserve">EA </v>
      </c>
      <c r="D17" s="251">
        <f>'Sch-6'!H17</f>
        <v>1</v>
      </c>
      <c r="E17" s="354">
        <f>'Sch-6'!L17</f>
        <v>0</v>
      </c>
      <c r="F17" s="331" t="str">
        <f>IF(E17=0, "Included", IF(ISERROR(D17*E17), E17, D17*E17))</f>
        <v>Included</v>
      </c>
      <c r="G17" s="148"/>
      <c r="M17" s="216"/>
      <c r="N17" s="671" t="e">
        <f>D17-(D17*$O$9)</f>
        <v>#DIV/0!</v>
      </c>
      <c r="O17" s="671"/>
      <c r="P17" s="248"/>
    </row>
    <row r="18" spans="1:16" s="249" customFormat="1" ht="35.1" customHeight="1">
      <c r="A18" s="251" t="str">
        <f>'Sch-6'!A18</f>
        <v>(b)</v>
      </c>
      <c r="B18" s="357" t="str">
        <f>'Sch-6'!F18</f>
        <v>ACSR Zebra Conductor (for 765kV Line Only)-D.C.Resistence Test</v>
      </c>
      <c r="C18" s="251" t="str">
        <f>'Sch-6'!G18</f>
        <v xml:space="preserve">EA </v>
      </c>
      <c r="D18" s="251">
        <f>'Sch-6'!H18</f>
        <v>1</v>
      </c>
      <c r="E18" s="354">
        <f>'Sch-6'!L18</f>
        <v>0</v>
      </c>
      <c r="F18" s="331" t="str">
        <f>IF(E18=0, "Included", IF(ISERROR(D18*E18), E18, D18*E18))</f>
        <v>Included</v>
      </c>
      <c r="G18" s="148"/>
      <c r="M18" s="216"/>
      <c r="N18" s="675"/>
      <c r="O18" s="675"/>
      <c r="P18" s="248"/>
    </row>
    <row r="19" spans="1:16" s="249" customFormat="1" ht="35.1" customHeight="1">
      <c r="A19" s="251" t="str">
        <f>'Sch-6'!A19</f>
        <v>(c)</v>
      </c>
      <c r="B19" s="357" t="str">
        <f>'Sch-6'!F19</f>
        <v>ACSR Zebra Conductor (for 765kV Line Only)-Corona Extn.VoltageTest(Dry)</v>
      </c>
      <c r="C19" s="251" t="str">
        <f>'Sch-6'!G19</f>
        <v xml:space="preserve">EA </v>
      </c>
      <c r="D19" s="251">
        <f>'Sch-6'!H19</f>
        <v>1</v>
      </c>
      <c r="E19" s="354">
        <f>'Sch-6'!L19</f>
        <v>0</v>
      </c>
      <c r="F19" s="331" t="str">
        <f>IF(E19=0, "Included", IF(ISERROR(D19*E19), E19, D19*E19))</f>
        <v>Included</v>
      </c>
      <c r="G19" s="148"/>
      <c r="M19" s="216"/>
      <c r="N19" s="217"/>
      <c r="O19" s="217"/>
      <c r="P19" s="248"/>
    </row>
    <row r="20" spans="1:16" s="249" customFormat="1" ht="35.1" customHeight="1">
      <c r="A20" s="251" t="str">
        <f>'Sch-6'!A20</f>
        <v>(d)</v>
      </c>
      <c r="B20" s="357" t="str">
        <f>'Sch-6'!F20</f>
        <v>ACSR Zebra Conductor (for 765kV Line Only)-RIV(Dry)</v>
      </c>
      <c r="C20" s="251" t="str">
        <f>'Sch-6'!G20</f>
        <v xml:space="preserve">EA </v>
      </c>
      <c r="D20" s="251">
        <f>'Sch-6'!H20</f>
        <v>1</v>
      </c>
      <c r="E20" s="354">
        <f>'Sch-6'!L20</f>
        <v>0</v>
      </c>
      <c r="F20" s="331" t="str">
        <f>IF(E20=0, "Included", IF(ISERROR(D20*E20), E20, D20*E20))</f>
        <v>Included</v>
      </c>
      <c r="G20" s="148"/>
      <c r="M20" s="216"/>
      <c r="N20" s="217"/>
      <c r="O20" s="217"/>
      <c r="P20" s="248"/>
    </row>
    <row r="21" spans="1:16" ht="19.5" customHeight="1">
      <c r="A21" s="97"/>
      <c r="B21" s="672" t="s">
        <v>253</v>
      </c>
      <c r="C21" s="673"/>
      <c r="D21" s="673"/>
      <c r="E21" s="252"/>
      <c r="F21" s="332">
        <f>SUM(F17:F20)</f>
        <v>0</v>
      </c>
      <c r="N21" s="671" t="e">
        <f>ROUND((#REF!+#REF!+#REF!),0)</f>
        <v>#REF!</v>
      </c>
      <c r="O21" s="671"/>
      <c r="P21" s="22"/>
    </row>
    <row r="22" spans="1:16">
      <c r="A22" s="98"/>
      <c r="B22" s="99"/>
      <c r="C22" s="99"/>
      <c r="D22" s="92"/>
      <c r="E22" s="92"/>
      <c r="F22" s="92"/>
      <c r="N22" s="218" t="s">
        <v>133</v>
      </c>
      <c r="O22" s="219" t="e">
        <f>D21-N21</f>
        <v>#REF!</v>
      </c>
    </row>
    <row r="23" spans="1:16" ht="33.75" customHeight="1">
      <c r="A23" s="660" t="s">
        <v>173</v>
      </c>
      <c r="B23" s="660"/>
      <c r="C23" s="660"/>
      <c r="D23" s="660"/>
      <c r="E23" s="674"/>
      <c r="F23" s="674"/>
      <c r="N23" s="218"/>
      <c r="O23" s="219"/>
    </row>
    <row r="24" spans="1:16">
      <c r="A24" s="98"/>
      <c r="B24" s="99"/>
      <c r="C24" s="99"/>
      <c r="D24" s="92"/>
      <c r="E24" s="92"/>
      <c r="F24" s="92"/>
      <c r="N24" s="218"/>
      <c r="O24" s="219"/>
    </row>
    <row r="25" spans="1:16" ht="33" customHeight="1">
      <c r="A25" s="84" t="s">
        <v>223</v>
      </c>
      <c r="B25" s="118">
        <f>'Sch-1'!B29</f>
        <v>0</v>
      </c>
      <c r="C25" s="118"/>
      <c r="D25" s="85"/>
      <c r="E25" s="86" t="s">
        <v>225</v>
      </c>
      <c r="F25" s="87"/>
    </row>
    <row r="26" spans="1:16" ht="33" customHeight="1">
      <c r="A26" s="84" t="s">
        <v>224</v>
      </c>
      <c r="B26" s="100">
        <f>'Sch-1'!B30</f>
        <v>0</v>
      </c>
      <c r="C26" s="100"/>
      <c r="D26" s="25"/>
      <c r="E26" s="86" t="s">
        <v>226</v>
      </c>
      <c r="F26" s="100" t="str">
        <f>'Sch-1'!N29</f>
        <v/>
      </c>
    </row>
    <row r="27" spans="1:16" ht="33" customHeight="1">
      <c r="A27" s="81"/>
      <c r="B27" s="80"/>
      <c r="C27" s="80"/>
      <c r="D27" s="25"/>
      <c r="E27" s="86" t="s">
        <v>227</v>
      </c>
      <c r="F27" s="100" t="str">
        <f>'Sch-1'!N30</f>
        <v/>
      </c>
    </row>
    <row r="28" spans="1:16" ht="33" customHeight="1">
      <c r="A28" s="81"/>
      <c r="B28" s="80"/>
      <c r="C28" s="80"/>
      <c r="D28" s="25"/>
      <c r="E28" s="86" t="s">
        <v>228</v>
      </c>
      <c r="F28" s="87"/>
    </row>
  </sheetData>
  <sheetProtection password="E848" sheet="1" objects="1" scenarios="1" formatColumns="0" formatRows="0" selectLockedCells="1" selectUnlockedCells="1"/>
  <customSheetViews>
    <customSheetView guid="{2AB34651-5913-42F9-BF39-AE938578D1AF}"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5C772B04-11E1-4A74-9F43-9A74EF38E5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483DCDBB-D1CA-4B11-85F4-FA65A96DCE2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6167D39F-8E2F-4CD1-888C-E1DCB300434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5">
    <mergeCell ref="N17:O17"/>
    <mergeCell ref="B21:D21"/>
    <mergeCell ref="N21:O21"/>
    <mergeCell ref="A23:D23"/>
    <mergeCell ref="E23:F23"/>
    <mergeCell ref="N18:O18"/>
    <mergeCell ref="N14:O14"/>
    <mergeCell ref="N15:O15"/>
    <mergeCell ref="N16:O16"/>
    <mergeCell ref="A3:F3"/>
    <mergeCell ref="A4:F4"/>
    <mergeCell ref="B8:D8"/>
    <mergeCell ref="B9:D9"/>
    <mergeCell ref="B10:D10"/>
    <mergeCell ref="B11:D11"/>
  </mergeCells>
  <phoneticPr fontId="31" type="noConversion"/>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6" max="1048575" man="1"/>
  </colBreaks>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1"/>
  </sheetPr>
  <dimension ref="A1:W43"/>
  <sheetViews>
    <sheetView showGridLines="0" showZeros="0" view="pageBreakPreview" topLeftCell="A23" zoomScaleNormal="100" zoomScaleSheetLayoutView="100" workbookViewId="0">
      <selection activeCell="G15" sqref="G15"/>
    </sheetView>
  </sheetViews>
  <sheetFormatPr defaultColWidth="9" defaultRowHeight="16.5"/>
  <cols>
    <col min="1" max="2" width="6.625" style="153" customWidth="1"/>
    <col min="3" max="3" width="21.625" style="153" customWidth="1"/>
    <col min="4" max="4" width="13.375" style="153" customWidth="1"/>
    <col min="5" max="5" width="23.625" style="153" customWidth="1"/>
    <col min="6" max="6" width="11.875" style="153" customWidth="1"/>
    <col min="7" max="7" width="14.375" style="153" customWidth="1"/>
    <col min="8" max="8" width="14.25" style="339" hidden="1" customWidth="1"/>
    <col min="9" max="9" width="14.25" style="340" hidden="1" customWidth="1"/>
    <col min="10" max="10" width="20" style="341" hidden="1" customWidth="1"/>
    <col min="11" max="13" width="14.25" style="341" hidden="1" customWidth="1"/>
    <col min="14" max="14" width="38.125" style="341" hidden="1" customWidth="1"/>
    <col min="15" max="15" width="21.25" style="341" hidden="1" customWidth="1"/>
    <col min="16" max="16" width="14.25" style="341" hidden="1" customWidth="1"/>
    <col min="17" max="17" width="14.25" style="341" customWidth="1"/>
    <col min="18" max="23" width="9" style="341"/>
    <col min="24" max="16384" width="9" style="79"/>
  </cols>
  <sheetData>
    <row r="1" spans="1:23" s="139" customFormat="1" ht="39.950000000000003" customHeight="1">
      <c r="A1" s="676"/>
      <c r="B1" s="676"/>
      <c r="C1" s="676"/>
      <c r="D1" s="676"/>
      <c r="E1" s="676"/>
      <c r="F1" s="676"/>
      <c r="G1" s="676"/>
      <c r="H1" s="336"/>
      <c r="I1" s="337"/>
      <c r="J1" s="338"/>
      <c r="K1" s="338"/>
      <c r="L1" s="338"/>
      <c r="M1" s="338"/>
      <c r="N1" s="338"/>
      <c r="O1" s="338"/>
      <c r="P1" s="338"/>
      <c r="Q1" s="338"/>
      <c r="R1" s="338"/>
      <c r="S1" s="338"/>
      <c r="T1" s="338"/>
      <c r="U1" s="338"/>
      <c r="V1" s="338"/>
      <c r="W1" s="338"/>
    </row>
    <row r="2" spans="1:23" ht="18" customHeight="1">
      <c r="A2" s="74" t="str">
        <f>Cover!B3</f>
        <v>Specification No.: CC/NT/G-MISC/DOM/A02/25/16599</v>
      </c>
      <c r="B2" s="74"/>
      <c r="C2" s="75"/>
      <c r="D2" s="76"/>
      <c r="E2" s="76"/>
      <c r="F2" s="76"/>
      <c r="G2" s="78" t="s">
        <v>128</v>
      </c>
    </row>
    <row r="3" spans="1:23" ht="18" customHeight="1">
      <c r="A3" s="145"/>
      <c r="B3" s="145"/>
      <c r="C3" s="146"/>
      <c r="D3" s="147"/>
      <c r="E3" s="147"/>
      <c r="F3" s="147"/>
      <c r="G3" s="148"/>
    </row>
    <row r="4" spans="1:23" ht="18.95" customHeight="1">
      <c r="A4" s="679" t="s">
        <v>123</v>
      </c>
      <c r="B4" s="679"/>
      <c r="C4" s="679"/>
      <c r="D4" s="679"/>
      <c r="E4" s="679"/>
      <c r="F4" s="679"/>
      <c r="G4" s="679"/>
    </row>
    <row r="5" spans="1:23" ht="21" customHeight="1">
      <c r="A5" s="149" t="s">
        <v>213</v>
      </c>
      <c r="B5" s="149"/>
      <c r="C5" s="140"/>
      <c r="D5" s="140"/>
      <c r="E5" s="140"/>
      <c r="F5" s="140"/>
      <c r="G5" s="140"/>
    </row>
    <row r="6" spans="1:23" ht="21" customHeight="1">
      <c r="A6" s="150" t="s">
        <v>215</v>
      </c>
      <c r="B6" s="150"/>
      <c r="C6" s="140"/>
      <c r="D6" s="140"/>
      <c r="E6" s="140"/>
      <c r="F6" s="140"/>
      <c r="G6" s="140"/>
    </row>
    <row r="7" spans="1:23" ht="21" customHeight="1">
      <c r="A7" s="150" t="s">
        <v>217</v>
      </c>
      <c r="B7" s="150"/>
      <c r="C7" s="140"/>
      <c r="D7" s="140"/>
      <c r="E7" s="140"/>
      <c r="F7" s="140"/>
      <c r="G7" s="140"/>
    </row>
    <row r="8" spans="1:23" ht="21" customHeight="1">
      <c r="A8" s="150" t="s">
        <v>218</v>
      </c>
      <c r="B8" s="150"/>
      <c r="C8" s="140"/>
      <c r="D8" s="140"/>
      <c r="E8" s="140"/>
      <c r="F8" s="140"/>
      <c r="G8" s="140"/>
    </row>
    <row r="9" spans="1:23" ht="21" customHeight="1">
      <c r="A9" s="150" t="s">
        <v>219</v>
      </c>
      <c r="B9" s="150"/>
      <c r="C9" s="140"/>
      <c r="D9" s="140"/>
      <c r="E9" s="140"/>
      <c r="F9" s="140"/>
      <c r="G9" s="140"/>
    </row>
    <row r="10" spans="1:23" ht="21" customHeight="1">
      <c r="A10" s="150" t="s">
        <v>220</v>
      </c>
      <c r="B10" s="150"/>
      <c r="C10" s="140"/>
      <c r="D10" s="140"/>
      <c r="E10" s="140"/>
      <c r="F10" s="140"/>
      <c r="G10" s="140"/>
    </row>
    <row r="11" spans="1:23" ht="21" customHeight="1">
      <c r="A11" s="140"/>
      <c r="B11" s="140"/>
      <c r="C11" s="140"/>
      <c r="D11" s="140"/>
      <c r="E11" s="140"/>
      <c r="F11" s="140"/>
      <c r="G11" s="140"/>
    </row>
    <row r="12" spans="1:23" ht="72.75" customHeight="1">
      <c r="A12" s="475" t="s">
        <v>124</v>
      </c>
      <c r="B12" s="475"/>
      <c r="C12" s="677" t="str">
        <f>Cover!$B$2</f>
        <v xml:space="preserve">Procurement of Centre Tower Crane for mechanized erection of transmission line towers under vendor development.
</v>
      </c>
      <c r="D12" s="677"/>
      <c r="E12" s="677"/>
      <c r="F12" s="677"/>
      <c r="G12" s="677"/>
    </row>
    <row r="13" spans="1:23" ht="21" customHeight="1">
      <c r="A13" s="151" t="s">
        <v>122</v>
      </c>
      <c r="B13" s="151"/>
      <c r="C13" s="152"/>
      <c r="D13" s="151"/>
      <c r="E13" s="151"/>
      <c r="F13" s="151"/>
      <c r="G13" s="151"/>
    </row>
    <row r="14" spans="1:23" ht="55.5" customHeight="1">
      <c r="A14" s="678" t="s">
        <v>125</v>
      </c>
      <c r="B14" s="678"/>
      <c r="C14" s="678"/>
      <c r="D14" s="678"/>
      <c r="E14" s="678"/>
      <c r="F14" s="678"/>
      <c r="G14" s="678"/>
      <c r="J14" s="680" t="s">
        <v>323</v>
      </c>
      <c r="K14" s="680"/>
      <c r="L14" s="680"/>
      <c r="M14" s="680"/>
      <c r="N14" s="352" t="s">
        <v>324</v>
      </c>
    </row>
    <row r="15" spans="1:23" ht="60.75" customHeight="1">
      <c r="B15" s="159">
        <v>1</v>
      </c>
      <c r="C15" s="682" t="s">
        <v>483</v>
      </c>
      <c r="D15" s="683"/>
      <c r="E15" s="683"/>
      <c r="F15" s="684"/>
      <c r="G15" s="346"/>
      <c r="I15" s="469">
        <f>'Sch-1'!N21+'Sch-2'!J19+'Sch-6'!J21+'Sch-3 '!P18</f>
        <v>0</v>
      </c>
      <c r="J15" s="372">
        <f>IF(I15=0,0,G15/I15)</f>
        <v>0</v>
      </c>
    </row>
    <row r="16" spans="1:23" ht="57.75" customHeight="1">
      <c r="B16" s="159">
        <v>2</v>
      </c>
      <c r="C16" s="682" t="s">
        <v>484</v>
      </c>
      <c r="D16" s="683"/>
      <c r="E16" s="683"/>
      <c r="F16" s="684"/>
      <c r="G16" s="165"/>
      <c r="I16" s="348">
        <f>'Sch-1'!N21+'Sch-2'!J19+'Sch-6'!J21+'Sch-3 '!P18</f>
        <v>0</v>
      </c>
      <c r="J16" s="350">
        <f>G16</f>
        <v>0</v>
      </c>
    </row>
    <row r="17" spans="1:23" s="142" customFormat="1" ht="54.95" customHeight="1">
      <c r="B17" s="160">
        <v>3</v>
      </c>
      <c r="C17" s="685" t="s">
        <v>147</v>
      </c>
      <c r="D17" s="686"/>
      <c r="E17" s="686"/>
      <c r="F17" s="687"/>
      <c r="G17" s="163"/>
      <c r="H17" s="339"/>
      <c r="I17" s="339"/>
      <c r="J17" s="342"/>
      <c r="K17" s="342"/>
      <c r="L17" s="342"/>
      <c r="M17" s="342"/>
      <c r="N17" s="342"/>
      <c r="O17" s="342"/>
      <c r="P17" s="342"/>
      <c r="Q17" s="342"/>
      <c r="R17" s="342"/>
      <c r="S17" s="342"/>
      <c r="T17" s="342"/>
      <c r="U17" s="342"/>
      <c r="V17" s="342"/>
      <c r="W17" s="342"/>
    </row>
    <row r="18" spans="1:23" s="142" customFormat="1" ht="21" customHeight="1">
      <c r="B18" s="157"/>
      <c r="C18" s="368" t="s">
        <v>442</v>
      </c>
      <c r="D18" s="155"/>
      <c r="E18" s="164"/>
      <c r="F18" s="197" t="s">
        <v>177</v>
      </c>
      <c r="G18" s="347"/>
      <c r="H18" s="339"/>
      <c r="I18" s="349">
        <f>'Sch-1'!N21</f>
        <v>0</v>
      </c>
      <c r="J18" s="370">
        <f>IF(I18=0,0,G18/I18)</f>
        <v>0</v>
      </c>
      <c r="K18" s="342"/>
      <c r="L18" s="342"/>
      <c r="M18" s="342"/>
      <c r="N18" s="195" t="s">
        <v>332</v>
      </c>
      <c r="O18" s="370">
        <f>J15+J16+J18+J24</f>
        <v>0</v>
      </c>
      <c r="P18" s="342"/>
      <c r="Q18" s="342"/>
      <c r="R18" s="342"/>
      <c r="S18" s="342"/>
      <c r="T18" s="342"/>
      <c r="U18" s="342"/>
      <c r="V18" s="342"/>
      <c r="W18" s="342"/>
    </row>
    <row r="19" spans="1:23" s="142" customFormat="1" ht="21" hidden="1" customHeight="1">
      <c r="B19" s="157"/>
      <c r="C19" s="195" t="s">
        <v>139</v>
      </c>
      <c r="D19" s="155"/>
      <c r="E19" s="164"/>
      <c r="F19" s="197" t="s">
        <v>177</v>
      </c>
      <c r="G19" s="347"/>
      <c r="H19" s="339"/>
      <c r="I19" s="349" t="e">
        <f>'Sch-1'!#REF!</f>
        <v>#REF!</v>
      </c>
      <c r="J19" s="370" t="e">
        <f>IF(I19=0,0,G19/I19)</f>
        <v>#REF!</v>
      </c>
      <c r="K19" s="342"/>
      <c r="L19" s="342"/>
      <c r="M19" s="342"/>
      <c r="N19" s="195" t="s">
        <v>333</v>
      </c>
      <c r="O19" s="370" t="e">
        <f>J15+J16+J19+J25</f>
        <v>#REF!</v>
      </c>
      <c r="P19" s="342"/>
      <c r="Q19" s="342"/>
      <c r="R19" s="342"/>
      <c r="S19" s="342"/>
      <c r="T19" s="342"/>
      <c r="U19" s="342"/>
      <c r="V19" s="342"/>
      <c r="W19" s="342"/>
    </row>
    <row r="20" spans="1:23" s="142" customFormat="1" ht="21" customHeight="1">
      <c r="B20" s="157"/>
      <c r="C20" s="498" t="s">
        <v>447</v>
      </c>
      <c r="D20" s="155"/>
      <c r="E20" s="164"/>
      <c r="F20" s="197" t="s">
        <v>177</v>
      </c>
      <c r="G20" s="347"/>
      <c r="H20" s="339"/>
      <c r="I20" s="349">
        <f>'Sch-2'!J19</f>
        <v>0</v>
      </c>
      <c r="J20" s="370">
        <f>IF(I20=0,0,G20/I20)</f>
        <v>0</v>
      </c>
      <c r="K20" s="342"/>
      <c r="L20" s="342"/>
      <c r="M20" s="342"/>
      <c r="N20" s="195" t="s">
        <v>126</v>
      </c>
      <c r="O20" s="370">
        <f>J15+J16+J20+J26</f>
        <v>0</v>
      </c>
      <c r="P20" s="342"/>
      <c r="Q20" s="342"/>
      <c r="R20" s="342"/>
      <c r="S20" s="342"/>
      <c r="T20" s="342"/>
      <c r="U20" s="342"/>
      <c r="V20" s="342"/>
      <c r="W20" s="342"/>
    </row>
    <row r="21" spans="1:23" s="142" customFormat="1" ht="21" customHeight="1">
      <c r="B21" s="157"/>
      <c r="C21" s="368" t="s">
        <v>466</v>
      </c>
      <c r="D21" s="155"/>
      <c r="E21" s="164"/>
      <c r="F21" s="197" t="s">
        <v>177</v>
      </c>
      <c r="G21" s="347"/>
      <c r="H21" s="339"/>
      <c r="I21" s="349">
        <f>'Sch-3 '!P18</f>
        <v>0</v>
      </c>
      <c r="J21" s="370">
        <f>IF(I21=0,0,G21/I21)</f>
        <v>0</v>
      </c>
      <c r="K21" s="342"/>
      <c r="L21" s="342"/>
      <c r="M21" s="342"/>
      <c r="N21" s="368" t="s">
        <v>482</v>
      </c>
      <c r="O21" s="370">
        <f>J15+J16+J21+J27</f>
        <v>0</v>
      </c>
      <c r="P21" s="342"/>
      <c r="Q21" s="342"/>
      <c r="R21" s="342"/>
      <c r="S21" s="342"/>
      <c r="T21" s="342"/>
      <c r="U21" s="342"/>
      <c r="V21" s="342"/>
      <c r="W21" s="342"/>
    </row>
    <row r="22" spans="1:23" s="142" customFormat="1" ht="21" customHeight="1">
      <c r="B22" s="158"/>
      <c r="C22" s="335" t="s">
        <v>322</v>
      </c>
      <c r="D22" s="156"/>
      <c r="E22" s="164"/>
      <c r="F22" s="198" t="s">
        <v>177</v>
      </c>
      <c r="G22" s="163"/>
      <c r="H22" s="339"/>
      <c r="I22" s="349">
        <f>'Sch-6'!J21</f>
        <v>0</v>
      </c>
      <c r="J22" s="370">
        <f>IF(I22=0,0,G22/I22)</f>
        <v>0</v>
      </c>
      <c r="K22" s="342"/>
      <c r="L22" s="342"/>
      <c r="M22" s="342"/>
      <c r="N22" s="544" t="s">
        <v>322</v>
      </c>
      <c r="O22" s="370">
        <f>J15+J16+J22+J28</f>
        <v>0</v>
      </c>
      <c r="P22" s="342"/>
      <c r="Q22" s="342"/>
      <c r="R22" s="342"/>
      <c r="S22" s="342"/>
      <c r="T22" s="342"/>
      <c r="U22" s="342"/>
      <c r="V22" s="342"/>
      <c r="W22" s="342"/>
    </row>
    <row r="23" spans="1:23" s="142" customFormat="1" ht="54.95" customHeight="1">
      <c r="B23" s="160">
        <v>4</v>
      </c>
      <c r="C23" s="688" t="s">
        <v>453</v>
      </c>
      <c r="D23" s="689"/>
      <c r="E23" s="689"/>
      <c r="F23" s="690"/>
      <c r="G23" s="163"/>
      <c r="H23" s="339"/>
      <c r="I23" s="339"/>
      <c r="J23" s="342"/>
      <c r="K23" s="342"/>
      <c r="L23" s="342"/>
      <c r="M23" s="342"/>
      <c r="N23" s="342"/>
      <c r="O23" s="342"/>
      <c r="P23" s="342"/>
      <c r="Q23" s="342"/>
      <c r="R23" s="342"/>
      <c r="S23" s="342"/>
      <c r="T23" s="342"/>
      <c r="U23" s="342"/>
      <c r="V23" s="342"/>
      <c r="W23" s="342"/>
    </row>
    <row r="24" spans="1:23" s="142" customFormat="1" ht="21" customHeight="1">
      <c r="A24" s="141"/>
      <c r="B24" s="157"/>
      <c r="C24" s="368" t="s">
        <v>444</v>
      </c>
      <c r="D24" s="155"/>
      <c r="E24" s="196"/>
      <c r="F24" s="197" t="s">
        <v>178</v>
      </c>
      <c r="G24" s="203"/>
      <c r="H24" s="339"/>
      <c r="I24" s="349">
        <f>'Sch-1'!N21</f>
        <v>0</v>
      </c>
      <c r="J24" s="351">
        <f>G24</f>
        <v>0</v>
      </c>
      <c r="K24" s="342"/>
      <c r="L24" s="342"/>
      <c r="M24" s="342"/>
      <c r="N24" s="342"/>
      <c r="O24" s="342"/>
      <c r="P24" s="342"/>
      <c r="Q24" s="342"/>
      <c r="R24" s="342"/>
      <c r="S24" s="342"/>
      <c r="T24" s="342"/>
      <c r="U24" s="342"/>
      <c r="V24" s="342"/>
      <c r="W24" s="342"/>
    </row>
    <row r="25" spans="1:23" s="142" customFormat="1" ht="21" hidden="1" customHeight="1">
      <c r="A25" s="141"/>
      <c r="B25" s="157"/>
      <c r="C25" s="195" t="s">
        <v>139</v>
      </c>
      <c r="D25" s="155"/>
      <c r="E25" s="196"/>
      <c r="F25" s="197" t="s">
        <v>178</v>
      </c>
      <c r="G25" s="203"/>
      <c r="H25" s="339"/>
      <c r="I25" s="349" t="e">
        <f>'Sch-1'!#REF!</f>
        <v>#REF!</v>
      </c>
      <c r="J25" s="351">
        <f>G25</f>
        <v>0</v>
      </c>
      <c r="K25" s="342"/>
      <c r="L25" s="342"/>
      <c r="M25" s="342"/>
      <c r="N25" s="342"/>
      <c r="O25" s="342"/>
      <c r="P25" s="342"/>
      <c r="Q25" s="342"/>
      <c r="R25" s="342"/>
      <c r="S25" s="342"/>
      <c r="T25" s="342"/>
      <c r="U25" s="342"/>
      <c r="V25" s="342"/>
      <c r="W25" s="342"/>
    </row>
    <row r="26" spans="1:23" s="142" customFormat="1" ht="21" customHeight="1">
      <c r="A26" s="141"/>
      <c r="B26" s="157"/>
      <c r="C26" s="498" t="s">
        <v>448</v>
      </c>
      <c r="D26" s="155"/>
      <c r="E26" s="196"/>
      <c r="F26" s="197" t="s">
        <v>178</v>
      </c>
      <c r="G26" s="203"/>
      <c r="H26" s="339"/>
      <c r="I26" s="349">
        <f>'Sch-2'!J19</f>
        <v>0</v>
      </c>
      <c r="J26" s="351">
        <f>G26</f>
        <v>0</v>
      </c>
      <c r="K26" s="342"/>
      <c r="L26" s="342"/>
      <c r="M26" s="342"/>
      <c r="N26" s="342"/>
      <c r="O26" s="342"/>
      <c r="P26" s="342"/>
      <c r="Q26" s="342"/>
      <c r="R26" s="342"/>
      <c r="S26" s="342"/>
      <c r="T26" s="342"/>
      <c r="U26" s="342"/>
      <c r="V26" s="342"/>
      <c r="W26" s="342"/>
    </row>
    <row r="27" spans="1:23" s="142" customFormat="1" ht="20.25" customHeight="1">
      <c r="A27" s="141"/>
      <c r="B27" s="157"/>
      <c r="C27" s="368" t="s">
        <v>466</v>
      </c>
      <c r="D27" s="155"/>
      <c r="E27" s="196"/>
      <c r="F27" s="197" t="s">
        <v>178</v>
      </c>
      <c r="G27" s="203"/>
      <c r="H27" s="339"/>
      <c r="I27" s="349">
        <f>'Sch-3 '!P18</f>
        <v>0</v>
      </c>
      <c r="J27" s="351">
        <f>G27</f>
        <v>0</v>
      </c>
      <c r="K27" s="342"/>
      <c r="L27" s="342"/>
      <c r="M27" s="342"/>
      <c r="N27" s="342"/>
      <c r="O27" s="342"/>
      <c r="P27" s="342"/>
      <c r="Q27" s="342"/>
      <c r="R27" s="342"/>
      <c r="S27" s="342"/>
      <c r="T27" s="342"/>
      <c r="U27" s="342"/>
      <c r="V27" s="342"/>
      <c r="W27" s="342"/>
    </row>
    <row r="28" spans="1:23" s="142" customFormat="1" ht="21" customHeight="1">
      <c r="A28" s="141"/>
      <c r="B28" s="158"/>
      <c r="C28" s="335" t="s">
        <v>322</v>
      </c>
      <c r="D28" s="156"/>
      <c r="E28" s="199"/>
      <c r="F28" s="198" t="s">
        <v>178</v>
      </c>
      <c r="G28" s="163"/>
      <c r="H28" s="339"/>
      <c r="I28" s="349">
        <f>'Sch-6'!J21</f>
        <v>0</v>
      </c>
      <c r="J28" s="351">
        <f>G28</f>
        <v>0</v>
      </c>
      <c r="K28" s="342"/>
      <c r="L28" s="342"/>
      <c r="M28" s="342"/>
      <c r="N28" s="342"/>
      <c r="O28" s="342"/>
      <c r="P28" s="342"/>
      <c r="Q28" s="342"/>
      <c r="R28" s="342"/>
      <c r="S28" s="342"/>
      <c r="T28" s="342"/>
      <c r="U28" s="342"/>
      <c r="V28" s="342"/>
      <c r="W28" s="342"/>
    </row>
    <row r="29" spans="1:23" s="142" customFormat="1" ht="83.25" hidden="1" customHeight="1">
      <c r="A29" s="141"/>
      <c r="B29" s="158">
        <v>5</v>
      </c>
      <c r="C29" s="693" t="s">
        <v>409</v>
      </c>
      <c r="D29" s="694"/>
      <c r="E29" s="694"/>
      <c r="F29" s="695"/>
      <c r="G29" s="472"/>
      <c r="H29" s="339"/>
      <c r="I29" s="349"/>
      <c r="J29" s="351"/>
      <c r="K29" s="342"/>
      <c r="L29" s="342"/>
      <c r="M29" s="342"/>
      <c r="N29" s="342"/>
      <c r="O29" s="342"/>
      <c r="P29" s="342"/>
      <c r="Q29" s="342"/>
      <c r="R29" s="342"/>
      <c r="S29" s="342"/>
      <c r="T29" s="342"/>
      <c r="U29" s="342"/>
      <c r="V29" s="342"/>
      <c r="W29" s="342"/>
    </row>
    <row r="30" spans="1:23" s="142" customFormat="1" ht="87.75" hidden="1" customHeight="1">
      <c r="A30" s="141"/>
      <c r="B30" s="158">
        <v>6</v>
      </c>
      <c r="C30" s="693" t="s">
        <v>410</v>
      </c>
      <c r="D30" s="694"/>
      <c r="E30" s="694"/>
      <c r="F30" s="695"/>
      <c r="G30" s="472"/>
      <c r="H30" s="339"/>
      <c r="I30" s="349"/>
      <c r="J30" s="351"/>
      <c r="K30" s="342"/>
      <c r="L30" s="342"/>
      <c r="M30" s="342"/>
      <c r="N30" s="342"/>
      <c r="O30" s="342"/>
      <c r="P30" s="342"/>
      <c r="Q30" s="342"/>
      <c r="R30" s="342"/>
      <c r="S30" s="342"/>
      <c r="T30" s="342"/>
      <c r="U30" s="342"/>
      <c r="V30" s="342"/>
      <c r="W30" s="342"/>
    </row>
    <row r="31" spans="1:23" s="142" customFormat="1" ht="69.75" hidden="1" customHeight="1">
      <c r="A31" s="141"/>
      <c r="B31" s="696" t="s">
        <v>411</v>
      </c>
      <c r="C31" s="697"/>
      <c r="D31" s="697"/>
      <c r="E31" s="697"/>
      <c r="F31" s="697"/>
      <c r="G31" s="698"/>
      <c r="H31" s="339"/>
      <c r="I31" s="349" t="e">
        <f>'Sch-1'!N21+'Sch-2'!J19+'Sch-6'!#REF!</f>
        <v>#REF!</v>
      </c>
      <c r="J31" s="370" t="e">
        <f>IF(I31=0,0,G31/I31)</f>
        <v>#REF!</v>
      </c>
      <c r="K31" s="342"/>
      <c r="L31" s="342"/>
      <c r="M31" s="342"/>
      <c r="N31" s="342"/>
      <c r="O31" s="342"/>
      <c r="P31" s="342"/>
      <c r="Q31" s="342"/>
      <c r="R31" s="342"/>
      <c r="S31" s="342"/>
      <c r="T31" s="342"/>
      <c r="U31" s="342"/>
      <c r="V31" s="342"/>
      <c r="W31" s="342"/>
    </row>
    <row r="32" spans="1:23" s="142" customFormat="1" ht="24.75" hidden="1" customHeight="1">
      <c r="A32" s="141"/>
      <c r="B32" s="463">
        <v>5</v>
      </c>
      <c r="C32" s="699" t="s">
        <v>401</v>
      </c>
      <c r="D32" s="700"/>
      <c r="E32" s="700"/>
      <c r="F32" s="700"/>
      <c r="G32" s="701"/>
      <c r="H32" s="339"/>
      <c r="I32" s="349"/>
      <c r="J32" s="370"/>
      <c r="K32" s="342"/>
      <c r="L32" s="342"/>
      <c r="M32" s="342"/>
      <c r="N32" s="342"/>
      <c r="O32" s="342"/>
      <c r="P32" s="342"/>
      <c r="Q32" s="342"/>
      <c r="R32" s="342"/>
      <c r="S32" s="342"/>
      <c r="T32" s="342"/>
      <c r="U32" s="342"/>
      <c r="V32" s="342"/>
      <c r="W32" s="342"/>
    </row>
    <row r="33" spans="1:23" s="142" customFormat="1" ht="61.5" hidden="1" customHeight="1">
      <c r="A33" s="141"/>
      <c r="B33" s="702"/>
      <c r="C33" s="703"/>
      <c r="D33" s="703"/>
      <c r="E33" s="703"/>
      <c r="F33" s="703"/>
      <c r="G33" s="704"/>
      <c r="H33" s="339"/>
      <c r="I33" s="349" t="e">
        <f>'Sch-1'!N21+'Sch-2'!J19+'Sch-6'!#REF!</f>
        <v>#REF!</v>
      </c>
      <c r="J33" s="351">
        <f>G33</f>
        <v>0</v>
      </c>
      <c r="K33" s="342"/>
      <c r="L33" s="342"/>
      <c r="M33" s="342"/>
      <c r="N33" s="342"/>
      <c r="O33" s="342"/>
      <c r="P33" s="342"/>
      <c r="Q33" s="342"/>
      <c r="R33" s="342"/>
      <c r="S33" s="342"/>
      <c r="T33" s="342"/>
      <c r="U33" s="342"/>
      <c r="V33" s="342"/>
      <c r="W33" s="342"/>
    </row>
    <row r="34" spans="1:23" s="142" customFormat="1" ht="48.75" customHeight="1">
      <c r="A34" s="141"/>
      <c r="B34" s="691"/>
      <c r="C34" s="692"/>
      <c r="D34" s="692"/>
      <c r="E34" s="692"/>
      <c r="F34" s="692"/>
      <c r="G34" s="692"/>
      <c r="H34" s="339"/>
      <c r="I34" s="339"/>
      <c r="J34" s="342"/>
      <c r="K34" s="342"/>
      <c r="L34" s="342"/>
      <c r="M34" s="342"/>
      <c r="N34" s="342"/>
      <c r="O34" s="342"/>
      <c r="P34" s="342"/>
      <c r="Q34" s="342"/>
      <c r="R34" s="342"/>
      <c r="S34" s="342"/>
      <c r="T34" s="342"/>
      <c r="U34" s="342"/>
      <c r="V34" s="342"/>
      <c r="W34" s="342"/>
    </row>
    <row r="35" spans="1:23" s="142" customFormat="1" ht="33" customHeight="1">
      <c r="A35" s="144" t="s">
        <v>127</v>
      </c>
      <c r="B35" s="161"/>
      <c r="C35" s="154"/>
      <c r="E35" s="162"/>
      <c r="F35" s="162"/>
      <c r="G35" s="143"/>
      <c r="H35" s="339"/>
      <c r="I35" s="339"/>
      <c r="J35" s="342"/>
      <c r="K35" s="342"/>
      <c r="L35" s="342"/>
      <c r="M35" s="342"/>
      <c r="N35" s="342"/>
      <c r="O35" s="342"/>
      <c r="P35" s="342"/>
      <c r="Q35" s="342"/>
      <c r="R35" s="342"/>
      <c r="S35" s="342"/>
      <c r="T35" s="342"/>
      <c r="U35" s="342"/>
      <c r="V35" s="342"/>
      <c r="W35" s="342"/>
    </row>
    <row r="36" spans="1:23" s="142" customFormat="1" ht="33" customHeight="1">
      <c r="A36" s="25" t="s">
        <v>277</v>
      </c>
      <c r="B36" s="161"/>
      <c r="C36" s="154"/>
      <c r="E36" s="162"/>
      <c r="F36" s="162"/>
      <c r="G36" s="143"/>
      <c r="H36" s="339"/>
      <c r="I36" s="339"/>
      <c r="J36" s="342"/>
      <c r="K36" s="342"/>
      <c r="L36" s="342"/>
      <c r="M36" s="342"/>
      <c r="N36" s="342"/>
      <c r="O36" s="342"/>
      <c r="P36" s="342"/>
      <c r="Q36" s="342"/>
      <c r="R36" s="342"/>
      <c r="S36" s="342"/>
      <c r="T36" s="342"/>
      <c r="U36" s="342"/>
      <c r="V36" s="342"/>
      <c r="W36" s="342"/>
    </row>
    <row r="37" spans="1:23" s="142" customFormat="1" ht="33" customHeight="1">
      <c r="B37" s="25"/>
      <c r="D37" s="73"/>
      <c r="E37" s="80"/>
      <c r="F37" s="80"/>
      <c r="G37" s="80"/>
      <c r="H37" s="343"/>
      <c r="I37" s="339"/>
      <c r="J37" s="342"/>
      <c r="K37" s="342"/>
      <c r="L37" s="342"/>
      <c r="M37" s="342"/>
      <c r="N37" s="342"/>
      <c r="O37" s="342"/>
      <c r="P37" s="342"/>
      <c r="Q37" s="342"/>
      <c r="R37" s="342"/>
      <c r="S37" s="342"/>
      <c r="T37" s="342"/>
      <c r="U37" s="342"/>
      <c r="V37" s="342"/>
      <c r="W37" s="342"/>
    </row>
    <row r="38" spans="1:23" ht="33" customHeight="1">
      <c r="A38" s="106"/>
      <c r="B38" s="106"/>
      <c r="C38" s="115"/>
      <c r="D38" s="80"/>
      <c r="E38" s="25"/>
      <c r="F38" s="25"/>
      <c r="G38" s="87" t="s">
        <v>278</v>
      </c>
      <c r="H38" s="341"/>
    </row>
    <row r="39" spans="1:23" ht="33" customHeight="1">
      <c r="A39" s="106"/>
      <c r="B39" s="106"/>
      <c r="C39" s="115"/>
      <c r="D39" s="80"/>
      <c r="E39" s="25"/>
      <c r="F39" s="25"/>
      <c r="G39" s="87" t="str">
        <f>"For and on behalf of " &amp; 'Sch-1'!C8</f>
        <v xml:space="preserve">For and on behalf of </v>
      </c>
      <c r="H39" s="341"/>
    </row>
    <row r="40" spans="1:23" ht="33" customHeight="1">
      <c r="A40" s="104"/>
      <c r="B40" s="104"/>
      <c r="C40" s="104"/>
      <c r="D40" s="119"/>
      <c r="E40" s="111"/>
      <c r="F40" s="111"/>
      <c r="G40" s="79"/>
      <c r="H40" s="344"/>
    </row>
    <row r="41" spans="1:23" ht="33" customHeight="1">
      <c r="A41" s="138" t="s">
        <v>120</v>
      </c>
      <c r="B41" s="138"/>
      <c r="C41" s="483">
        <f>'Sch-1'!B29</f>
        <v>0</v>
      </c>
      <c r="D41" s="119"/>
      <c r="E41" s="111" t="s">
        <v>279</v>
      </c>
      <c r="F41" s="681" t="str">
        <f>'Sch-1'!N29</f>
        <v/>
      </c>
      <c r="G41" s="681"/>
      <c r="H41" s="341"/>
    </row>
    <row r="42" spans="1:23" ht="33" customHeight="1">
      <c r="A42" s="138" t="s">
        <v>121</v>
      </c>
      <c r="B42" s="138"/>
      <c r="C42" s="120">
        <f>'Sch-1'!B30</f>
        <v>0</v>
      </c>
      <c r="D42" s="121"/>
      <c r="E42" s="111" t="s">
        <v>280</v>
      </c>
      <c r="F42" s="681" t="str">
        <f>'Sch-1'!N30</f>
        <v/>
      </c>
      <c r="G42" s="681"/>
      <c r="H42" s="341"/>
    </row>
    <row r="43" spans="1:23" ht="33" customHeight="1">
      <c r="A43" s="106"/>
      <c r="B43" s="106"/>
      <c r="C43" s="106"/>
      <c r="D43" s="106"/>
      <c r="E43" s="111"/>
      <c r="F43" s="111"/>
      <c r="G43" s="461"/>
      <c r="H43" s="345"/>
    </row>
  </sheetData>
  <sheetProtection algorithmName="SHA-512" hashValue="lV36QQspP1UOvA4ozAcxReoDNehDsEYGwduTm8dtdpayS7yQhklZ/NyDRtxtC8xZcGpkd74A9CnfXLEz8nH1zg==" saltValue="dLtxzNuDfhrpgYC9cBZ1Vg==" spinCount="100000" sheet="1" formatColumns="0" formatRows="0" selectLockedCells="1"/>
  <customSheetViews>
    <customSheetView guid="{2AB34651-5913-42F9-BF39-AE938578D1AF}" showPageBreaks="1" showGridLines="0" zeroValues="0" printArea="1" hiddenRows="1" hiddenColumns="1" view="pageBreakPreview" topLeftCell="A15">
      <selection activeCell="G15" sqref="G15"/>
      <pageMargins left="0.72" right="0.49" top="0.62" bottom="0.52" header="0.32" footer="0.27"/>
      <pageSetup scale="67" orientation="portrait" r:id="rId1"/>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2"/>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3"/>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4"/>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5"/>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6"/>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7"/>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8"/>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9"/>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10"/>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1"/>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2"/>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3"/>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4"/>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15"/>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16"/>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17"/>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18"/>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19"/>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20"/>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selection activeCell="G24" sqref="G24:G26"/>
      <pageMargins left="0.72" right="0.49" top="0.62" bottom="0.52" header="0.32" footer="0.27"/>
      <pageSetup scale="77" orientation="portrait" r:id="rId21"/>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22"/>
      <headerFooter alignWithMargins="0">
        <oddFooter>&amp;R&amp;"Book Antiqua,Bold"&amp;10Letter of Discount  / Page &amp;P of &amp;N</oddFooter>
      </headerFooter>
    </customSheetView>
    <customSheetView guid="{5C772B04-11E1-4A74-9F43-9A74EF38E5E2}" showPageBreaks="1" showGridLines="0" zeroValues="0" printArea="1" hiddenRows="1" hiddenColumns="1" view="pageBreakPreview" topLeftCell="A13">
      <selection activeCell="G24" sqref="G24:G26"/>
      <pageMargins left="0.72" right="0.49" top="0.62" bottom="0.52" header="0.32" footer="0.27"/>
      <pageSetup scale="67" orientation="portrait" r:id="rId23"/>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3">
      <selection activeCell="G15" sqref="G15"/>
      <pageMargins left="0.72" right="0.49" top="0.62" bottom="0.52" header="0.32" footer="0.27"/>
      <pageSetup scale="67" orientation="portrait" r:id="rId24"/>
      <headerFooter alignWithMargins="0">
        <oddFooter>&amp;R&amp;"Book Antiqua,Bold"&amp;10Letter of Discount  / Page &amp;P of &amp;N</oddFooter>
      </headerFooter>
    </customSheetView>
    <customSheetView guid="{483DCDBB-D1CA-4B11-85F4-FA65A96DCE29}" showPageBreaks="1" showGridLines="0" zeroValues="0" printArea="1" hiddenRows="1" hiddenColumns="1" view="pageBreakPreview" topLeftCell="A13">
      <selection activeCell="G15" sqref="G15"/>
      <pageMargins left="0.72" right="0.49" top="0.62" bottom="0.52" header="0.32" footer="0.27"/>
      <pageSetup scale="67" orientation="portrait" r:id="rId25"/>
      <headerFooter alignWithMargins="0">
        <oddFooter>&amp;R&amp;"Book Antiqua,Bold"&amp;10Letter of Discount  / Page &amp;P of &amp;N</oddFooter>
      </headerFooter>
    </customSheetView>
    <customSheetView guid="{6167D39F-8E2F-4CD1-888C-E1DCB300434D}" showPageBreaks="1" showGridLines="0" zeroValues="0" printArea="1" hiddenRows="1" hiddenColumns="1" view="pageBreakPreview" topLeftCell="A15">
      <selection activeCell="G15" sqref="G15"/>
      <pageMargins left="0.72" right="0.49" top="0.62" bottom="0.52" header="0.32" footer="0.27"/>
      <pageSetup scale="67" orientation="portrait" r:id="rId26"/>
      <headerFooter alignWithMargins="0">
        <oddFooter>&amp;R&amp;"Book Antiqua,Bold"&amp;10Letter of Discount  / Page &amp;P of &amp;N</oddFooter>
      </headerFooter>
    </customSheetView>
  </customSheetViews>
  <mergeCells count="17">
    <mergeCell ref="F42:G42"/>
    <mergeCell ref="C15:F15"/>
    <mergeCell ref="C16:F16"/>
    <mergeCell ref="C17:F17"/>
    <mergeCell ref="C23:F23"/>
    <mergeCell ref="B34:G34"/>
    <mergeCell ref="C30:F30"/>
    <mergeCell ref="F41:G41"/>
    <mergeCell ref="B31:G31"/>
    <mergeCell ref="C32:G32"/>
    <mergeCell ref="B33:G33"/>
    <mergeCell ref="C29:F29"/>
    <mergeCell ref="A1:G1"/>
    <mergeCell ref="C12:G12"/>
    <mergeCell ref="A14:G14"/>
    <mergeCell ref="A4:G4"/>
    <mergeCell ref="J14:M14"/>
  </mergeCells>
  <phoneticPr fontId="3" type="noConversion"/>
  <dataValidations count="2">
    <dataValidation type="decimal" allowBlank="1" showInputMessage="1" showErrorMessage="1" error="Enter in percent only." sqref="G24:G30" xr:uid="{00000000-0002-0000-0E00-000000000000}">
      <formula1>0</formula1>
      <formula2>1</formula2>
    </dataValidation>
    <dataValidation operator="greaterThanOrEqual" allowBlank="1" showInputMessage="1" showErrorMessage="1" error="Enter numeric figures only." sqref="G18:G22" xr:uid="{00000000-0002-0000-0E00-000001000000}"/>
  </dataValidations>
  <pageMargins left="0.72" right="0.49" top="0.62" bottom="0.52" header="0.32" footer="0.27"/>
  <pageSetup scale="67" orientation="portrait" r:id="rId27"/>
  <headerFooter alignWithMargins="0">
    <oddFooter>&amp;R&amp;"Book Antiqua,Bold"&amp;10Letter of Discount  / Page &amp;P of &amp;N</oddFooter>
  </headerFooter>
  <drawing r:id="rId2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6.5"/>
  <cols>
    <col min="1" max="1" width="9" style="322"/>
    <col min="2" max="2" width="26.875" style="91" customWidth="1"/>
    <col min="3" max="3" width="22.875" style="91" customWidth="1"/>
    <col min="4" max="5" width="15.625" style="91" customWidth="1"/>
    <col min="6" max="16384" width="9" style="73"/>
  </cols>
  <sheetData>
    <row r="1" spans="1:6">
      <c r="A1" s="311"/>
      <c r="B1" s="312"/>
      <c r="C1" s="312"/>
      <c r="D1" s="312"/>
      <c r="E1" s="312"/>
    </row>
    <row r="2" spans="1:6" ht="21.95" customHeight="1">
      <c r="A2" s="705" t="s">
        <v>288</v>
      </c>
      <c r="B2" s="705"/>
      <c r="C2" s="705"/>
      <c r="D2" s="705"/>
      <c r="E2" s="73"/>
    </row>
    <row r="3" spans="1:6">
      <c r="A3" s="311"/>
      <c r="B3" s="312"/>
      <c r="C3" s="312"/>
      <c r="D3" s="312"/>
      <c r="E3" s="312"/>
    </row>
    <row r="4" spans="1:6" ht="30">
      <c r="A4" s="95" t="s">
        <v>289</v>
      </c>
      <c r="B4" s="313" t="s">
        <v>290</v>
      </c>
      <c r="C4" s="95" t="s">
        <v>291</v>
      </c>
      <c r="D4" s="95" t="s">
        <v>292</v>
      </c>
      <c r="E4" s="95" t="s">
        <v>293</v>
      </c>
    </row>
    <row r="5" spans="1:6" ht="18" customHeight="1">
      <c r="A5" s="314" t="s">
        <v>294</v>
      </c>
      <c r="B5" s="314" t="s">
        <v>295</v>
      </c>
      <c r="C5" s="314" t="s">
        <v>296</v>
      </c>
      <c r="D5" s="314" t="s">
        <v>297</v>
      </c>
      <c r="E5" s="314" t="s">
        <v>298</v>
      </c>
    </row>
    <row r="6" spans="1:6" ht="45" customHeight="1">
      <c r="A6" s="315">
        <v>1</v>
      </c>
      <c r="B6" s="316"/>
      <c r="C6" s="317"/>
      <c r="D6" s="318"/>
      <c r="E6" s="319">
        <f t="shared" ref="E6:E15" si="0">C6*D6</f>
        <v>0</v>
      </c>
    </row>
    <row r="7" spans="1:6" ht="45" customHeight="1">
      <c r="A7" s="315">
        <v>2</v>
      </c>
      <c r="B7" s="316"/>
      <c r="C7" s="317"/>
      <c r="D7" s="318"/>
      <c r="E7" s="319">
        <f t="shared" si="0"/>
        <v>0</v>
      </c>
    </row>
    <row r="8" spans="1:6" ht="45" customHeight="1">
      <c r="A8" s="315">
        <v>3</v>
      </c>
      <c r="B8" s="316"/>
      <c r="C8" s="317"/>
      <c r="D8" s="318"/>
      <c r="E8" s="319">
        <f t="shared" si="0"/>
        <v>0</v>
      </c>
    </row>
    <row r="9" spans="1:6" ht="45" customHeight="1">
      <c r="A9" s="315">
        <v>4</v>
      </c>
      <c r="B9" s="316"/>
      <c r="C9" s="317"/>
      <c r="D9" s="318"/>
      <c r="E9" s="319">
        <f t="shared" si="0"/>
        <v>0</v>
      </c>
    </row>
    <row r="10" spans="1:6" ht="45" customHeight="1">
      <c r="A10" s="315">
        <v>5</v>
      </c>
      <c r="B10" s="316"/>
      <c r="C10" s="317"/>
      <c r="D10" s="318"/>
      <c r="E10" s="319">
        <f t="shared" si="0"/>
        <v>0</v>
      </c>
    </row>
    <row r="11" spans="1:6" ht="45" customHeight="1">
      <c r="A11" s="315">
        <v>6</v>
      </c>
      <c r="B11" s="316"/>
      <c r="C11" s="317"/>
      <c r="D11" s="318"/>
      <c r="E11" s="319">
        <f t="shared" si="0"/>
        <v>0</v>
      </c>
    </row>
    <row r="12" spans="1:6" ht="45" customHeight="1">
      <c r="A12" s="315">
        <v>7</v>
      </c>
      <c r="B12" s="316"/>
      <c r="C12" s="317"/>
      <c r="D12" s="318"/>
      <c r="E12" s="319">
        <f t="shared" si="0"/>
        <v>0</v>
      </c>
    </row>
    <row r="13" spans="1:6" ht="45" customHeight="1">
      <c r="A13" s="315">
        <v>8</v>
      </c>
      <c r="B13" s="316"/>
      <c r="C13" s="317"/>
      <c r="D13" s="318"/>
      <c r="E13" s="319">
        <f t="shared" si="0"/>
        <v>0</v>
      </c>
    </row>
    <row r="14" spans="1:6" ht="45" customHeight="1">
      <c r="A14" s="315">
        <v>9</v>
      </c>
      <c r="B14" s="316"/>
      <c r="C14" s="317"/>
      <c r="D14" s="318"/>
      <c r="E14" s="319">
        <f t="shared" si="0"/>
        <v>0</v>
      </c>
    </row>
    <row r="15" spans="1:6" ht="45" customHeight="1">
      <c r="A15" s="315">
        <v>10</v>
      </c>
      <c r="B15" s="316"/>
      <c r="C15" s="317"/>
      <c r="D15" s="318"/>
      <c r="E15" s="319">
        <f t="shared" si="0"/>
        <v>0</v>
      </c>
    </row>
    <row r="16" spans="1:6" ht="45" customHeight="1">
      <c r="A16" s="236"/>
      <c r="B16" s="320" t="s">
        <v>299</v>
      </c>
      <c r="C16" s="320"/>
      <c r="D16" s="320"/>
      <c r="E16" s="320">
        <f>SUM(E6:E15)</f>
        <v>0</v>
      </c>
      <c r="F16" s="321"/>
    </row>
    <row r="17" ht="30" customHeight="1"/>
    <row r="18" ht="30" customHeight="1"/>
    <row r="19" ht="30" customHeight="1"/>
    <row r="20" ht="30" customHeight="1"/>
    <row r="21" ht="30" customHeight="1"/>
  </sheetData>
  <sheetProtection password="CCB9" sheet="1" formatColumns="0" formatRows="0" selectLockedCells="1"/>
  <customSheetViews>
    <customSheetView guid="{2AB34651-5913-42F9-BF39-AE938578D1AF}" showPageBreaks="1" showGridLines="0" printArea="1" state="hidden" view="pageBreakPreview">
      <selection activeCell="C6" sqref="C6"/>
      <pageMargins left="0.75" right="0.75" top="0.65" bottom="1" header="0.5" footer="0.5"/>
      <pageSetup orientation="portrait" r:id="rId1"/>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2"/>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3"/>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4"/>
      <headerFooter alignWithMargins="0"/>
    </customSheetView>
    <customSheetView guid="{EF525F2E-18DE-47FD-A864-6F2A2CA91061}">
      <selection activeCell="B6" sqref="B6"/>
      <pageMargins left="0.75" right="0.75" top="0.65" bottom="1" header="0.5" footer="0.5"/>
      <pageSetup orientation="portrait" r:id="rId5"/>
      <headerFooter alignWithMargins="0"/>
    </customSheetView>
    <customSheetView guid="{9C0E3A54-A1E4-4406-967B-FE168F751196}" topLeftCell="A4">
      <selection activeCell="B6" sqref="B6"/>
      <pageMargins left="0.75" right="0.75" top="0.65" bottom="1" header="0.5" footer="0.5"/>
      <pageSetup orientation="portrait" r:id="rId6"/>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7"/>
      <headerFooter alignWithMargins="0"/>
    </customSheetView>
    <customSheetView guid="{B0EE7D76-5806-4718-BDAD-3A3EA691E5E4}" scale="70">
      <selection activeCell="C6" sqref="C6:D6"/>
      <pageMargins left="0.75" right="0.75" top="0.65" bottom="1" header="0.5" footer="0.5"/>
      <pageSetup orientation="portrait" r:id="rId8"/>
      <headerFooter alignWithMargins="0"/>
    </customSheetView>
    <customSheetView guid="{696D9240-6693-44E8-B9A4-2BFADD101EE2}" scale="70">
      <selection activeCell="C6" sqref="C6:D6"/>
      <pageMargins left="0.75" right="0.75" top="0.65" bottom="1" header="0.5" footer="0.5"/>
      <pageSetup orientation="portrait" r:id="rId9"/>
      <headerFooter alignWithMargins="0"/>
    </customSheetView>
    <customSheetView guid="{58D82F59-8CF6-455F-B9F4-081499FDF243}" scale="70">
      <selection activeCell="C6" sqref="C6:D6"/>
      <pageMargins left="0.75" right="0.75" top="0.65" bottom="1" header="0.5" footer="0.5"/>
      <pageSetup orientation="portrait" r:id="rId10"/>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1"/>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2"/>
      <headerFooter alignWithMargins="0"/>
    </customSheetView>
    <customSheetView guid="{9CA44E70-650F-49CD-967F-298619682CA2}" topLeftCell="A4">
      <selection activeCell="B6" sqref="B6"/>
      <pageMargins left="0.75" right="0.75" top="0.65" bottom="1" header="0.5" footer="0.5"/>
      <pageSetup orientation="portrait" r:id="rId13"/>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4"/>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15"/>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16"/>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17"/>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18"/>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19"/>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20"/>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21"/>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22"/>
      <headerFooter alignWithMargins="0"/>
    </customSheetView>
    <customSheetView guid="{5C772B04-11E1-4A74-9F43-9A74EF38E5E2}" showPageBreaks="1" showGridLines="0" printArea="1" state="hidden" view="pageBreakPreview">
      <selection activeCell="C6" sqref="C6"/>
      <pageMargins left="0.75" right="0.75" top="0.65" bottom="1" header="0.5" footer="0.5"/>
      <pageSetup orientation="portrait" r:id="rId23"/>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24"/>
      <headerFooter alignWithMargins="0"/>
    </customSheetView>
    <customSheetView guid="{483DCDBB-D1CA-4B11-85F4-FA65A96DCE29}" showPageBreaks="1" showGridLines="0" printArea="1" state="hidden" view="pageBreakPreview">
      <selection activeCell="C6" sqref="C6"/>
      <pageMargins left="0.75" right="0.75" top="0.65" bottom="1" header="0.5" footer="0.5"/>
      <pageSetup orientation="portrait" r:id="rId25"/>
      <headerFooter alignWithMargins="0"/>
    </customSheetView>
    <customSheetView guid="{6167D39F-8E2F-4CD1-888C-E1DCB300434D}" showPageBreaks="1" showGridLines="0" printArea="1" state="hidden" view="pageBreakPreview">
      <selection activeCell="C6" sqref="C6"/>
      <pageMargins left="0.75" right="0.75" top="0.65" bottom="1" header="0.5" footer="0.5"/>
      <pageSetup orientation="portrait" r:id="rId26"/>
      <headerFooter alignWithMargins="0"/>
    </customSheetView>
  </customSheetViews>
  <mergeCells count="1">
    <mergeCell ref="A2:D2"/>
  </mergeCells>
  <phoneticPr fontId="31" type="noConversion"/>
  <pageMargins left="0.75" right="0.75" top="0.65" bottom="1" header="0.5" footer="0.5"/>
  <pageSetup orientation="portrait" r:id="rId27"/>
  <headerFooter alignWithMargins="0"/>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6.5"/>
  <cols>
    <col min="1" max="1" width="9" style="322"/>
    <col min="2" max="2" width="26.875" style="91" customWidth="1"/>
    <col min="3" max="3" width="22.875" style="91" customWidth="1"/>
    <col min="4" max="5" width="15.625" style="91" customWidth="1"/>
    <col min="6" max="16384" width="9" style="73"/>
  </cols>
  <sheetData>
    <row r="1" spans="1:6">
      <c r="A1" s="311"/>
      <c r="B1" s="312"/>
      <c r="C1" s="312"/>
      <c r="D1" s="312"/>
      <c r="E1" s="312"/>
    </row>
    <row r="2" spans="1:6" ht="21.95" customHeight="1">
      <c r="A2" s="705" t="s">
        <v>300</v>
      </c>
      <c r="B2" s="705"/>
      <c r="C2" s="705"/>
      <c r="D2" s="706"/>
      <c r="E2"/>
    </row>
    <row r="3" spans="1:6">
      <c r="A3" s="311"/>
      <c r="B3" s="312"/>
      <c r="C3" s="312"/>
      <c r="D3" s="312"/>
      <c r="E3" s="312"/>
    </row>
    <row r="4" spans="1:6" ht="30">
      <c r="A4" s="95" t="s">
        <v>289</v>
      </c>
      <c r="B4" s="313" t="s">
        <v>290</v>
      </c>
      <c r="C4" s="95" t="s">
        <v>301</v>
      </c>
      <c r="D4" s="95" t="s">
        <v>302</v>
      </c>
      <c r="E4" s="95" t="s">
        <v>259</v>
      </c>
    </row>
    <row r="5" spans="1:6" ht="18" customHeight="1">
      <c r="A5" s="314" t="s">
        <v>294</v>
      </c>
      <c r="B5" s="314" t="s">
        <v>295</v>
      </c>
      <c r="C5" s="314" t="s">
        <v>296</v>
      </c>
      <c r="D5" s="314" t="s">
        <v>297</v>
      </c>
      <c r="E5" s="314" t="s">
        <v>298</v>
      </c>
    </row>
    <row r="6" spans="1:6" ht="45" customHeight="1">
      <c r="A6" s="315">
        <v>1</v>
      </c>
      <c r="B6" s="316"/>
      <c r="C6" s="317"/>
      <c r="D6" s="318"/>
      <c r="E6" s="319">
        <f>C6*D6</f>
        <v>0</v>
      </c>
    </row>
    <row r="7" spans="1:6" ht="45" customHeight="1">
      <c r="A7" s="315">
        <v>2</v>
      </c>
      <c r="B7" s="316"/>
      <c r="C7" s="317"/>
      <c r="D7" s="318"/>
      <c r="E7" s="319">
        <f t="shared" ref="E7:E15" si="0">C7*D7</f>
        <v>0</v>
      </c>
    </row>
    <row r="8" spans="1:6" ht="45" customHeight="1">
      <c r="A8" s="315">
        <v>3</v>
      </c>
      <c r="B8" s="316"/>
      <c r="C8" s="317"/>
      <c r="D8" s="318"/>
      <c r="E8" s="319">
        <f t="shared" si="0"/>
        <v>0</v>
      </c>
    </row>
    <row r="9" spans="1:6" ht="45" customHeight="1">
      <c r="A9" s="315">
        <v>4</v>
      </c>
      <c r="B9" s="316"/>
      <c r="C9" s="317"/>
      <c r="D9" s="318"/>
      <c r="E9" s="319">
        <f t="shared" si="0"/>
        <v>0</v>
      </c>
    </row>
    <row r="10" spans="1:6" ht="45" customHeight="1">
      <c r="A10" s="315">
        <v>5</v>
      </c>
      <c r="B10" s="316"/>
      <c r="C10" s="317"/>
      <c r="D10" s="318"/>
      <c r="E10" s="319">
        <f t="shared" si="0"/>
        <v>0</v>
      </c>
    </row>
    <row r="11" spans="1:6" ht="45" customHeight="1">
      <c r="A11" s="315">
        <v>6</v>
      </c>
      <c r="B11" s="316"/>
      <c r="C11" s="317"/>
      <c r="D11" s="318"/>
      <c r="E11" s="319">
        <f t="shared" si="0"/>
        <v>0</v>
      </c>
    </row>
    <row r="12" spans="1:6" ht="45" customHeight="1">
      <c r="A12" s="315">
        <v>7</v>
      </c>
      <c r="B12" s="316"/>
      <c r="C12" s="317"/>
      <c r="D12" s="318"/>
      <c r="E12" s="319">
        <f t="shared" si="0"/>
        <v>0</v>
      </c>
    </row>
    <row r="13" spans="1:6" ht="45" customHeight="1">
      <c r="A13" s="315">
        <v>8</v>
      </c>
      <c r="B13" s="316"/>
      <c r="C13" s="317"/>
      <c r="D13" s="318"/>
      <c r="E13" s="319">
        <f t="shared" si="0"/>
        <v>0</v>
      </c>
    </row>
    <row r="14" spans="1:6" ht="45" customHeight="1">
      <c r="A14" s="315">
        <v>9</v>
      </c>
      <c r="B14" s="316"/>
      <c r="C14" s="317"/>
      <c r="D14" s="318"/>
      <c r="E14" s="319">
        <f t="shared" si="0"/>
        <v>0</v>
      </c>
    </row>
    <row r="15" spans="1:6" ht="45" customHeight="1">
      <c r="A15" s="315">
        <v>10</v>
      </c>
      <c r="B15" s="316"/>
      <c r="C15" s="317"/>
      <c r="D15" s="318"/>
      <c r="E15" s="319">
        <f t="shared" si="0"/>
        <v>0</v>
      </c>
    </row>
    <row r="16" spans="1:6" ht="45" customHeight="1">
      <c r="A16" s="236"/>
      <c r="B16" s="320" t="s">
        <v>299</v>
      </c>
      <c r="C16" s="320"/>
      <c r="D16" s="320"/>
      <c r="E16" s="320">
        <f>SUM(E6:E15)</f>
        <v>0</v>
      </c>
      <c r="F16" s="321"/>
    </row>
    <row r="17" ht="30" customHeight="1"/>
    <row r="18" ht="30" customHeight="1"/>
    <row r="19" ht="30" customHeight="1"/>
    <row r="20" ht="30" customHeight="1"/>
    <row r="21" ht="30" customHeight="1"/>
  </sheetData>
  <sheetProtection password="CCB9" sheet="1" formatColumns="0" formatRows="0" selectLockedCells="1"/>
  <customSheetViews>
    <customSheetView guid="{2AB34651-5913-42F9-BF39-AE938578D1AF}"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3"/>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4"/>
      <headerFooter alignWithMargins="0"/>
    </customSheetView>
    <customSheetView guid="{EF525F2E-18DE-47FD-A864-6F2A2CA91061}" topLeftCell="A16">
      <selection activeCell="B6" sqref="B6"/>
      <pageMargins left="0.75" right="0.75" top="0.65" bottom="1" header="0.5" footer="0.5"/>
      <pageSetup orientation="portrait" r:id="rId5"/>
      <headerFooter alignWithMargins="0"/>
    </customSheetView>
    <customSheetView guid="{9C0E3A54-A1E4-4406-967B-FE168F751196}" topLeftCell="A6">
      <selection activeCell="B6" sqref="B6"/>
      <pageMargins left="0.75" right="0.75" top="0.65" bottom="1" header="0.5" footer="0.5"/>
      <pageSetup orientation="portrait" r:id="rId6"/>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7"/>
      <headerFooter alignWithMargins="0"/>
    </customSheetView>
    <customSheetView guid="{B0EE7D76-5806-4718-BDAD-3A3EA691E5E4}" scale="90">
      <selection activeCell="C8" sqref="C8"/>
      <pageMargins left="0.75" right="0.75" top="0.65" bottom="1" header="0.5" footer="0.5"/>
      <pageSetup orientation="portrait" r:id="rId8"/>
      <headerFooter alignWithMargins="0"/>
    </customSheetView>
    <customSheetView guid="{696D9240-6693-44E8-B9A4-2BFADD101EE2}" scale="90">
      <selection activeCell="C8" sqref="C8"/>
      <pageMargins left="0.75" right="0.75" top="0.65" bottom="1" header="0.5" footer="0.5"/>
      <pageSetup orientation="portrait" r:id="rId9"/>
      <headerFooter alignWithMargins="0"/>
    </customSheetView>
    <customSheetView guid="{58D82F59-8CF6-455F-B9F4-081499FDF243}" scale="90">
      <selection activeCell="C8" sqref="C8"/>
      <pageMargins left="0.75" right="0.75" top="0.65" bottom="1" header="0.5" footer="0.5"/>
      <pageSetup orientation="portrait" r:id="rId10"/>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1"/>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2"/>
      <headerFooter alignWithMargins="0"/>
    </customSheetView>
    <customSheetView guid="{9CA44E70-650F-49CD-967F-298619682CA2}" topLeftCell="A6">
      <selection activeCell="B6" sqref="B6"/>
      <pageMargins left="0.75" right="0.75" top="0.65" bottom="1" header="0.5" footer="0.5"/>
      <pageSetup orientation="portrait" r:id="rId13"/>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4"/>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15"/>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16"/>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17"/>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18"/>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19"/>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20"/>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21"/>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22"/>
      <headerFooter alignWithMargins="0"/>
    </customSheetView>
    <customSheetView guid="{5C772B04-11E1-4A74-9F43-9A74EF38E5E2}" scale="80" showPageBreaks="1" showGridLines="0" printArea="1" state="hidden" view="pageBreakPreview">
      <selection activeCell="C6" sqref="C6"/>
      <pageMargins left="0.75" right="0.75" top="0.65" bottom="1" header="0.5" footer="0.5"/>
      <pageSetup orientation="portrait" r:id="rId23"/>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24"/>
      <headerFooter alignWithMargins="0"/>
    </customSheetView>
    <customSheetView guid="{483DCDBB-D1CA-4B11-85F4-FA65A96DCE29}" scale="80" showPageBreaks="1" showGridLines="0" printArea="1" state="hidden" view="pageBreakPreview">
      <selection activeCell="C6" sqref="C6"/>
      <pageMargins left="0.75" right="0.75" top="0.65" bottom="1" header="0.5" footer="0.5"/>
      <pageSetup orientation="portrait" r:id="rId25"/>
      <headerFooter alignWithMargins="0"/>
    </customSheetView>
    <customSheetView guid="{6167D39F-8E2F-4CD1-888C-E1DCB300434D}" scale="80" showPageBreaks="1" showGridLines="0" printArea="1" state="hidden" view="pageBreakPreview">
      <selection activeCell="C6" sqref="C6"/>
      <pageMargins left="0.75" right="0.75" top="0.65" bottom="1" header="0.5" footer="0.5"/>
      <pageSetup orientation="portrait" r:id="rId26"/>
      <headerFooter alignWithMargins="0"/>
    </customSheetView>
  </customSheetViews>
  <mergeCells count="1">
    <mergeCell ref="A2:D2"/>
  </mergeCells>
  <phoneticPr fontId="31" type="noConversion"/>
  <pageMargins left="0.75" right="0.75" top="0.65" bottom="1" header="0.5" footer="0.5"/>
  <pageSetup orientation="portrait" r:id="rId27"/>
  <headerFooter alignWithMargins="0"/>
  <drawing r:id="rId2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6.5"/>
  <cols>
    <col min="1" max="1" width="7.625" style="322" customWidth="1"/>
    <col min="2" max="4" width="20.625" style="91" customWidth="1"/>
    <col min="5" max="5" width="9.625" style="91" customWidth="1"/>
    <col min="6" max="6" width="12.625" style="91" customWidth="1"/>
    <col min="7" max="16384" width="9" style="73"/>
  </cols>
  <sheetData>
    <row r="1" spans="1:7">
      <c r="A1" s="311"/>
      <c r="B1" s="312"/>
      <c r="C1" s="312"/>
      <c r="D1" s="312"/>
      <c r="E1" s="312"/>
      <c r="F1" s="312"/>
    </row>
    <row r="2" spans="1:7" ht="21.95" customHeight="1">
      <c r="A2" s="705" t="s">
        <v>303</v>
      </c>
      <c r="B2" s="705"/>
      <c r="C2" s="705"/>
      <c r="D2" s="705"/>
      <c r="E2" s="706"/>
      <c r="F2" s="73"/>
    </row>
    <row r="3" spans="1:7">
      <c r="A3" s="311"/>
      <c r="B3" s="312"/>
      <c r="C3" s="312"/>
      <c r="D3" s="312"/>
      <c r="E3" s="312"/>
      <c r="F3" s="312"/>
    </row>
    <row r="4" spans="1:7" ht="45">
      <c r="A4" s="95" t="s">
        <v>289</v>
      </c>
      <c r="B4" s="313" t="s">
        <v>290</v>
      </c>
      <c r="C4" s="95" t="s">
        <v>304</v>
      </c>
      <c r="D4" s="95" t="s">
        <v>305</v>
      </c>
      <c r="E4" s="95" t="s">
        <v>306</v>
      </c>
      <c r="F4" s="95" t="s">
        <v>307</v>
      </c>
    </row>
    <row r="5" spans="1:7" ht="18" customHeight="1">
      <c r="A5" s="314" t="s">
        <v>294</v>
      </c>
      <c r="B5" s="314" t="s">
        <v>295</v>
      </c>
      <c r="C5" s="314" t="s">
        <v>296</v>
      </c>
      <c r="D5" s="314" t="s">
        <v>297</v>
      </c>
      <c r="E5" s="323" t="s">
        <v>308</v>
      </c>
      <c r="F5" s="314" t="s">
        <v>309</v>
      </c>
    </row>
    <row r="6" spans="1:7" ht="45" customHeight="1">
      <c r="A6" s="315">
        <v>1</v>
      </c>
      <c r="B6" s="316"/>
      <c r="C6" s="317"/>
      <c r="D6" s="317"/>
      <c r="E6" s="318"/>
      <c r="F6" s="319">
        <f>C6*E6</f>
        <v>0</v>
      </c>
    </row>
    <row r="7" spans="1:7" ht="45" customHeight="1">
      <c r="A7" s="315">
        <v>2</v>
      </c>
      <c r="B7" s="316"/>
      <c r="C7" s="317"/>
      <c r="D7" s="317"/>
      <c r="E7" s="318"/>
      <c r="F7" s="319">
        <f t="shared" ref="F7:F15" si="0">C7*E7</f>
        <v>0</v>
      </c>
    </row>
    <row r="8" spans="1:7" ht="45" customHeight="1">
      <c r="A8" s="315">
        <v>3</v>
      </c>
      <c r="B8" s="316"/>
      <c r="C8" s="317"/>
      <c r="D8" s="317"/>
      <c r="E8" s="318"/>
      <c r="F8" s="319">
        <f t="shared" si="0"/>
        <v>0</v>
      </c>
    </row>
    <row r="9" spans="1:7" ht="45" customHeight="1">
      <c r="A9" s="315">
        <v>4</v>
      </c>
      <c r="B9" s="316"/>
      <c r="C9" s="317"/>
      <c r="D9" s="317"/>
      <c r="E9" s="318"/>
      <c r="F9" s="319">
        <f t="shared" si="0"/>
        <v>0</v>
      </c>
    </row>
    <row r="10" spans="1:7" ht="45" customHeight="1">
      <c r="A10" s="315">
        <v>5</v>
      </c>
      <c r="B10" s="316"/>
      <c r="C10" s="317"/>
      <c r="D10" s="317"/>
      <c r="E10" s="318"/>
      <c r="F10" s="319">
        <f t="shared" si="0"/>
        <v>0</v>
      </c>
    </row>
    <row r="11" spans="1:7" ht="45" customHeight="1">
      <c r="A11" s="315">
        <v>6</v>
      </c>
      <c r="B11" s="316"/>
      <c r="C11" s="317"/>
      <c r="D11" s="317"/>
      <c r="E11" s="318"/>
      <c r="F11" s="319">
        <f t="shared" si="0"/>
        <v>0</v>
      </c>
    </row>
    <row r="12" spans="1:7" ht="45" customHeight="1">
      <c r="A12" s="315">
        <v>7</v>
      </c>
      <c r="B12" s="316"/>
      <c r="C12" s="317"/>
      <c r="D12" s="317"/>
      <c r="E12" s="318"/>
      <c r="F12" s="319">
        <f t="shared" si="0"/>
        <v>0</v>
      </c>
    </row>
    <row r="13" spans="1:7" ht="45" customHeight="1">
      <c r="A13" s="315">
        <v>8</v>
      </c>
      <c r="B13" s="316"/>
      <c r="C13" s="317"/>
      <c r="D13" s="317"/>
      <c r="E13" s="318"/>
      <c r="F13" s="319">
        <f t="shared" si="0"/>
        <v>0</v>
      </c>
    </row>
    <row r="14" spans="1:7" ht="45" customHeight="1">
      <c r="A14" s="315">
        <v>9</v>
      </c>
      <c r="B14" s="316"/>
      <c r="C14" s="317"/>
      <c r="D14" s="317"/>
      <c r="E14" s="318"/>
      <c r="F14" s="319">
        <f t="shared" si="0"/>
        <v>0</v>
      </c>
    </row>
    <row r="15" spans="1:7" ht="45" customHeight="1">
      <c r="A15" s="315">
        <v>10</v>
      </c>
      <c r="B15" s="316"/>
      <c r="C15" s="317"/>
      <c r="D15" s="317"/>
      <c r="E15" s="318"/>
      <c r="F15" s="319">
        <f t="shared" si="0"/>
        <v>0</v>
      </c>
    </row>
    <row r="16" spans="1:7" ht="45" customHeight="1">
      <c r="A16" s="236"/>
      <c r="B16" s="320" t="s">
        <v>299</v>
      </c>
      <c r="C16" s="320"/>
      <c r="D16" s="320"/>
      <c r="E16" s="320"/>
      <c r="F16" s="320">
        <f>SUM(F6:F15)</f>
        <v>0</v>
      </c>
      <c r="G16" s="321"/>
    </row>
    <row r="17" ht="30" customHeight="1"/>
    <row r="18" ht="30" customHeight="1"/>
    <row r="19" ht="30" customHeight="1"/>
    <row r="20" ht="30" customHeight="1"/>
    <row r="21" ht="30" customHeight="1"/>
  </sheetData>
  <sheetProtection password="CCB9" sheet="1" formatColumns="0" formatRows="0" selectLockedCells="1"/>
  <customSheetViews>
    <customSheetView guid="{2AB34651-5913-42F9-BF39-AE938578D1AF}" showPageBreaks="1" showGridLines="0" printArea="1" state="hidden" view="pageBreakPreview">
      <selection activeCell="C6" sqref="C6"/>
      <pageMargins left="0.75" right="0.62" top="0.65" bottom="1" header="0.5" footer="0.5"/>
      <pageSetup orientation="portrait" r:id="rId1"/>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2"/>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3"/>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4"/>
      <headerFooter alignWithMargins="0"/>
    </customSheetView>
    <customSheetView guid="{EF525F2E-18DE-47FD-A864-6F2A2CA91061}" topLeftCell="A16">
      <selection activeCell="B6" sqref="B6"/>
      <pageMargins left="0.75" right="0.62" top="0.65" bottom="1" header="0.5" footer="0.5"/>
      <pageSetup orientation="portrait" r:id="rId5"/>
      <headerFooter alignWithMargins="0"/>
    </customSheetView>
    <customSheetView guid="{9C0E3A54-A1E4-4406-967B-FE168F751196}" topLeftCell="A4">
      <selection activeCell="B6" sqref="B6"/>
      <pageMargins left="0.75" right="0.62" top="0.65" bottom="1" header="0.5" footer="0.5"/>
      <pageSetup orientation="portrait" r:id="rId6"/>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7"/>
      <headerFooter alignWithMargins="0"/>
    </customSheetView>
    <customSheetView guid="{B0EE7D76-5806-4718-BDAD-3A3EA691E5E4}">
      <selection activeCell="C7" sqref="C7"/>
      <pageMargins left="0.75" right="0.62" top="0.65" bottom="1" header="0.5" footer="0.5"/>
      <pageSetup orientation="portrait" r:id="rId8"/>
      <headerFooter alignWithMargins="0"/>
    </customSheetView>
    <customSheetView guid="{696D9240-6693-44E8-B9A4-2BFADD101EE2}">
      <selection activeCell="C7" sqref="C7"/>
      <pageMargins left="0.75" right="0.62" top="0.65" bottom="1" header="0.5" footer="0.5"/>
      <pageSetup orientation="portrait" r:id="rId9"/>
      <headerFooter alignWithMargins="0"/>
    </customSheetView>
    <customSheetView guid="{58D82F59-8CF6-455F-B9F4-081499FDF243}">
      <selection activeCell="C7" sqref="C7"/>
      <pageMargins left="0.75" right="0.62" top="0.65" bottom="1" header="0.5" footer="0.5"/>
      <pageSetup orientation="portrait" r:id="rId10"/>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1"/>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2"/>
      <headerFooter alignWithMargins="0"/>
    </customSheetView>
    <customSheetView guid="{9CA44E70-650F-49CD-967F-298619682CA2}" topLeftCell="A4">
      <selection activeCell="B6" sqref="B6"/>
      <pageMargins left="0.75" right="0.62" top="0.65" bottom="1" header="0.5" footer="0.5"/>
      <pageSetup orientation="portrait" r:id="rId13"/>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4"/>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15"/>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16"/>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17"/>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18"/>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19"/>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20"/>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21"/>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22"/>
      <headerFooter alignWithMargins="0"/>
    </customSheetView>
    <customSheetView guid="{5C772B04-11E1-4A74-9F43-9A74EF38E5E2}" showPageBreaks="1" showGridLines="0" printArea="1" state="hidden" view="pageBreakPreview">
      <selection activeCell="C6" sqref="C6"/>
      <pageMargins left="0.75" right="0.62" top="0.65" bottom="1" header="0.5" footer="0.5"/>
      <pageSetup orientation="portrait" r:id="rId23"/>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24"/>
      <headerFooter alignWithMargins="0"/>
    </customSheetView>
    <customSheetView guid="{483DCDBB-D1CA-4B11-85F4-FA65A96DCE29}" showPageBreaks="1" showGridLines="0" printArea="1" state="hidden" view="pageBreakPreview">
      <selection activeCell="C6" sqref="C6"/>
      <pageMargins left="0.75" right="0.62" top="0.65" bottom="1" header="0.5" footer="0.5"/>
      <pageSetup orientation="portrait" r:id="rId25"/>
      <headerFooter alignWithMargins="0"/>
    </customSheetView>
    <customSheetView guid="{6167D39F-8E2F-4CD1-888C-E1DCB300434D}" showPageBreaks="1" showGridLines="0" printArea="1" state="hidden" view="pageBreakPreview">
      <selection activeCell="C6" sqref="C6"/>
      <pageMargins left="0.75" right="0.62" top="0.65" bottom="1" header="0.5" footer="0.5"/>
      <pageSetup orientation="portrait" r:id="rId26"/>
      <headerFooter alignWithMargins="0"/>
    </customSheetView>
  </customSheetViews>
  <mergeCells count="1">
    <mergeCell ref="A2:E2"/>
  </mergeCells>
  <phoneticPr fontId="31" type="noConversion"/>
  <pageMargins left="0.75" right="0.62" top="0.65" bottom="1" header="0.5" footer="0.5"/>
  <pageSetup orientation="portrait" r:id="rId27"/>
  <headerFooter alignWithMargins="0"/>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AO70"/>
  <sheetViews>
    <sheetView showGridLines="0" showZeros="0" tabSelected="1" view="pageBreakPreview" topLeftCell="A7" zoomScaleNormal="100" zoomScaleSheetLayoutView="100" workbookViewId="0">
      <selection activeCell="F45" sqref="F45"/>
    </sheetView>
  </sheetViews>
  <sheetFormatPr defaultColWidth="8" defaultRowHeight="16.5"/>
  <cols>
    <col min="1" max="1" width="9.375" style="106" customWidth="1"/>
    <col min="2" max="2" width="9.375" style="109" customWidth="1"/>
    <col min="3" max="3" width="12.875" style="106" customWidth="1"/>
    <col min="4" max="4" width="18.125" style="106" customWidth="1"/>
    <col min="5" max="5" width="11.125" style="106" customWidth="1"/>
    <col min="6" max="6" width="29.875" style="103" customWidth="1"/>
    <col min="7" max="8" width="8" style="103" customWidth="1"/>
    <col min="9" max="25" width="8" style="104" customWidth="1"/>
    <col min="26" max="27" width="8" style="220" customWidth="1"/>
    <col min="28" max="28" width="17.5" style="220" customWidth="1"/>
    <col min="29" max="29" width="12.125" style="220" customWidth="1"/>
    <col min="30" max="30" width="8" style="220" customWidth="1"/>
    <col min="31" max="31" width="8" style="221" customWidth="1"/>
    <col min="32" max="32" width="12" style="221" customWidth="1"/>
    <col min="33" max="35" width="8" style="220" customWidth="1"/>
    <col min="36" max="36" width="9.125" style="220" customWidth="1"/>
    <col min="37" max="41" width="8" style="220" customWidth="1"/>
    <col min="42" max="16384" width="8" style="104"/>
  </cols>
  <sheetData>
    <row r="1" spans="1:36" ht="34.5" customHeight="1">
      <c r="A1" s="101" t="str">
        <f>Cover!B3</f>
        <v>Specification No.: CC/NT/G-MISC/DOM/A02/25/16599</v>
      </c>
      <c r="B1" s="101"/>
      <c r="C1" s="102"/>
      <c r="D1" s="102"/>
      <c r="E1" s="102"/>
      <c r="F1" s="112" t="s">
        <v>310</v>
      </c>
      <c r="Z1" s="220" t="str">
        <f>'Names of Bidder'!D6</f>
        <v>Individual Firm</v>
      </c>
      <c r="AE1" s="221">
        <v>1</v>
      </c>
      <c r="AF1" s="221" t="s">
        <v>1</v>
      </c>
      <c r="AI1" s="221">
        <v>1</v>
      </c>
      <c r="AJ1" s="220" t="s">
        <v>5</v>
      </c>
    </row>
    <row r="2" spans="1:36">
      <c r="B2" s="106"/>
      <c r="F2" s="106"/>
      <c r="Z2" s="220" t="e">
        <f>'Names of Bidder'!AA6</f>
        <v>#REF!</v>
      </c>
      <c r="AE2" s="221">
        <v>2</v>
      </c>
      <c r="AF2" s="221" t="s">
        <v>2</v>
      </c>
      <c r="AI2" s="221">
        <v>2</v>
      </c>
      <c r="AJ2" s="220" t="s">
        <v>6</v>
      </c>
    </row>
    <row r="3" spans="1:36" ht="15">
      <c r="A3" s="708" t="s">
        <v>118</v>
      </c>
      <c r="B3" s="708"/>
      <c r="C3" s="708"/>
      <c r="D3" s="708"/>
      <c r="E3" s="708"/>
      <c r="F3" s="708"/>
      <c r="AE3" s="221">
        <v>3</v>
      </c>
      <c r="AF3" s="221" t="s">
        <v>3</v>
      </c>
      <c r="AI3" s="221">
        <v>3</v>
      </c>
      <c r="AJ3" s="220" t="s">
        <v>7</v>
      </c>
    </row>
    <row r="4" spans="1:36" ht="15">
      <c r="A4" s="105"/>
      <c r="B4" s="105"/>
      <c r="C4" s="105"/>
      <c r="D4" s="105"/>
      <c r="E4" s="105"/>
      <c r="F4" s="105"/>
      <c r="AE4" s="221">
        <v>4</v>
      </c>
      <c r="AF4" s="221" t="s">
        <v>4</v>
      </c>
      <c r="AI4" s="221">
        <v>4</v>
      </c>
      <c r="AJ4" s="220" t="s">
        <v>8</v>
      </c>
    </row>
    <row r="5" spans="1:36">
      <c r="A5" s="109" t="s">
        <v>281</v>
      </c>
      <c r="C5" s="709"/>
      <c r="D5" s="710"/>
      <c r="E5" s="710"/>
      <c r="F5" s="710"/>
      <c r="AE5" s="221">
        <v>5</v>
      </c>
      <c r="AF5" s="221" t="s">
        <v>4</v>
      </c>
      <c r="AI5" s="221">
        <v>5</v>
      </c>
      <c r="AJ5" s="220" t="s">
        <v>9</v>
      </c>
    </row>
    <row r="6" spans="1:36">
      <c r="A6" s="109" t="s">
        <v>271</v>
      </c>
      <c r="B6" s="711">
        <f>'Sch-1'!B29</f>
        <v>0</v>
      </c>
      <c r="C6" s="711"/>
      <c r="F6" s="106"/>
      <c r="AE6" s="221">
        <v>6</v>
      </c>
      <c r="AF6" s="221" t="s">
        <v>4</v>
      </c>
      <c r="AG6" s="222">
        <f>DAY(B6)</f>
        <v>0</v>
      </c>
      <c r="AI6" s="221">
        <v>6</v>
      </c>
      <c r="AJ6" s="220" t="s">
        <v>10</v>
      </c>
    </row>
    <row r="7" spans="1:36">
      <c r="A7" s="109"/>
      <c r="B7" s="113"/>
      <c r="C7" s="113"/>
      <c r="F7" s="106"/>
      <c r="AE7" s="221">
        <v>7</v>
      </c>
      <c r="AF7" s="221" t="s">
        <v>4</v>
      </c>
      <c r="AG7" s="222">
        <f>MONTH(B6)</f>
        <v>1</v>
      </c>
      <c r="AI7" s="221">
        <v>7</v>
      </c>
      <c r="AJ7" s="220" t="s">
        <v>11</v>
      </c>
    </row>
    <row r="8" spans="1:36">
      <c r="A8" s="108" t="str">
        <f>'Sch-1'!M6</f>
        <v>To:</v>
      </c>
      <c r="B8" s="107"/>
      <c r="F8" s="110"/>
      <c r="AE8" s="221">
        <v>8</v>
      </c>
      <c r="AF8" s="221" t="s">
        <v>4</v>
      </c>
      <c r="AG8" s="222" t="str">
        <f>LOOKUP(AG7,AI1:AI12,AJ1:AJ12)</f>
        <v>January</v>
      </c>
      <c r="AI8" s="221">
        <v>8</v>
      </c>
      <c r="AJ8" s="220" t="s">
        <v>12</v>
      </c>
    </row>
    <row r="9" spans="1:36">
      <c r="A9" s="108" t="str">
        <f>'Sch-1'!M7</f>
        <v>Contract Services</v>
      </c>
      <c r="B9" s="108"/>
      <c r="F9" s="110"/>
      <c r="AE9" s="221">
        <v>9</v>
      </c>
      <c r="AF9" s="221" t="s">
        <v>4</v>
      </c>
      <c r="AG9" s="222">
        <f>YEAR(B6)</f>
        <v>1900</v>
      </c>
      <c r="AI9" s="221">
        <v>9</v>
      </c>
      <c r="AJ9" s="220" t="s">
        <v>13</v>
      </c>
    </row>
    <row r="10" spans="1:36">
      <c r="A10" s="108" t="str">
        <f>'Sch-1'!M8</f>
        <v>Power Grid Corporation of India Ltd.,</v>
      </c>
      <c r="B10" s="108"/>
      <c r="F10" s="110"/>
      <c r="AE10" s="221">
        <v>10</v>
      </c>
      <c r="AF10" s="221" t="s">
        <v>4</v>
      </c>
      <c r="AI10" s="221">
        <v>10</v>
      </c>
      <c r="AJ10" s="220" t="s">
        <v>14</v>
      </c>
    </row>
    <row r="11" spans="1:36">
      <c r="A11" s="108" t="str">
        <f>'Sch-1'!M9</f>
        <v>"Saudamini", Plot No.-2</v>
      </c>
      <c r="B11" s="108"/>
      <c r="F11" s="110"/>
      <c r="AE11" s="221">
        <v>11</v>
      </c>
      <c r="AF11" s="221" t="s">
        <v>4</v>
      </c>
      <c r="AI11" s="221">
        <v>11</v>
      </c>
      <c r="AJ11" s="220" t="s">
        <v>15</v>
      </c>
    </row>
    <row r="12" spans="1:36">
      <c r="A12" s="108" t="str">
        <f>'Sch-1'!M10</f>
        <v>Sector-29,</v>
      </c>
      <c r="B12" s="108"/>
      <c r="F12" s="110"/>
      <c r="AE12" s="221">
        <v>12</v>
      </c>
      <c r="AF12" s="221" t="s">
        <v>4</v>
      </c>
      <c r="AI12" s="221">
        <v>12</v>
      </c>
      <c r="AJ12" s="220" t="s">
        <v>16</v>
      </c>
    </row>
    <row r="13" spans="1:36">
      <c r="A13" s="108" t="str">
        <f>'Sch-1'!M11</f>
        <v>Gurgaon (Haryana) - 122001</v>
      </c>
      <c r="B13" s="108"/>
      <c r="F13" s="110"/>
      <c r="AE13" s="221">
        <v>13</v>
      </c>
      <c r="AF13" s="221" t="s">
        <v>4</v>
      </c>
    </row>
    <row r="14" spans="1:36" ht="49.5" customHeight="1">
      <c r="A14" s="109"/>
      <c r="F14" s="110"/>
      <c r="AE14" s="221">
        <v>14</v>
      </c>
      <c r="AF14" s="221" t="s">
        <v>4</v>
      </c>
    </row>
    <row r="15" spans="1:36" ht="63" customHeight="1">
      <c r="A15" s="473" t="s">
        <v>282</v>
      </c>
      <c r="B15" s="122"/>
      <c r="C15" s="712" t="str">
        <f>Cover!B2</f>
        <v xml:space="preserve">Procurement of Centre Tower Crane for mechanized erection of transmission line towers under vendor development.
</v>
      </c>
      <c r="D15" s="712"/>
      <c r="E15" s="712"/>
      <c r="F15" s="712"/>
      <c r="AE15" s="221">
        <v>15</v>
      </c>
      <c r="AF15" s="221" t="s">
        <v>4</v>
      </c>
    </row>
    <row r="16" spans="1:36" ht="33" customHeight="1">
      <c r="A16" s="106" t="s">
        <v>272</v>
      </c>
      <c r="B16" s="106"/>
      <c r="C16" s="110"/>
      <c r="D16" s="110"/>
      <c r="E16" s="110"/>
      <c r="F16" s="110"/>
      <c r="AE16" s="221">
        <v>16</v>
      </c>
      <c r="AF16" s="221" t="s">
        <v>4</v>
      </c>
    </row>
    <row r="17" spans="1:41" ht="144" customHeight="1">
      <c r="A17" s="122">
        <v>1</v>
      </c>
      <c r="B17" s="707"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707"/>
      <c r="D17" s="707"/>
      <c r="E17" s="707"/>
      <c r="F17" s="707"/>
      <c r="Z17" s="223" t="s">
        <v>451</v>
      </c>
      <c r="AA17" s="224" t="s">
        <v>0</v>
      </c>
      <c r="AB17" s="225">
        <f>'Sch-5 After Discount'!D25</f>
        <v>0</v>
      </c>
      <c r="AC17" s="226" t="str">
        <f>" (" &amp; 'N to W'!A4 &amp; ")"</f>
        <v xml:space="preserve"> (Rs. Zero Only )</v>
      </c>
      <c r="AE17" s="221">
        <v>17</v>
      </c>
      <c r="AF17" s="221" t="s">
        <v>4</v>
      </c>
    </row>
    <row r="18" spans="1:41" ht="43.5" customHeight="1">
      <c r="B18" s="716" t="s">
        <v>273</v>
      </c>
      <c r="C18" s="716"/>
      <c r="D18" s="716"/>
      <c r="E18" s="716"/>
      <c r="F18" s="716"/>
      <c r="AE18" s="221">
        <v>18</v>
      </c>
      <c r="AF18" s="221" t="s">
        <v>4</v>
      </c>
    </row>
    <row r="19" spans="1:41" s="103" customFormat="1" ht="33" customHeight="1">
      <c r="A19" s="123">
        <v>2</v>
      </c>
      <c r="B19" s="717" t="s">
        <v>274</v>
      </c>
      <c r="C19" s="717"/>
      <c r="D19" s="717"/>
      <c r="E19" s="717"/>
      <c r="F19" s="717"/>
      <c r="Z19" s="227"/>
      <c r="AA19" s="227"/>
      <c r="AB19" s="227"/>
      <c r="AC19" s="227"/>
      <c r="AD19" s="227"/>
      <c r="AE19" s="221">
        <v>19</v>
      </c>
      <c r="AF19" s="221" t="s">
        <v>4</v>
      </c>
      <c r="AG19" s="227"/>
      <c r="AH19" s="227"/>
      <c r="AI19" s="227"/>
      <c r="AJ19" s="227"/>
      <c r="AK19" s="227"/>
      <c r="AL19" s="227"/>
      <c r="AM19" s="227"/>
      <c r="AN19" s="227"/>
      <c r="AO19" s="227"/>
    </row>
    <row r="20" spans="1:41" ht="45" customHeight="1">
      <c r="A20" s="122">
        <v>2.1</v>
      </c>
      <c r="B20" s="707" t="s">
        <v>275</v>
      </c>
      <c r="C20" s="707"/>
      <c r="D20" s="707"/>
      <c r="E20" s="707"/>
      <c r="F20" s="707"/>
      <c r="AE20" s="221">
        <v>20</v>
      </c>
      <c r="AF20" s="221" t="s">
        <v>4</v>
      </c>
    </row>
    <row r="21" spans="1:41" ht="25.5" customHeight="1">
      <c r="B21" s="364" t="str">
        <f>"Schedule 1 "</f>
        <v xml:space="preserve">Schedule 1 </v>
      </c>
      <c r="C21" s="365"/>
      <c r="D21" s="718" t="s">
        <v>311</v>
      </c>
      <c r="E21" s="719"/>
      <c r="F21" s="719"/>
      <c r="AE21" s="221">
        <v>21</v>
      </c>
      <c r="AF21" s="221" t="s">
        <v>1</v>
      </c>
    </row>
    <row r="22" spans="1:41" ht="27.75" customHeight="1">
      <c r="B22" s="364" t="str">
        <f>"Schedule 2 "</f>
        <v xml:space="preserve">Schedule 2 </v>
      </c>
      <c r="C22" s="365"/>
      <c r="D22" s="720" t="s">
        <v>445</v>
      </c>
      <c r="E22" s="721"/>
      <c r="F22" s="721"/>
      <c r="AE22" s="221">
        <v>22</v>
      </c>
      <c r="AF22" s="221" t="s">
        <v>4</v>
      </c>
    </row>
    <row r="23" spans="1:41" ht="24" customHeight="1">
      <c r="B23" s="364" t="str">
        <f>"Schedule 3 "</f>
        <v xml:space="preserve">Schedule 3 </v>
      </c>
      <c r="C23" s="365"/>
      <c r="D23" s="366" t="s">
        <v>464</v>
      </c>
      <c r="E23" s="365"/>
      <c r="F23" s="367"/>
      <c r="H23" s="194" t="str">
        <f>'Names of Bidder'!D6</f>
        <v>Individual Firm</v>
      </c>
      <c r="AE23" s="221">
        <v>23</v>
      </c>
      <c r="AF23" s="221" t="s">
        <v>4</v>
      </c>
    </row>
    <row r="24" spans="1:41" ht="33" customHeight="1">
      <c r="B24" s="364" t="str">
        <f>"Schedule 4"</f>
        <v>Schedule 4</v>
      </c>
      <c r="C24" s="365"/>
      <c r="D24" s="366" t="s">
        <v>312</v>
      </c>
      <c r="E24" s="365"/>
      <c r="F24" s="367"/>
      <c r="AE24" s="221">
        <v>24</v>
      </c>
      <c r="AF24" s="221" t="s">
        <v>4</v>
      </c>
    </row>
    <row r="25" spans="1:41" ht="33" customHeight="1">
      <c r="B25" s="364" t="str">
        <f>"Schedule 5 "</f>
        <v xml:space="preserve">Schedule 5 </v>
      </c>
      <c r="C25" s="365"/>
      <c r="D25" s="366" t="s">
        <v>313</v>
      </c>
      <c r="E25" s="365"/>
      <c r="F25" s="367"/>
      <c r="AE25" s="221">
        <v>25</v>
      </c>
      <c r="AF25" s="221" t="s">
        <v>4</v>
      </c>
    </row>
    <row r="26" spans="1:41" ht="33" customHeight="1">
      <c r="B26" s="364" t="str">
        <f>"Schedule 6 "</f>
        <v xml:space="preserve">Schedule 6 </v>
      </c>
      <c r="C26" s="365"/>
      <c r="D26" s="366" t="s">
        <v>276</v>
      </c>
      <c r="E26" s="365"/>
      <c r="F26" s="367"/>
      <c r="AE26" s="221">
        <v>26</v>
      </c>
      <c r="AF26" s="221" t="s">
        <v>4</v>
      </c>
    </row>
    <row r="27" spans="1:41" ht="127.15" customHeight="1">
      <c r="A27" s="124">
        <v>2.2000000000000002</v>
      </c>
      <c r="B27" s="707" t="s">
        <v>283</v>
      </c>
      <c r="C27" s="707"/>
      <c r="D27" s="707"/>
      <c r="E27" s="707"/>
      <c r="F27" s="707"/>
      <c r="AE27" s="221">
        <v>28</v>
      </c>
      <c r="AF27" s="221" t="s">
        <v>4</v>
      </c>
    </row>
    <row r="28" spans="1:41" ht="85.5" customHeight="1">
      <c r="A28" s="124">
        <v>2.2999999999999998</v>
      </c>
      <c r="B28" s="707" t="s">
        <v>284</v>
      </c>
      <c r="C28" s="707"/>
      <c r="D28" s="707"/>
      <c r="E28" s="707"/>
      <c r="F28" s="707"/>
      <c r="AE28" s="221">
        <v>29</v>
      </c>
      <c r="AF28" s="221" t="s">
        <v>4</v>
      </c>
    </row>
    <row r="29" spans="1:41" ht="149.25" customHeight="1">
      <c r="A29" s="124">
        <v>2.4</v>
      </c>
      <c r="B29" s="707" t="s">
        <v>285</v>
      </c>
      <c r="C29" s="707"/>
      <c r="D29" s="707"/>
      <c r="E29" s="707"/>
      <c r="F29" s="707"/>
      <c r="AE29" s="221">
        <v>30</v>
      </c>
      <c r="AF29" s="221" t="s">
        <v>4</v>
      </c>
    </row>
    <row r="30" spans="1:41" ht="90.75" customHeight="1">
      <c r="A30" s="124">
        <v>2.5</v>
      </c>
      <c r="B30" s="707" t="s">
        <v>286</v>
      </c>
      <c r="C30" s="707"/>
      <c r="D30" s="707"/>
      <c r="E30" s="707"/>
      <c r="F30" s="707"/>
      <c r="AE30" s="221">
        <v>31</v>
      </c>
      <c r="AF30" s="221" t="s">
        <v>1</v>
      </c>
    </row>
    <row r="31" spans="1:41" ht="89.25" customHeight="1">
      <c r="A31" s="122">
        <v>3</v>
      </c>
      <c r="B31" s="707" t="s">
        <v>314</v>
      </c>
      <c r="C31" s="707"/>
      <c r="D31" s="707"/>
      <c r="E31" s="707"/>
      <c r="F31" s="707"/>
    </row>
    <row r="32" spans="1:41" ht="84" customHeight="1">
      <c r="A32" s="124">
        <v>3.1</v>
      </c>
      <c r="B32" s="707" t="s">
        <v>438</v>
      </c>
      <c r="C32" s="707"/>
      <c r="D32" s="707"/>
      <c r="E32" s="707"/>
      <c r="F32" s="707"/>
    </row>
    <row r="33" spans="1:41" ht="84.75" customHeight="1">
      <c r="A33" s="124">
        <v>3.2</v>
      </c>
      <c r="B33" s="707" t="s">
        <v>439</v>
      </c>
      <c r="C33" s="707"/>
      <c r="D33" s="707"/>
      <c r="E33" s="707"/>
      <c r="F33" s="707"/>
    </row>
    <row r="34" spans="1:41" ht="70.5" hidden="1" customHeight="1">
      <c r="A34" s="124">
        <v>3.3</v>
      </c>
      <c r="B34" s="707" t="s">
        <v>408</v>
      </c>
      <c r="C34" s="707"/>
      <c r="D34" s="707"/>
      <c r="E34" s="707"/>
      <c r="F34" s="707"/>
    </row>
    <row r="35" spans="1:41" ht="51.75" customHeight="1">
      <c r="A35" s="124">
        <v>3.3</v>
      </c>
      <c r="B35" s="712" t="s">
        <v>440</v>
      </c>
      <c r="C35" s="712"/>
      <c r="D35" s="712"/>
      <c r="E35" s="712"/>
      <c r="F35" s="712"/>
    </row>
    <row r="36" spans="1:41" ht="117" customHeight="1">
      <c r="A36" s="122">
        <v>4</v>
      </c>
      <c r="B36" s="707" t="s">
        <v>287</v>
      </c>
      <c r="C36" s="707"/>
      <c r="D36" s="707"/>
      <c r="E36" s="707"/>
      <c r="F36" s="707"/>
    </row>
    <row r="37" spans="1:41" ht="21" customHeight="1">
      <c r="B37" s="25" t="str">
        <f>IF('Names of Bidder'!D26=0,"Dated this……... day of ……….", "Dated this " &amp; AG6 &amp; LOOKUP(AG6,AE1:AE30,AF1:AF30) &amp; " day of " &amp; AG8 &amp; " " &amp;AG9)</f>
        <v>Dated this……... day of ……….</v>
      </c>
      <c r="C37" s="25"/>
      <c r="D37" s="25"/>
      <c r="E37" s="114"/>
      <c r="F37" s="114"/>
    </row>
    <row r="38" spans="1:41" ht="21" customHeight="1">
      <c r="B38" s="25" t="s">
        <v>277</v>
      </c>
      <c r="C38" s="73"/>
      <c r="D38" s="80"/>
      <c r="E38" s="80"/>
      <c r="F38" s="80"/>
    </row>
    <row r="39" spans="1:41" ht="21" customHeight="1">
      <c r="B39" s="115"/>
      <c r="C39" s="80"/>
      <c r="D39" s="80"/>
      <c r="E39" s="25"/>
      <c r="F39" s="87" t="s">
        <v>278</v>
      </c>
    </row>
    <row r="40" spans="1:41" ht="33" customHeight="1">
      <c r="B40" s="115"/>
      <c r="C40" s="80"/>
      <c r="D40" s="25"/>
      <c r="E40" s="25"/>
      <c r="F40" s="87" t="str">
        <f>"For and on behalf of " &amp; 'Sch-1'!C8</f>
        <v xml:space="preserve">For and on behalf of </v>
      </c>
    </row>
    <row r="41" spans="1:41" ht="24.95" customHeight="1">
      <c r="A41" s="104"/>
      <c r="B41" s="104"/>
      <c r="C41" s="119"/>
      <c r="D41" s="104"/>
      <c r="E41" s="111"/>
      <c r="F41" s="109"/>
    </row>
    <row r="42" spans="1:41" ht="24.95" customHeight="1">
      <c r="A42" s="138" t="s">
        <v>120</v>
      </c>
      <c r="B42" s="715">
        <f>'Sch-1'!B29</f>
        <v>0</v>
      </c>
      <c r="C42" s="715"/>
      <c r="D42" s="462"/>
      <c r="E42" s="111" t="s">
        <v>279</v>
      </c>
      <c r="F42" s="120" t="str">
        <f>'Sch-1'!N29</f>
        <v/>
      </c>
    </row>
    <row r="43" spans="1:41" ht="24.95" customHeight="1">
      <c r="A43" s="138" t="s">
        <v>121</v>
      </c>
      <c r="B43" s="120">
        <f>'Sch-1'!B30</f>
        <v>0</v>
      </c>
      <c r="C43" s="121"/>
      <c r="D43" s="462"/>
      <c r="E43" s="111" t="s">
        <v>280</v>
      </c>
      <c r="F43" s="120" t="str">
        <f>'Sch-1'!N30</f>
        <v/>
      </c>
    </row>
    <row r="44" spans="1:41" ht="24.95" customHeight="1">
      <c r="B44" s="106"/>
      <c r="D44" s="104"/>
      <c r="E44" s="111"/>
      <c r="F44" s="106"/>
    </row>
    <row r="45" spans="1:41" s="103" customFormat="1" ht="33" customHeight="1">
      <c r="A45" s="135" t="s">
        <v>119</v>
      </c>
      <c r="B45" s="88"/>
      <c r="C45" s="118"/>
      <c r="D45" s="25"/>
      <c r="E45" s="87"/>
      <c r="F45" s="136"/>
      <c r="H45" s="125"/>
      <c r="Z45" s="227"/>
      <c r="AA45" s="227"/>
      <c r="AB45" s="227"/>
      <c r="AC45" s="227"/>
      <c r="AD45" s="227"/>
      <c r="AE45" s="221"/>
      <c r="AF45" s="221"/>
      <c r="AG45" s="227"/>
      <c r="AH45" s="227"/>
      <c r="AI45" s="227"/>
      <c r="AJ45" s="227"/>
      <c r="AK45" s="227"/>
      <c r="AL45" s="227"/>
      <c r="AM45" s="227"/>
      <c r="AN45" s="227"/>
      <c r="AO45" s="227"/>
    </row>
    <row r="46" spans="1:41" s="103" customFormat="1" ht="33" customHeight="1">
      <c r="A46" s="722" t="s">
        <v>143</v>
      </c>
      <c r="B46" s="722"/>
      <c r="C46" s="722"/>
      <c r="D46" s="168"/>
      <c r="E46" s="168"/>
      <c r="F46" s="168"/>
      <c r="H46" s="125"/>
      <c r="Z46" s="227"/>
      <c r="AA46" s="227"/>
      <c r="AB46" s="227"/>
      <c r="AC46" s="227"/>
      <c r="AD46" s="227"/>
      <c r="AE46" s="221"/>
      <c r="AF46" s="221"/>
      <c r="AG46" s="227"/>
      <c r="AH46" s="227"/>
      <c r="AI46" s="227"/>
      <c r="AJ46" s="227"/>
      <c r="AK46" s="227"/>
      <c r="AL46" s="227"/>
      <c r="AM46" s="227"/>
      <c r="AN46" s="227"/>
      <c r="AO46" s="227"/>
    </row>
    <row r="47" spans="1:41" s="103" customFormat="1" ht="33" customHeight="1">
      <c r="A47" s="714"/>
      <c r="B47" s="714"/>
      <c r="C47" s="714"/>
      <c r="D47" s="168"/>
      <c r="E47" s="168"/>
      <c r="F47" s="168"/>
      <c r="H47" s="125"/>
      <c r="Z47" s="227"/>
      <c r="AA47" s="227"/>
      <c r="AB47" s="227"/>
      <c r="AC47" s="227"/>
      <c r="AD47" s="227"/>
      <c r="AE47" s="221"/>
      <c r="AF47" s="221"/>
      <c r="AG47" s="227"/>
      <c r="AH47" s="227"/>
      <c r="AI47" s="227"/>
      <c r="AJ47" s="227"/>
      <c r="AK47" s="227"/>
      <c r="AL47" s="227"/>
      <c r="AM47" s="227"/>
      <c r="AN47" s="227"/>
      <c r="AO47" s="227"/>
    </row>
    <row r="48" spans="1:41" s="103" customFormat="1" ht="33" customHeight="1">
      <c r="A48" s="713"/>
      <c r="B48" s="713"/>
      <c r="C48" s="713"/>
      <c r="D48" s="168"/>
      <c r="E48" s="168"/>
      <c r="F48" s="168"/>
      <c r="H48" s="125"/>
      <c r="Z48" s="227"/>
      <c r="AA48" s="227"/>
      <c r="AB48" s="227"/>
      <c r="AC48" s="227"/>
      <c r="AD48" s="227"/>
      <c r="AE48" s="221"/>
      <c r="AF48" s="221"/>
      <c r="AG48" s="227"/>
      <c r="AH48" s="227"/>
      <c r="AI48" s="227"/>
      <c r="AJ48" s="227"/>
      <c r="AK48" s="227"/>
      <c r="AL48" s="227"/>
      <c r="AM48" s="227"/>
      <c r="AN48" s="227"/>
      <c r="AO48" s="227"/>
    </row>
    <row r="49" spans="1:41" s="103" customFormat="1" ht="33" customHeight="1">
      <c r="A49" s="724" t="s">
        <v>144</v>
      </c>
      <c r="B49" s="724"/>
      <c r="C49" s="724"/>
      <c r="D49" s="168"/>
      <c r="E49" s="168"/>
      <c r="F49" s="168"/>
      <c r="H49" s="125"/>
      <c r="Z49" s="227"/>
      <c r="AA49" s="227"/>
      <c r="AB49" s="227"/>
      <c r="AC49" s="227"/>
      <c r="AD49" s="227"/>
      <c r="AE49" s="221"/>
      <c r="AF49" s="221"/>
      <c r="AG49" s="227"/>
      <c r="AH49" s="227"/>
      <c r="AI49" s="227"/>
      <c r="AJ49" s="227"/>
      <c r="AK49" s="227"/>
      <c r="AL49" s="227"/>
      <c r="AM49" s="227"/>
      <c r="AN49" s="227"/>
      <c r="AO49" s="227"/>
    </row>
    <row r="50" spans="1:41" s="103" customFormat="1" ht="33" customHeight="1">
      <c r="A50" s="724" t="s">
        <v>142</v>
      </c>
      <c r="B50" s="724"/>
      <c r="C50" s="724"/>
      <c r="D50" s="168"/>
      <c r="E50" s="168"/>
      <c r="F50" s="168"/>
      <c r="H50" s="125"/>
      <c r="Z50" s="227"/>
      <c r="AA50" s="227"/>
      <c r="AB50" s="227"/>
      <c r="AC50" s="227"/>
      <c r="AD50" s="227"/>
      <c r="AE50" s="221"/>
      <c r="AF50" s="221"/>
      <c r="AG50" s="227"/>
      <c r="AH50" s="227"/>
      <c r="AI50" s="227"/>
      <c r="AJ50" s="227"/>
      <c r="AK50" s="227"/>
      <c r="AL50" s="227"/>
      <c r="AM50" s="227"/>
      <c r="AN50" s="227"/>
      <c r="AO50" s="227"/>
    </row>
    <row r="51" spans="1:41" s="103" customFormat="1" ht="33" customHeight="1">
      <c r="A51" s="724" t="s">
        <v>145</v>
      </c>
      <c r="B51" s="724"/>
      <c r="C51" s="724"/>
      <c r="D51" s="168"/>
      <c r="E51" s="168"/>
      <c r="F51" s="168"/>
      <c r="H51" s="125"/>
      <c r="Z51" s="227"/>
      <c r="AA51" s="227"/>
      <c r="AB51" s="227"/>
      <c r="AC51" s="227"/>
      <c r="AD51" s="227"/>
      <c r="AE51" s="221"/>
      <c r="AF51" s="221"/>
      <c r="AG51" s="227"/>
      <c r="AH51" s="227"/>
      <c r="AI51" s="227"/>
      <c r="AJ51" s="227"/>
      <c r="AK51" s="227"/>
      <c r="AL51" s="227"/>
      <c r="AM51" s="227"/>
      <c r="AN51" s="227"/>
      <c r="AO51" s="227"/>
    </row>
    <row r="52" spans="1:41" s="103" customFormat="1" ht="33" customHeight="1">
      <c r="A52" s="722" t="s">
        <v>146</v>
      </c>
      <c r="B52" s="722"/>
      <c r="C52" s="722"/>
      <c r="D52" s="168"/>
      <c r="E52" s="168"/>
      <c r="F52" s="168"/>
      <c r="H52" s="125"/>
      <c r="Z52" s="227"/>
      <c r="AA52" s="227"/>
      <c r="AB52" s="227"/>
      <c r="AC52" s="227"/>
      <c r="AD52" s="227"/>
      <c r="AE52" s="221"/>
      <c r="AF52" s="221"/>
      <c r="AG52" s="227"/>
      <c r="AH52" s="227"/>
      <c r="AI52" s="227"/>
      <c r="AJ52" s="227"/>
      <c r="AK52" s="227"/>
      <c r="AL52" s="227"/>
      <c r="AM52" s="227"/>
      <c r="AN52" s="227"/>
      <c r="AO52" s="227"/>
    </row>
    <row r="53" spans="1:41" s="103" customFormat="1" ht="33" customHeight="1">
      <c r="A53" s="714"/>
      <c r="B53" s="714"/>
      <c r="C53" s="714"/>
      <c r="D53" s="168"/>
      <c r="E53" s="168"/>
      <c r="F53" s="168"/>
      <c r="H53" s="125"/>
      <c r="Z53" s="227"/>
      <c r="AA53" s="227"/>
      <c r="AB53" s="227"/>
      <c r="AC53" s="227"/>
      <c r="AD53" s="227"/>
      <c r="AE53" s="221"/>
      <c r="AF53" s="221"/>
      <c r="AG53" s="227"/>
      <c r="AH53" s="227"/>
      <c r="AI53" s="227"/>
      <c r="AJ53" s="227"/>
      <c r="AK53" s="227"/>
      <c r="AL53" s="227"/>
      <c r="AM53" s="227"/>
      <c r="AN53" s="227"/>
      <c r="AO53" s="227"/>
    </row>
    <row r="54" spans="1:41" s="103" customFormat="1" ht="33" customHeight="1">
      <c r="A54" s="713"/>
      <c r="B54" s="713"/>
      <c r="C54" s="713"/>
      <c r="D54" s="723"/>
      <c r="E54" s="723"/>
      <c r="F54" s="723"/>
      <c r="H54" s="125"/>
      <c r="Z54" s="227"/>
      <c r="AA54" s="227"/>
      <c r="AB54" s="227"/>
      <c r="AC54" s="227"/>
      <c r="AD54" s="227"/>
      <c r="AE54" s="221"/>
      <c r="AF54" s="221"/>
      <c r="AG54" s="227"/>
      <c r="AH54" s="227"/>
      <c r="AI54" s="227"/>
      <c r="AJ54" s="227"/>
      <c r="AK54" s="227"/>
      <c r="AL54" s="227"/>
      <c r="AM54" s="227"/>
      <c r="AN54" s="227"/>
      <c r="AO54" s="227"/>
    </row>
    <row r="55" spans="1:41" s="103" customFormat="1" ht="33" customHeight="1">
      <c r="A55" s="135"/>
      <c r="B55" s="135"/>
      <c r="C55" s="135"/>
      <c r="D55" s="137"/>
      <c r="E55" s="137"/>
      <c r="F55" s="137"/>
      <c r="H55" s="125"/>
      <c r="Z55" s="227"/>
      <c r="AA55" s="227"/>
      <c r="AB55" s="227"/>
      <c r="AC55" s="227"/>
      <c r="AD55" s="227"/>
      <c r="AE55" s="221"/>
      <c r="AF55" s="221"/>
      <c r="AG55" s="227"/>
      <c r="AH55" s="227"/>
      <c r="AI55" s="227"/>
      <c r="AJ55" s="227"/>
      <c r="AK55" s="227"/>
      <c r="AL55" s="227"/>
      <c r="AM55" s="227"/>
      <c r="AN55" s="227"/>
      <c r="AO55" s="227"/>
    </row>
    <row r="56" spans="1:41" s="103" customFormat="1" ht="33" customHeight="1">
      <c r="A56" s="125"/>
      <c r="B56" s="109"/>
      <c r="C56" s="106"/>
      <c r="D56" s="106"/>
      <c r="E56" s="106"/>
      <c r="H56" s="125"/>
      <c r="Z56" s="227"/>
      <c r="AA56" s="227"/>
      <c r="AB56" s="227"/>
      <c r="AC56" s="227"/>
      <c r="AD56" s="227"/>
      <c r="AE56" s="221"/>
      <c r="AF56" s="221"/>
      <c r="AG56" s="227"/>
      <c r="AH56" s="227"/>
      <c r="AI56" s="227"/>
      <c r="AJ56" s="227"/>
      <c r="AK56" s="227"/>
      <c r="AL56" s="227"/>
      <c r="AM56" s="227"/>
      <c r="AN56" s="227"/>
      <c r="AO56" s="227"/>
    </row>
    <row r="57" spans="1:41" s="103" customFormat="1" ht="33" customHeight="1">
      <c r="A57" s="125"/>
      <c r="B57" s="109"/>
      <c r="C57" s="106"/>
      <c r="D57" s="106"/>
      <c r="E57" s="106"/>
      <c r="H57" s="125"/>
      <c r="Z57" s="227"/>
      <c r="AA57" s="227"/>
      <c r="AB57" s="227"/>
      <c r="AC57" s="227"/>
      <c r="AD57" s="227"/>
      <c r="AE57" s="221"/>
      <c r="AF57" s="221"/>
      <c r="AG57" s="227"/>
      <c r="AH57" s="227"/>
      <c r="AI57" s="227"/>
      <c r="AJ57" s="227"/>
      <c r="AK57" s="227"/>
      <c r="AL57" s="227"/>
      <c r="AM57" s="227"/>
      <c r="AN57" s="227"/>
      <c r="AO57" s="227"/>
    </row>
    <row r="58" spans="1:41" s="103" customFormat="1" ht="33" customHeight="1">
      <c r="A58" s="125"/>
      <c r="B58" s="109"/>
      <c r="C58" s="106"/>
      <c r="D58" s="106"/>
      <c r="E58" s="106"/>
      <c r="H58" s="125"/>
      <c r="Z58" s="227"/>
      <c r="AA58" s="227"/>
      <c r="AB58" s="227"/>
      <c r="AC58" s="227"/>
      <c r="AD58" s="227"/>
      <c r="AE58" s="221"/>
      <c r="AF58" s="221"/>
      <c r="AG58" s="227"/>
      <c r="AH58" s="227"/>
      <c r="AI58" s="227"/>
      <c r="AJ58" s="227"/>
      <c r="AK58" s="227"/>
      <c r="AL58" s="227"/>
      <c r="AM58" s="227"/>
      <c r="AN58" s="227"/>
      <c r="AO58" s="227"/>
    </row>
    <row r="59" spans="1:41">
      <c r="A59" s="109"/>
    </row>
    <row r="60" spans="1:41">
      <c r="A60" s="109"/>
    </row>
    <row r="61" spans="1:41">
      <c r="A61" s="109"/>
    </row>
    <row r="62" spans="1:41">
      <c r="A62" s="109"/>
    </row>
    <row r="63" spans="1:41">
      <c r="A63" s="109"/>
    </row>
    <row r="64" spans="1:41">
      <c r="A64" s="109"/>
    </row>
    <row r="65" spans="1:1">
      <c r="A65" s="109"/>
    </row>
    <row r="66" spans="1:1">
      <c r="A66" s="109"/>
    </row>
    <row r="67" spans="1:1">
      <c r="A67" s="109"/>
    </row>
    <row r="68" spans="1:1">
      <c r="A68" s="109"/>
    </row>
    <row r="69" spans="1:1">
      <c r="A69" s="109"/>
    </row>
    <row r="70" spans="1:1">
      <c r="A70" s="109"/>
    </row>
  </sheetData>
  <sheetProtection algorithmName="SHA-512" hashValue="/LbFqwoNODxbCVO1Wf4WqvnqX+yyaUR5ne6QM4uk3NON0IxjhiEv4XXFzkgMcFy8qmjf54TQfUFDq+tWQQXqDw==" saltValue="5pL0/GIrNFJ5exFFb1+q3w==" spinCount="100000" sheet="1" formatColumns="0" formatRows="0" selectLockedCells="1"/>
  <customSheetViews>
    <customSheetView guid="{2AB34651-5913-42F9-BF39-AE938578D1AF}"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1"/>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2"/>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3"/>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4"/>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5"/>
      <headerFooter alignWithMargins="0"/>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6"/>
      <headerFooter alignWithMargins="0"/>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7"/>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8"/>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9"/>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0"/>
      <headerFooter alignWithMargins="0">
        <oddFooter>&amp;L&amp;8Tower Package-P238-TW04, TL associated with Phase-I Generation Project in Orissa (Part-C)&amp;R&amp;"Book Antiqua,Bold"&amp;8Attachment-13 TW04  / Page &amp;P of &amp;N</oddFooter>
      </headerFooter>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1"/>
      <headerFooter alignWithMargins="0">
        <oddFooter>&amp;L&amp;8Tower Package-P238-TW04, TL associated with Phase-I Generation Project in Orissa (Part-C)&amp;R&amp;"Book Antiqua,Bold"&amp;8Attachment-13 TW04  / Page &amp;P of &amp;N</oddFooter>
      </headerFooter>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2"/>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3"/>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4"/>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15"/>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16"/>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17"/>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18"/>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19"/>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20"/>
      <headerFooter alignWithMargins="0"/>
    </customSheetView>
    <customSheetView guid="{D545044E-B7FF-408B-A291-2187C526EC3D}" showPageBreaks="1" showGridLines="0" zeroValues="0" printArea="1" hiddenRows="1" view="pageBreakPreview" topLeftCell="A44">
      <selection activeCell="F46" sqref="F46:F51"/>
      <rowBreaks count="1" manualBreakCount="1">
        <brk id="32" max="5" man="1"/>
      </rowBreaks>
      <pageMargins left="0.75" right="0.77" top="0.73" bottom="0.75" header="0.52" footer="0.45"/>
      <pageSetup scale="98" orientation="portrait" r:id="rId21"/>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22"/>
      <headerFooter alignWithMargins="0"/>
    </customSheetView>
    <customSheetView guid="{5C772B04-11E1-4A74-9F43-9A74EF38E5E2}" showPageBreaks="1" showGridLines="0" zeroValues="0" printArea="1" hiddenRows="1" view="pageBreakPreview" topLeftCell="A32">
      <selection activeCell="F45" sqref="F45"/>
      <rowBreaks count="1" manualBreakCount="1">
        <brk id="32" max="5" man="1"/>
      </rowBreaks>
      <pageMargins left="0.75" right="0.77" top="0.73" bottom="0.75" header="0.52" footer="0.45"/>
      <pageSetup scale="98" orientation="portrait" r:id="rId23"/>
      <headerFooter alignWithMargins="0"/>
    </customSheetView>
    <customSheetView guid="{FA8C7114-2E15-4727-B4B0-927BCE12D1A6}"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4"/>
      <headerFooter alignWithMargins="0"/>
    </customSheetView>
    <customSheetView guid="{483DCDBB-D1CA-4B11-85F4-FA65A96DCE2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5"/>
      <headerFooter alignWithMargins="0"/>
    </customSheetView>
    <customSheetView guid="{6167D39F-8E2F-4CD1-888C-E1DCB300434D}"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6"/>
      <headerFooter alignWithMargins="0"/>
    </customSheetView>
  </customSheetViews>
  <mergeCells count="31">
    <mergeCell ref="A54:C54"/>
    <mergeCell ref="B31:F31"/>
    <mergeCell ref="B33:F33"/>
    <mergeCell ref="A46:C46"/>
    <mergeCell ref="D54:F54"/>
    <mergeCell ref="A53:C53"/>
    <mergeCell ref="A51:C51"/>
    <mergeCell ref="A49:C49"/>
    <mergeCell ref="A50:C50"/>
    <mergeCell ref="A52:C52"/>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B27:F27"/>
    <mergeCell ref="B29:F29"/>
    <mergeCell ref="B34:F34"/>
    <mergeCell ref="B28:F28"/>
    <mergeCell ref="B30:F30"/>
  </mergeCells>
  <phoneticPr fontId="35" type="noConversion"/>
  <pageMargins left="0.75" right="0.77" top="0.73" bottom="0.75" header="0.52" footer="0.45"/>
  <pageSetup scale="98" orientation="portrait" r:id="rId27"/>
  <headerFooter alignWithMargins="0"/>
  <rowBreaks count="1" manualBreakCount="1">
    <brk id="32" max="5" man="1"/>
  </rowBreaks>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249977111117893"/>
  </sheetPr>
  <dimension ref="A1:J17"/>
  <sheetViews>
    <sheetView showGridLines="0" showRuler="0" view="pageBreakPreview" zoomScaleNormal="100" zoomScaleSheetLayoutView="100" workbookViewId="0">
      <selection activeCell="B2" sqref="B2:E2"/>
    </sheetView>
  </sheetViews>
  <sheetFormatPr defaultColWidth="8" defaultRowHeight="13.5"/>
  <cols>
    <col min="1" max="1" width="8.625" style="8" customWidth="1"/>
    <col min="2" max="2" width="11.125" style="8" customWidth="1"/>
    <col min="3" max="4" width="38.625" style="8" customWidth="1"/>
    <col min="5" max="5" width="14.875" style="8" customWidth="1"/>
    <col min="6" max="6" width="8.625" style="18" customWidth="1"/>
    <col min="7" max="9" width="8" style="18" customWidth="1"/>
    <col min="10" max="16384" width="8" style="12"/>
  </cols>
  <sheetData>
    <row r="1" spans="1:10" ht="30.75" customHeight="1">
      <c r="B1" s="569" t="s">
        <v>160</v>
      </c>
      <c r="C1" s="570"/>
      <c r="D1" s="570"/>
      <c r="E1" s="571"/>
      <c r="F1" s="9"/>
      <c r="G1" s="10"/>
      <c r="H1" s="10"/>
      <c r="I1" s="10"/>
      <c r="J1" s="11"/>
    </row>
    <row r="2" spans="1:10" ht="49.5" customHeight="1">
      <c r="A2" s="13"/>
      <c r="B2" s="572" t="str">
        <f>'Basic Data'!C5</f>
        <v xml:space="preserve">Procurement of Centre Tower Crane for mechanized erection of transmission line towers under vendor development.
</v>
      </c>
      <c r="C2" s="573"/>
      <c r="D2" s="573"/>
      <c r="E2" s="574"/>
      <c r="F2" s="10"/>
      <c r="G2" s="10"/>
      <c r="H2" s="10"/>
      <c r="I2" s="10"/>
      <c r="J2" s="11"/>
    </row>
    <row r="3" spans="1:10" ht="32.25" customHeight="1">
      <c r="A3" s="13"/>
      <c r="B3" s="575" t="str">
        <f>"Specification No.: " &amp; 'Basic Data'!C7</f>
        <v>Specification No.: CC/NT/G-MISC/DOM/A02/25/16599</v>
      </c>
      <c r="C3" s="576"/>
      <c r="D3" s="576"/>
      <c r="E3" s="577"/>
      <c r="F3" s="10"/>
      <c r="G3" s="10"/>
      <c r="H3" s="10"/>
      <c r="I3" s="10"/>
      <c r="J3" s="11"/>
    </row>
    <row r="4" spans="1:10" ht="30" customHeight="1">
      <c r="A4" s="13"/>
      <c r="B4" s="200">
        <v>1</v>
      </c>
      <c r="C4" s="558" t="s">
        <v>459</v>
      </c>
      <c r="D4" s="558"/>
      <c r="E4" s="559"/>
      <c r="F4" s="10"/>
      <c r="G4" s="16"/>
      <c r="H4" s="16"/>
      <c r="I4" s="10"/>
      <c r="J4" s="11"/>
    </row>
    <row r="5" spans="1:10" ht="30" customHeight="1">
      <c r="A5" s="13"/>
      <c r="B5" s="200">
        <v>2</v>
      </c>
      <c r="C5" s="558" t="s">
        <v>446</v>
      </c>
      <c r="D5" s="558"/>
      <c r="E5" s="559"/>
      <c r="F5" s="10"/>
      <c r="G5" s="10"/>
      <c r="H5" s="10"/>
      <c r="I5" s="10"/>
      <c r="J5" s="11"/>
    </row>
    <row r="6" spans="1:10" s="18" customFormat="1" ht="30" customHeight="1">
      <c r="A6" s="13"/>
      <c r="B6" s="200">
        <v>3</v>
      </c>
      <c r="C6" s="558" t="s">
        <v>140</v>
      </c>
      <c r="D6" s="558"/>
      <c r="E6" s="559"/>
      <c r="F6" s="10"/>
      <c r="G6" s="10"/>
      <c r="H6" s="10"/>
      <c r="I6" s="10"/>
      <c r="J6" s="10"/>
    </row>
    <row r="7" spans="1:10" ht="12" hidden="1" customHeight="1">
      <c r="A7" s="13"/>
      <c r="B7" s="201">
        <v>4</v>
      </c>
      <c r="C7" s="558" t="s">
        <v>240</v>
      </c>
      <c r="D7" s="558"/>
      <c r="E7" s="559"/>
      <c r="F7" s="10"/>
      <c r="G7" s="10"/>
      <c r="H7" s="10"/>
      <c r="I7" s="10"/>
      <c r="J7" s="11"/>
    </row>
    <row r="8" spans="1:10" ht="12" customHeight="1">
      <c r="A8" s="13"/>
      <c r="B8" s="14"/>
      <c r="C8" s="13"/>
      <c r="D8" s="13"/>
      <c r="E8" s="15"/>
      <c r="F8" s="10"/>
      <c r="G8" s="10"/>
      <c r="H8" s="10"/>
      <c r="I8" s="10"/>
      <c r="J8" s="11"/>
    </row>
    <row r="9" spans="1:10" ht="20.25" customHeight="1">
      <c r="A9" s="13"/>
      <c r="B9" s="560"/>
      <c r="C9" s="561"/>
      <c r="D9" s="561"/>
      <c r="E9" s="562"/>
      <c r="F9" s="10"/>
      <c r="G9" s="10"/>
      <c r="H9" s="10"/>
      <c r="I9" s="10"/>
      <c r="J9" s="11"/>
    </row>
    <row r="10" spans="1:10" ht="33.75" hidden="1" customHeight="1">
      <c r="A10" s="13"/>
      <c r="B10" s="14"/>
      <c r="C10" s="13"/>
      <c r="D10" s="13"/>
      <c r="E10" s="17"/>
      <c r="F10" s="10"/>
      <c r="G10" s="10"/>
      <c r="H10" s="10"/>
      <c r="I10" s="10"/>
      <c r="J10" s="11"/>
    </row>
    <row r="11" spans="1:10" ht="24" customHeight="1">
      <c r="B11" s="563"/>
      <c r="C11" s="564"/>
      <c r="D11" s="564"/>
      <c r="E11" s="565"/>
    </row>
    <row r="12" spans="1:10" ht="15.95" customHeight="1">
      <c r="B12" s="563"/>
      <c r="C12" s="564"/>
      <c r="D12" s="564"/>
      <c r="E12" s="565"/>
      <c r="G12" s="10"/>
      <c r="H12" s="10"/>
      <c r="I12" s="10"/>
      <c r="J12" s="11"/>
    </row>
    <row r="13" spans="1:10" ht="24" customHeight="1">
      <c r="B13" s="563"/>
      <c r="C13" s="564"/>
      <c r="D13" s="564"/>
      <c r="E13" s="565"/>
      <c r="F13" s="19"/>
      <c r="G13" s="20"/>
      <c r="H13" s="20"/>
      <c r="I13" s="20"/>
      <c r="J13" s="20"/>
    </row>
    <row r="14" spans="1:10" ht="27.75" customHeight="1">
      <c r="B14" s="566"/>
      <c r="C14" s="567"/>
      <c r="D14" s="567"/>
      <c r="E14" s="568"/>
      <c r="F14" s="19"/>
      <c r="G14" s="20"/>
      <c r="H14" s="20"/>
      <c r="I14" s="20"/>
      <c r="J14" s="20"/>
    </row>
    <row r="15" spans="1:10" ht="15.75">
      <c r="A15" s="13"/>
      <c r="B15" s="21"/>
      <c r="C15" s="21"/>
      <c r="D15" s="21"/>
      <c r="E15" s="21"/>
      <c r="F15" s="10"/>
      <c r="G15" s="10"/>
      <c r="H15" s="10"/>
      <c r="I15" s="10"/>
      <c r="J15" s="11"/>
    </row>
    <row r="16" spans="1:10" ht="15.75">
      <c r="A16" s="13"/>
      <c r="B16" s="13"/>
      <c r="C16" s="13"/>
      <c r="D16" s="13"/>
      <c r="E16" s="13"/>
      <c r="F16" s="10"/>
      <c r="G16" s="10"/>
      <c r="H16" s="10"/>
      <c r="I16" s="10"/>
      <c r="J16" s="11"/>
    </row>
    <row r="17" spans="1:10" ht="15.75">
      <c r="A17" s="13"/>
      <c r="B17" s="13"/>
      <c r="C17" s="13"/>
      <c r="D17" s="13"/>
      <c r="E17" s="13"/>
      <c r="F17" s="10"/>
      <c r="G17" s="10"/>
      <c r="H17" s="10"/>
      <c r="I17" s="10"/>
      <c r="J17" s="11"/>
    </row>
  </sheetData>
  <sheetProtection algorithmName="SHA-512" hashValue="uUvduVinx/oj/vdMT9uLt4hnhr43bYDl755yQlWg3et3vKoZmII1+lgPvpng837XWVVsynWSMcslS1wKYmMtjA==" saltValue="OoHA6O0HB2yAu0pDyDowOA==" spinCount="100000" sheet="1" formatColumns="0" formatRows="0" selectLockedCells="1"/>
  <customSheetViews>
    <customSheetView guid="{2AB34651-5913-42F9-BF39-AE938578D1AF}" showPageBreaks="1" showGridLines="0" printArea="1" hiddenRows="1" view="pageBreakPreview" showRuler="0">
      <selection activeCell="G4" sqref="G4"/>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10"/>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4"/>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5"/>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8"/>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0"/>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1"/>
      <headerFooter alignWithMargins="0"/>
    </customSheetView>
    <customSheetView guid="{D545044E-B7FF-408B-A291-2187C526EC3D}"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5C772B04-11E1-4A74-9F43-9A74EF38E5E2}"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483DCDBB-D1CA-4B11-85F4-FA65A96DCE2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 guid="{6167D39F-8E2F-4CD1-888C-E1DCB300434D}" showPageBreaks="1" showGridLines="0" printArea="1" hiddenRows="1" view="pageBreakPreview" showRuler="0">
      <selection activeCell="G4" sqref="G4"/>
      <pageMargins left="0.15748031496062992" right="0.23622047244094491" top="0.78740157480314965" bottom="0.98425196850393704" header="0.35433070866141736" footer="0.51181102362204722"/>
      <printOptions horizontalCentered="1"/>
      <pageSetup paperSize="9" orientation="landscape" r:id="rId27"/>
      <headerFooter alignWithMargins="0"/>
    </customSheetView>
  </customSheetViews>
  <mergeCells count="9">
    <mergeCell ref="C6:E6"/>
    <mergeCell ref="B9:E9"/>
    <mergeCell ref="C7:E7"/>
    <mergeCell ref="B11:E14"/>
    <mergeCell ref="B1:E1"/>
    <mergeCell ref="C4:E4"/>
    <mergeCell ref="C5:E5"/>
    <mergeCell ref="B2:E2"/>
    <mergeCell ref="B3:E3"/>
  </mergeCells>
  <phoneticPr fontId="3" type="noConversion"/>
  <printOptions horizontalCentered="1"/>
  <pageMargins left="0.15748031496062992" right="0.23622047244094491" top="0.78740157480314965" bottom="0.98425196850393704" header="0.35433070866141736" footer="0.51181102362204722"/>
  <pageSetup paperSize="9" orientation="landscape" r:id="rId28"/>
  <headerFooter alignWithMargins="0"/>
  <drawing r:id="rId2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L46"/>
  <sheetViews>
    <sheetView view="pageBreakPreview" topLeftCell="A4" zoomScaleNormal="100" zoomScaleSheetLayoutView="100" workbookViewId="0">
      <selection activeCell="F21" sqref="F21"/>
    </sheetView>
  </sheetViews>
  <sheetFormatPr defaultColWidth="8" defaultRowHeight="16.5"/>
  <cols>
    <col min="1" max="1" width="7.5" style="374" customWidth="1"/>
    <col min="2" max="2" width="46.875" style="374" customWidth="1"/>
    <col min="3" max="3" width="2.25" style="374" customWidth="1"/>
    <col min="4" max="4" width="17.625" style="434" customWidth="1"/>
    <col min="5" max="5" width="4.125" style="434" customWidth="1"/>
    <col min="6" max="6" width="17.625" style="434" customWidth="1"/>
    <col min="7" max="7" width="29.625" style="377" customWidth="1"/>
    <col min="8" max="8" width="15.25" style="377" customWidth="1"/>
    <col min="9" max="9" width="8.875" style="377" bestFit="1" customWidth="1"/>
    <col min="10" max="11" width="8" style="377"/>
    <col min="12" max="12" width="14" style="377" customWidth="1"/>
    <col min="13" max="16384" width="8" style="377"/>
  </cols>
  <sheetData>
    <row r="1" spans="1:8" ht="15.95" customHeight="1">
      <c r="B1" s="725" t="s">
        <v>335</v>
      </c>
      <c r="C1" s="726"/>
      <c r="D1" s="726"/>
      <c r="E1" s="726"/>
      <c r="F1" s="726"/>
    </row>
    <row r="2" spans="1:8" ht="15.95" customHeight="1">
      <c r="B2" s="375"/>
      <c r="C2" s="376"/>
      <c r="D2" s="378"/>
      <c r="E2" s="378"/>
      <c r="F2" s="378"/>
    </row>
    <row r="3" spans="1:8" s="379" customFormat="1" ht="15.95" customHeight="1">
      <c r="A3" s="374"/>
      <c r="B3" s="374"/>
      <c r="C3" s="374"/>
      <c r="D3" s="727" t="s">
        <v>336</v>
      </c>
      <c r="E3" s="727"/>
      <c r="F3" s="727"/>
    </row>
    <row r="4" spans="1:8" s="379" customFormat="1" ht="20.25" customHeight="1">
      <c r="A4" s="728" t="s">
        <v>337</v>
      </c>
      <c r="B4" s="728"/>
      <c r="C4" s="728"/>
      <c r="D4" s="729" t="str">
        <f>'Sch-1'!C8</f>
        <v/>
      </c>
      <c r="E4" s="729"/>
      <c r="F4" s="729"/>
    </row>
    <row r="5" spans="1:8" s="385" customFormat="1" ht="21" customHeight="1">
      <c r="A5" s="381" t="s">
        <v>199</v>
      </c>
      <c r="B5" s="733" t="s">
        <v>338</v>
      </c>
      <c r="C5" s="734"/>
      <c r="D5" s="382" t="s">
        <v>339</v>
      </c>
      <c r="E5" s="735" t="s">
        <v>340</v>
      </c>
      <c r="F5" s="736"/>
    </row>
    <row r="6" spans="1:8" s="379" customFormat="1" ht="36" customHeight="1">
      <c r="A6" s="386">
        <v>1</v>
      </c>
      <c r="B6" s="387" t="s">
        <v>341</v>
      </c>
      <c r="C6" s="388"/>
      <c r="D6" s="389">
        <f>'Sch-5'!D15</f>
        <v>0</v>
      </c>
      <c r="E6" s="390" t="s">
        <v>342</v>
      </c>
      <c r="F6" s="391">
        <f>D6</f>
        <v>0</v>
      </c>
      <c r="G6" s="392"/>
    </row>
    <row r="7" spans="1:8" s="379" customFormat="1" ht="34.5" customHeight="1">
      <c r="A7" s="386">
        <v>2</v>
      </c>
      <c r="B7" s="387" t="s">
        <v>343</v>
      </c>
      <c r="C7" s="388"/>
      <c r="D7" s="389">
        <f>'Sch-5'!D17</f>
        <v>0</v>
      </c>
      <c r="E7" s="390"/>
      <c r="F7" s="391">
        <f>D7</f>
        <v>0</v>
      </c>
      <c r="G7" s="392"/>
    </row>
    <row r="8" spans="1:8" s="379" customFormat="1" ht="21" customHeight="1">
      <c r="A8" s="386">
        <v>3</v>
      </c>
      <c r="B8" s="387" t="s">
        <v>344</v>
      </c>
      <c r="C8" s="388"/>
      <c r="D8" s="393">
        <f>'Sch-5'!D19</f>
        <v>0</v>
      </c>
      <c r="E8" s="383"/>
      <c r="F8" s="384">
        <f>D8</f>
        <v>0</v>
      </c>
      <c r="G8" s="392"/>
    </row>
    <row r="9" spans="1:8" s="379" customFormat="1" ht="21" customHeight="1">
      <c r="A9" s="386">
        <v>4</v>
      </c>
      <c r="B9" s="387" t="s">
        <v>345</v>
      </c>
      <c r="C9" s="388"/>
      <c r="D9" s="393" t="s">
        <v>254</v>
      </c>
      <c r="E9" s="390"/>
      <c r="F9" s="384" t="str">
        <f>D9</f>
        <v>Not Applicable</v>
      </c>
    </row>
    <row r="10" spans="1:8" s="379" customFormat="1" ht="21" customHeight="1">
      <c r="A10" s="386">
        <v>5</v>
      </c>
      <c r="B10" s="387" t="s">
        <v>346</v>
      </c>
      <c r="C10" s="388"/>
      <c r="D10" s="394">
        <f>SUM(D6,D7,D8)</f>
        <v>0</v>
      </c>
      <c r="E10" s="390"/>
      <c r="F10" s="395">
        <f>SUM(F6,F7,F8)</f>
        <v>0</v>
      </c>
    </row>
    <row r="11" spans="1:8" s="379" customFormat="1" ht="21" customHeight="1">
      <c r="A11" s="386">
        <v>6</v>
      </c>
      <c r="B11" s="396" t="s">
        <v>347</v>
      </c>
      <c r="C11" s="397" t="s">
        <v>342</v>
      </c>
      <c r="D11" s="389" t="e">
        <f>H11</f>
        <v>#REF!</v>
      </c>
      <c r="E11" s="398" t="s">
        <v>342</v>
      </c>
      <c r="F11" s="391" t="e">
        <f>D11</f>
        <v>#REF!</v>
      </c>
      <c r="H11" s="399" t="e">
        <f>ROUND(('Sch-1'!N23-'Sch-1 Dis'!G23)+('Sch-2'!J19-'Sch-2 Dis'!G17),0)</f>
        <v>#REF!</v>
      </c>
    </row>
    <row r="12" spans="1:8" s="379" customFormat="1" ht="21.95" customHeight="1">
      <c r="A12" s="386">
        <v>7</v>
      </c>
      <c r="B12" s="396" t="s">
        <v>348</v>
      </c>
      <c r="C12" s="388"/>
      <c r="D12" s="382" t="e">
        <f>D10-D11</f>
        <v>#REF!</v>
      </c>
      <c r="E12" s="390"/>
      <c r="F12" s="395" t="e">
        <f>F10-F11</f>
        <v>#REF!</v>
      </c>
      <c r="G12" s="400"/>
    </row>
    <row r="13" spans="1:8" s="379" customFormat="1" ht="21.95" customHeight="1">
      <c r="A13" s="386">
        <v>8</v>
      </c>
      <c r="B13" s="387" t="s">
        <v>349</v>
      </c>
      <c r="C13" s="388"/>
      <c r="D13" s="389"/>
      <c r="E13" s="390"/>
      <c r="F13" s="391"/>
    </row>
    <row r="14" spans="1:8" s="379" customFormat="1" ht="21.95" customHeight="1">
      <c r="A14" s="386" t="s">
        <v>342</v>
      </c>
      <c r="B14" s="387" t="s">
        <v>350</v>
      </c>
      <c r="C14" s="401"/>
      <c r="D14" s="402" t="e">
        <f>'Sch-4 Dis'!D14:E14</f>
        <v>#REF!</v>
      </c>
      <c r="E14" s="403"/>
      <c r="F14" s="384">
        <f>F32</f>
        <v>0</v>
      </c>
      <c r="G14" s="392"/>
    </row>
    <row r="15" spans="1:8" s="379" customFormat="1" ht="21.95" customHeight="1">
      <c r="A15" s="386"/>
      <c r="B15" s="387" t="s">
        <v>351</v>
      </c>
      <c r="C15" s="388"/>
      <c r="D15" s="402" t="e">
        <f>'Sch-4 Dis'!D17:E17</f>
        <v>#REF!</v>
      </c>
      <c r="E15" s="404"/>
      <c r="F15" s="384" t="e">
        <f>F34</f>
        <v>#REF!</v>
      </c>
      <c r="G15" s="392"/>
    </row>
    <row r="16" spans="1:8" s="379" customFormat="1" ht="21.95" customHeight="1">
      <c r="A16" s="386"/>
      <c r="B16" s="387" t="s">
        <v>352</v>
      </c>
      <c r="C16" s="388"/>
      <c r="D16" s="402" t="e">
        <f>'Sch-4 Dis'!D22:E22</f>
        <v>#REF!</v>
      </c>
      <c r="E16" s="404"/>
      <c r="F16" s="384" t="e">
        <f>F35</f>
        <v>#REF!</v>
      </c>
      <c r="G16" s="392"/>
    </row>
    <row r="17" spans="1:12" s="379" customFormat="1" ht="21.95" customHeight="1">
      <c r="A17" s="386"/>
      <c r="B17" s="387" t="s">
        <v>353</v>
      </c>
      <c r="C17" s="388"/>
      <c r="D17" s="402" t="e">
        <f>SUM('Sch-4 Dis'!D27:E27,'Sch-4 Dis'!D30:E30)</f>
        <v>#REF!</v>
      </c>
      <c r="E17" s="404"/>
      <c r="F17" s="384" t="e">
        <f>F38</f>
        <v>#REF!</v>
      </c>
      <c r="G17" s="392"/>
    </row>
    <row r="18" spans="1:12" s="379" customFormat="1" ht="21.95" customHeight="1">
      <c r="A18" s="386"/>
      <c r="B18" s="387" t="s">
        <v>354</v>
      </c>
      <c r="C18" s="388"/>
      <c r="D18" s="393" t="e">
        <f>'Sch-4'!#REF!</f>
        <v>#REF!</v>
      </c>
      <c r="E18" s="383"/>
      <c r="F18" s="384" t="e">
        <f>F36</f>
        <v>#REF!</v>
      </c>
    </row>
    <row r="19" spans="1:12" s="379" customFormat="1" ht="27" customHeight="1">
      <c r="A19" s="386"/>
      <c r="B19" s="387" t="s">
        <v>355</v>
      </c>
      <c r="C19" s="405"/>
      <c r="D19" s="406" t="e">
        <f>SUM(D14,D15,D16,D17,D18)</f>
        <v>#REF!</v>
      </c>
      <c r="E19" s="407"/>
      <c r="F19" s="405" t="e">
        <f>SUM(F14:F18)</f>
        <v>#REF!</v>
      </c>
      <c r="G19" s="392"/>
    </row>
    <row r="20" spans="1:12" s="379" customFormat="1" ht="33.75" customHeight="1">
      <c r="A20" s="386">
        <v>8</v>
      </c>
      <c r="B20" s="387" t="s">
        <v>356</v>
      </c>
      <c r="C20" s="388"/>
      <c r="D20" s="382" t="e">
        <f>D10+D19</f>
        <v>#REF!</v>
      </c>
      <c r="E20" s="408" t="s">
        <v>342</v>
      </c>
      <c r="F20" s="409" t="e">
        <f>F10+F19</f>
        <v>#REF!</v>
      </c>
      <c r="G20" s="392"/>
    </row>
    <row r="21" spans="1:12" s="379" customFormat="1" ht="51" customHeight="1">
      <c r="A21" s="386">
        <v>9</v>
      </c>
      <c r="B21" s="387" t="s">
        <v>357</v>
      </c>
      <c r="C21" s="388"/>
      <c r="D21" s="389">
        <f>'Sch-1'!N22</f>
        <v>0</v>
      </c>
      <c r="E21" s="390"/>
      <c r="F21" s="391">
        <f>D21</f>
        <v>0</v>
      </c>
    </row>
    <row r="22" spans="1:12" s="379" customFormat="1" ht="23.25" customHeight="1">
      <c r="A22" s="410" t="s">
        <v>342</v>
      </c>
      <c r="B22" s="411" t="s">
        <v>342</v>
      </c>
      <c r="C22" s="411"/>
      <c r="D22" s="412"/>
      <c r="E22" s="413"/>
      <c r="F22" s="414"/>
    </row>
    <row r="23" spans="1:12" s="379" customFormat="1" ht="18.75" customHeight="1">
      <c r="A23" s="415" t="s">
        <v>358</v>
      </c>
      <c r="B23" s="730" t="s">
        <v>359</v>
      </c>
      <c r="C23" s="730"/>
      <c r="D23" s="730"/>
      <c r="E23" s="730"/>
      <c r="F23" s="737"/>
    </row>
    <row r="24" spans="1:12" s="379" customFormat="1" ht="18.75" customHeight="1">
      <c r="A24" s="415"/>
      <c r="B24" s="738" t="e">
        <f>H24&amp;" "&amp;G24&amp;" "&amp;I24&amp;" "&amp;J24&amp;"%"&amp; " as"&amp;" "&amp;K24&amp; " "&amp;L24</f>
        <v>#REF!</v>
      </c>
      <c r="C24" s="739"/>
      <c r="D24" s="739"/>
      <c r="E24" s="739"/>
      <c r="F24" s="740"/>
      <c r="G24" s="417" t="str">
        <f>IF('Sch-4'!D15=0,"",'Sch-4'!D15)</f>
        <v/>
      </c>
      <c r="H24" s="418" t="s">
        <v>360</v>
      </c>
      <c r="I24" s="418" t="e">
        <f>IF(J24="","","@")</f>
        <v>#REF!</v>
      </c>
      <c r="J24" s="419" t="e">
        <f>IF('Sch-4'!#REF!*100=0,"",'Sch-4'!#REF!*100)</f>
        <v>#REF!</v>
      </c>
      <c r="K24" s="420" t="e">
        <f>IF(OR(L24=0,L24=""),"","Rs.")</f>
        <v>#REF!</v>
      </c>
      <c r="L24" s="421" t="e">
        <f>IF(D14=0,"",D14)</f>
        <v>#REF!</v>
      </c>
    </row>
    <row r="25" spans="1:12" s="379" customFormat="1" ht="19.5" customHeight="1">
      <c r="B25" s="738" t="e">
        <f>H25&amp;" "&amp;G25&amp;" "&amp;I25&amp;" "&amp;J25&amp;"%"&amp; " as"&amp;" "&amp;K25&amp; " "&amp;L25</f>
        <v>#REF!</v>
      </c>
      <c r="C25" s="739"/>
      <c r="D25" s="739"/>
      <c r="E25" s="739"/>
      <c r="F25" s="740"/>
      <c r="G25" s="417" t="str">
        <f>IF('Sch-4'!D17=0,"",'Sch-4'!D17)</f>
        <v/>
      </c>
      <c r="H25" s="418" t="s">
        <v>361</v>
      </c>
      <c r="I25" s="418" t="e">
        <f>IF(J25="","","@")</f>
        <v>#REF!</v>
      </c>
      <c r="J25" s="419" t="e">
        <f>IF('Sch-4'!#REF!*100=0,"",'Sch-4'!#REF!*100)</f>
        <v>#REF!</v>
      </c>
      <c r="K25" s="420" t="e">
        <f>IF(OR(L25=0,L25=""),"","Rs.")</f>
        <v>#REF!</v>
      </c>
      <c r="L25" s="421" t="e">
        <f>IF(D15=0,"",D15)</f>
        <v>#REF!</v>
      </c>
    </row>
    <row r="26" spans="1:12" s="379" customFormat="1" ht="19.5" customHeight="1">
      <c r="B26" s="738" t="e">
        <f>H26&amp;" "&amp;G26&amp;" "&amp;I26&amp;" "&amp;J26&amp;"%"&amp; " as"&amp;" "&amp;K26&amp; " "&amp;L26</f>
        <v>#REF!</v>
      </c>
      <c r="C26" s="739"/>
      <c r="D26" s="739"/>
      <c r="E26" s="739"/>
      <c r="F26" s="740"/>
      <c r="G26" s="417" t="e">
        <f>IF('Sch-4'!#REF!=0,"",'Sch-4'!#REF!)</f>
        <v>#REF!</v>
      </c>
      <c r="H26" s="418" t="s">
        <v>362</v>
      </c>
      <c r="I26" s="418" t="e">
        <f>IF(J26="","","@")</f>
        <v>#REF!</v>
      </c>
      <c r="J26" s="419" t="e">
        <f>IF('Sch-4'!#REF!*100=0,"",'Sch-4'!#REF!*100)</f>
        <v>#REF!</v>
      </c>
      <c r="K26" s="420" t="e">
        <f>IF(OR(L26=0,L26=""),"","Rs.")</f>
        <v>#REF!</v>
      </c>
      <c r="L26" s="421" t="e">
        <f>IF(D16=0,"",D16)</f>
        <v>#REF!</v>
      </c>
    </row>
    <row r="27" spans="1:12" s="379" customFormat="1" ht="19.5" customHeight="1">
      <c r="B27" s="738" t="e">
        <f>H27&amp;" "&amp;G27&amp;" "&amp;I27&amp;" "&amp;J27&amp; " as"&amp;" "&amp;K27&amp; " "&amp;L27</f>
        <v>#REF!</v>
      </c>
      <c r="C27" s="739"/>
      <c r="D27" s="739"/>
      <c r="E27" s="739"/>
      <c r="F27" s="740"/>
      <c r="G27" s="417" t="e">
        <f>IF('Sch-4'!#REF!=0,"",'Sch-4'!#REF!)</f>
        <v>#REF!</v>
      </c>
      <c r="H27" s="418" t="s">
        <v>363</v>
      </c>
      <c r="I27" s="418"/>
      <c r="J27" s="422"/>
      <c r="K27" s="420" t="e">
        <f>IF(OR(L27=0,L27=""),"","Rs.")</f>
        <v>#REF!</v>
      </c>
      <c r="L27" s="421" t="e">
        <f>IF(D17=0,"",D17)</f>
        <v>#REF!</v>
      </c>
    </row>
    <row r="28" spans="1:12" s="379" customFormat="1" ht="19.5" customHeight="1">
      <c r="B28" s="738" t="e">
        <f>H28&amp;" "&amp;G28&amp;" "&amp;I28&amp;" "&amp;J28&amp; " as"&amp;" "&amp;K28&amp; " "&amp;L28</f>
        <v>#REF!</v>
      </c>
      <c r="C28" s="739"/>
      <c r="D28" s="739"/>
      <c r="E28" s="739"/>
      <c r="F28" s="740"/>
      <c r="G28" s="417" t="e">
        <f>IF('Sch-4'!#REF!=0,"",'Sch-4'!#REF!)</f>
        <v>#REF!</v>
      </c>
      <c r="H28" s="416" t="s">
        <v>364</v>
      </c>
      <c r="I28" s="416"/>
      <c r="J28" s="416"/>
      <c r="K28" s="416" t="e">
        <f>IF(OR(L28=0,L28=""),"","Rs.")</f>
        <v>#REF!</v>
      </c>
      <c r="L28" s="423" t="e">
        <f>IF(D18=0,"",D18)</f>
        <v>#REF!</v>
      </c>
    </row>
    <row r="29" spans="1:12" s="379" customFormat="1" ht="19.5" customHeight="1">
      <c r="B29" s="731"/>
      <c r="C29" s="731"/>
      <c r="D29" s="731"/>
      <c r="E29" s="731"/>
      <c r="F29" s="732"/>
    </row>
    <row r="30" spans="1:12" ht="59.25" customHeight="1">
      <c r="A30" s="424" t="s">
        <v>365</v>
      </c>
      <c r="B30" s="744" t="s">
        <v>366</v>
      </c>
      <c r="C30" s="745"/>
      <c r="D30" s="745"/>
      <c r="E30" s="745"/>
      <c r="F30" s="746"/>
    </row>
    <row r="31" spans="1:12" s="379" customFormat="1" ht="19.5" customHeight="1">
      <c r="A31" s="425" t="s">
        <v>367</v>
      </c>
      <c r="B31" s="730" t="s">
        <v>368</v>
      </c>
      <c r="C31" s="730"/>
      <c r="D31" s="730"/>
      <c r="E31" s="416" t="s">
        <v>369</v>
      </c>
      <c r="F31" s="421">
        <f>'Sch-1'!N21</f>
        <v>0</v>
      </c>
    </row>
    <row r="32" spans="1:12" s="379" customFormat="1" ht="19.5" customHeight="1">
      <c r="A32" s="425" t="s">
        <v>370</v>
      </c>
      <c r="B32" s="418" t="s">
        <v>371</v>
      </c>
      <c r="C32" s="426"/>
      <c r="D32" s="427">
        <v>0.10299999999999999</v>
      </c>
      <c r="E32" s="416" t="s">
        <v>369</v>
      </c>
      <c r="F32" s="421">
        <f>ROUND(D32*F31,0)</f>
        <v>0</v>
      </c>
      <c r="H32" s="730"/>
      <c r="I32" s="730"/>
      <c r="J32" s="730"/>
    </row>
    <row r="33" spans="1:10" s="379" customFormat="1" ht="19.5" customHeight="1">
      <c r="A33" s="428" t="s">
        <v>372</v>
      </c>
      <c r="B33" s="418" t="s">
        <v>330</v>
      </c>
      <c r="C33" s="426"/>
      <c r="D33" s="429" t="e">
        <f>'Sch-4 Dis'!C19</f>
        <v>#REF!</v>
      </c>
      <c r="E33" s="416"/>
      <c r="F33" s="421" t="e">
        <f>D33</f>
        <v>#REF!</v>
      </c>
      <c r="H33" s="416"/>
      <c r="I33" s="416"/>
      <c r="J33" s="416"/>
    </row>
    <row r="34" spans="1:10" s="379" customFormat="1" ht="19.5" customHeight="1">
      <c r="A34" s="428" t="s">
        <v>373</v>
      </c>
      <c r="B34" s="418" t="s">
        <v>374</v>
      </c>
      <c r="D34" s="427">
        <v>0</v>
      </c>
      <c r="E34" s="416" t="s">
        <v>369</v>
      </c>
      <c r="F34" s="421" t="e">
        <f>ROUND((F33+(F33*D32))*D34,0)</f>
        <v>#REF!</v>
      </c>
    </row>
    <row r="35" spans="1:10" s="379" customFormat="1" ht="19.5" customHeight="1">
      <c r="A35" s="428" t="s">
        <v>375</v>
      </c>
      <c r="B35" s="418" t="s">
        <v>376</v>
      </c>
      <c r="C35" s="416"/>
      <c r="D35" s="427">
        <v>0</v>
      </c>
      <c r="E35" s="416"/>
      <c r="F35" s="421" t="e">
        <f>ROUND(((F31-F33)+((F31-F33)*D32))*D35,0)</f>
        <v>#REF!</v>
      </c>
    </row>
    <row r="36" spans="1:10" s="379" customFormat="1" ht="19.5" customHeight="1">
      <c r="A36" s="428" t="s">
        <v>377</v>
      </c>
      <c r="B36" s="420" t="s">
        <v>378</v>
      </c>
      <c r="C36" s="416"/>
      <c r="D36" s="416"/>
      <c r="E36" s="416" t="s">
        <v>369</v>
      </c>
      <c r="F36" s="430" t="e">
        <f>L28</f>
        <v>#REF!</v>
      </c>
    </row>
    <row r="37" spans="1:10" s="379" customFormat="1" ht="19.5" customHeight="1">
      <c r="A37" s="428" t="s">
        <v>379</v>
      </c>
      <c r="B37" s="730" t="s">
        <v>380</v>
      </c>
      <c r="C37" s="730"/>
      <c r="D37" s="730"/>
      <c r="E37" s="416" t="s">
        <v>369</v>
      </c>
      <c r="F37" s="431" t="e">
        <f>SUM(F31,F32,F34,F35,F36)</f>
        <v>#REF!</v>
      </c>
    </row>
    <row r="38" spans="1:10" s="379" customFormat="1" ht="19.5" customHeight="1">
      <c r="A38" s="428" t="s">
        <v>381</v>
      </c>
      <c r="B38" s="420" t="s">
        <v>382</v>
      </c>
      <c r="C38" s="416"/>
      <c r="D38" s="427"/>
      <c r="E38" s="416" t="s">
        <v>369</v>
      </c>
      <c r="F38" s="430" t="e">
        <f>ROUND(D38*F37,0)</f>
        <v>#REF!</v>
      </c>
    </row>
    <row r="39" spans="1:10" s="379" customFormat="1" ht="19.5" customHeight="1">
      <c r="A39" s="425"/>
      <c r="B39" s="416"/>
      <c r="C39" s="416"/>
      <c r="D39" s="416"/>
      <c r="E39" s="416"/>
      <c r="F39" s="432"/>
    </row>
    <row r="40" spans="1:10" s="379" customFormat="1" ht="15" customHeight="1">
      <c r="A40" s="425"/>
      <c r="B40" s="416"/>
      <c r="C40" s="416"/>
      <c r="D40" s="416"/>
      <c r="E40" s="416"/>
      <c r="F40" s="432"/>
    </row>
    <row r="41" spans="1:10" s="379" customFormat="1" ht="15" customHeight="1">
      <c r="A41" s="425"/>
      <c r="B41" s="416"/>
      <c r="C41" s="416"/>
      <c r="D41" s="416"/>
      <c r="E41" s="416"/>
      <c r="F41" s="432"/>
    </row>
    <row r="42" spans="1:10" s="379" customFormat="1" ht="19.5" customHeight="1">
      <c r="A42" s="425"/>
      <c r="B42" s="416"/>
      <c r="C42" s="416"/>
      <c r="D42" s="416"/>
      <c r="E42" s="416"/>
      <c r="F42" s="432"/>
    </row>
    <row r="43" spans="1:10" ht="49.5" customHeight="1">
      <c r="A43" s="741" t="str">
        <f>Cover!B2</f>
        <v xml:space="preserve">Procurement of Centre Tower Crane for mechanized erection of transmission line towers under vendor development.
</v>
      </c>
      <c r="B43" s="741"/>
      <c r="C43" s="741"/>
      <c r="D43" s="742" t="s">
        <v>383</v>
      </c>
      <c r="E43" s="743"/>
      <c r="F43" s="380" t="s">
        <v>384</v>
      </c>
    </row>
    <row r="46" spans="1:10">
      <c r="A46" s="433"/>
    </row>
  </sheetData>
  <sheetProtection selectLockedCells="1" selectUnlockedCells="1"/>
  <customSheetViews>
    <customSheetView guid="{2AB34651-5913-42F9-BF39-AE938578D1AF}"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5C772B04-11E1-4A74-9F43-9A74EF38E5E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483DCDBB-D1CA-4B11-85F4-FA65A96DCE2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 guid="{6167D39F-8E2F-4CD1-888C-E1DCB300434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3"/>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B1:F1"/>
    <mergeCell ref="D3:F3"/>
    <mergeCell ref="A4:C4"/>
    <mergeCell ref="D4:F4"/>
    <mergeCell ref="H32:J32"/>
    <mergeCell ref="B29:F29"/>
    <mergeCell ref="B5:C5"/>
    <mergeCell ref="E5:F5"/>
    <mergeCell ref="B23:F23"/>
    <mergeCell ref="B24:F24"/>
    <mergeCell ref="B25:F25"/>
  </mergeCells>
  <phoneticPr fontId="31" type="noConversion"/>
  <printOptions horizontalCentered="1"/>
  <pageMargins left="0.79" right="0.37" top="0.65" bottom="0.45" header="0.38" footer="0"/>
  <pageSetup paperSize="9" scale="87" fitToHeight="0" orientation="portrait" horizontalDpi="1200" verticalDpi="1200" r:id="rId24"/>
  <headerFooter alignWithMargins="0">
    <oddFooter xml:space="preserve">&amp;R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L26"/>
  <sheetViews>
    <sheetView view="pageBreakPreview" topLeftCell="B7" zoomScale="80" zoomScaleNormal="100" zoomScaleSheetLayoutView="80" workbookViewId="0">
      <selection activeCell="I10" sqref="I10"/>
    </sheetView>
  </sheetViews>
  <sheetFormatPr defaultRowHeight="16.5"/>
  <cols>
    <col min="1" max="1" width="7.5" customWidth="1"/>
    <col min="2" max="2" width="13" customWidth="1"/>
    <col min="3" max="3" width="44.625" style="435" customWidth="1"/>
    <col min="4" max="4" width="34.625" customWidth="1"/>
    <col min="5" max="5" width="26.5" customWidth="1"/>
    <col min="7" max="7" width="15.25" customWidth="1"/>
    <col min="12" max="12" width="18.25" customWidth="1"/>
  </cols>
  <sheetData>
    <row r="1" spans="1:12" ht="33">
      <c r="G1" s="436" t="str">
        <f>'Q &amp; C'!G24</f>
        <v/>
      </c>
      <c r="H1" s="418" t="str">
        <f>'Q &amp; C'!H24</f>
        <v xml:space="preserve">Excise Duty </v>
      </c>
      <c r="I1" s="418" t="e">
        <f>'Q &amp; C'!I24</f>
        <v>#REF!</v>
      </c>
      <c r="J1" s="422" t="e">
        <f>'Q &amp; C'!J24</f>
        <v>#REF!</v>
      </c>
      <c r="K1" s="416" t="e">
        <f>'Q &amp; C'!K24</f>
        <v>#REF!</v>
      </c>
      <c r="L1" s="421" t="e">
        <f>'Q &amp; C'!L24</f>
        <v>#REF!</v>
      </c>
    </row>
    <row r="2" spans="1:12">
      <c r="A2" s="437" t="s">
        <v>199</v>
      </c>
      <c r="B2" s="437" t="s">
        <v>385</v>
      </c>
      <c r="C2" s="438" t="s">
        <v>386</v>
      </c>
      <c r="D2" s="437" t="s">
        <v>387</v>
      </c>
      <c r="E2" s="437" t="s">
        <v>388</v>
      </c>
      <c r="G2" s="439" t="str">
        <f>'Q &amp; C'!G25</f>
        <v/>
      </c>
      <c r="H2" s="439" t="str">
        <f>'Q &amp; C'!H25</f>
        <v xml:space="preserve">CST </v>
      </c>
      <c r="I2" s="439" t="e">
        <f>'Q &amp; C'!I25</f>
        <v>#REF!</v>
      </c>
      <c r="J2" s="439" t="e">
        <f>'Q &amp; C'!J25</f>
        <v>#REF!</v>
      </c>
      <c r="K2" s="439" t="e">
        <f>'Q &amp; C'!K25</f>
        <v>#REF!</v>
      </c>
      <c r="L2" s="439" t="e">
        <f>'Q &amp; C'!L25</f>
        <v>#REF!</v>
      </c>
    </row>
    <row r="3" spans="1:12" ht="23.25" customHeight="1">
      <c r="A3" s="440">
        <v>1</v>
      </c>
      <c r="B3" s="441" t="s">
        <v>389</v>
      </c>
      <c r="C3" s="442" t="s">
        <v>390</v>
      </c>
      <c r="D3" s="443"/>
      <c r="E3" s="443"/>
      <c r="G3" s="439" t="e">
        <f>'Q &amp; C'!G26</f>
        <v>#REF!</v>
      </c>
      <c r="H3" s="439" t="str">
        <f>'Q &amp; C'!H26</f>
        <v xml:space="preserve">VAT </v>
      </c>
      <c r="I3" s="439" t="e">
        <f>'Q &amp; C'!I26</f>
        <v>#REF!</v>
      </c>
      <c r="J3" s="439" t="e">
        <f>'Q &amp; C'!J26</f>
        <v>#REF!</v>
      </c>
      <c r="K3" s="439" t="e">
        <f>'Q &amp; C'!K26</f>
        <v>#REF!</v>
      </c>
      <c r="L3" s="439" t="e">
        <f>'Q &amp; C'!L26</f>
        <v>#REF!</v>
      </c>
    </row>
    <row r="4" spans="1:12" ht="30" customHeight="1">
      <c r="A4" s="443"/>
      <c r="B4" s="443"/>
      <c r="C4" s="444" t="s">
        <v>391</v>
      </c>
      <c r="D4" s="441" t="e">
        <f>H1&amp;" "&amp;G1&amp;" "&amp;I1&amp;" "&amp;J1&amp;"%"&amp; " as"&amp;" "&amp;K1&amp; " "&amp;L1</f>
        <v>#REF!</v>
      </c>
      <c r="E4" s="441"/>
      <c r="G4" s="439" t="e">
        <f>'Q &amp; C'!G27</f>
        <v>#REF!</v>
      </c>
      <c r="H4" s="439" t="str">
        <f>'Q &amp; C'!H27</f>
        <v>Entry Tax/ Octroi</v>
      </c>
      <c r="K4" s="439" t="e">
        <f>'Q &amp; C'!K27</f>
        <v>#REF!</v>
      </c>
      <c r="L4" s="439" t="e">
        <f>'Q &amp; C'!L27</f>
        <v>#REF!</v>
      </c>
    </row>
    <row r="5" spans="1:12" ht="40.5" customHeight="1">
      <c r="A5" s="443"/>
      <c r="B5" s="443"/>
      <c r="C5" s="444" t="s">
        <v>392</v>
      </c>
      <c r="D5" s="441" t="e">
        <f>H2&amp;" "&amp;G2&amp;" "&amp;I2&amp;" "&amp;J2&amp;"%"&amp; " as"&amp;" "&amp;K2&amp; " "&amp;L2</f>
        <v>#REF!</v>
      </c>
      <c r="E5" s="441"/>
      <c r="G5" s="439" t="e">
        <f>'Q &amp; C'!G28</f>
        <v>#REF!</v>
      </c>
      <c r="H5" s="439" t="str">
        <f>'Q &amp; C'!H28</f>
        <v xml:space="preserve">Others </v>
      </c>
      <c r="K5" s="439" t="e">
        <f>'Q &amp; C'!K28</f>
        <v>#REF!</v>
      </c>
      <c r="L5" s="439" t="e">
        <f>'Q &amp; C'!L28</f>
        <v>#REF!</v>
      </c>
    </row>
    <row r="6" spans="1:12" ht="42" customHeight="1">
      <c r="A6" s="443"/>
      <c r="B6" s="443"/>
      <c r="C6" s="444" t="s">
        <v>393</v>
      </c>
      <c r="D6" s="441" t="e">
        <f>H3&amp;" "&amp;G3&amp;" "&amp;I3&amp;" "&amp;J3&amp;"%"&amp; " as"&amp;" "&amp;K3&amp; " "&amp;L3</f>
        <v>#REF!</v>
      </c>
      <c r="E6" s="441"/>
      <c r="G6" s="439"/>
      <c r="H6" s="439"/>
      <c r="I6" s="439"/>
      <c r="J6" s="439"/>
      <c r="K6" s="439"/>
      <c r="L6" s="439"/>
    </row>
    <row r="7" spans="1:12" ht="59.25" customHeight="1">
      <c r="A7" s="443"/>
      <c r="B7" s="443"/>
      <c r="C7" s="444" t="s">
        <v>394</v>
      </c>
      <c r="D7" s="441" t="e">
        <f>H4&amp;" "&amp;G4&amp;" "&amp;I4&amp;" "&amp;J4&amp; " as"&amp;" "&amp;K4&amp; " "&amp;L4</f>
        <v>#REF!</v>
      </c>
      <c r="E7" s="441"/>
    </row>
    <row r="8" spans="1:12" ht="27">
      <c r="A8" s="443"/>
      <c r="B8" s="443"/>
      <c r="C8" s="444" t="s">
        <v>395</v>
      </c>
      <c r="D8" s="441" t="e">
        <f>H5&amp;" "&amp;G5&amp;" "&amp;I5&amp;" "&amp;J5&amp; " as"&amp;" "&amp;K5&amp; " "&amp;L5</f>
        <v>#REF!</v>
      </c>
      <c r="E8" s="441"/>
    </row>
    <row r="9" spans="1:12" ht="40.5">
      <c r="A9" s="443"/>
      <c r="B9" s="443"/>
      <c r="C9" s="444" t="s">
        <v>396</v>
      </c>
      <c r="D9" s="441"/>
      <c r="E9" s="441"/>
    </row>
    <row r="10" spans="1:12" ht="94.5">
      <c r="A10" s="443"/>
      <c r="B10" s="443"/>
      <c r="C10" s="444" t="s">
        <v>397</v>
      </c>
      <c r="D10" s="441"/>
      <c r="E10" s="441"/>
    </row>
    <row r="11" spans="1:12" ht="67.5">
      <c r="A11" s="443"/>
      <c r="B11" s="443"/>
      <c r="C11" s="444" t="s">
        <v>398</v>
      </c>
      <c r="D11" s="441"/>
      <c r="E11" s="441"/>
    </row>
    <row r="12" spans="1:12" ht="99">
      <c r="A12" s="445">
        <v>2</v>
      </c>
      <c r="B12" s="446" t="s">
        <v>399</v>
      </c>
      <c r="C12" s="447" t="s">
        <v>400</v>
      </c>
      <c r="D12" s="446"/>
      <c r="E12" s="446"/>
    </row>
    <row r="13" spans="1:12">
      <c r="C13" s="448"/>
      <c r="D13" s="448"/>
      <c r="E13" s="448"/>
    </row>
    <row r="14" spans="1:12">
      <c r="C14" s="448"/>
      <c r="D14" s="448"/>
      <c r="E14" s="448"/>
    </row>
    <row r="15" spans="1:12">
      <c r="C15" s="448"/>
      <c r="D15" s="448"/>
      <c r="E15" s="448"/>
    </row>
    <row r="16" spans="1:12">
      <c r="C16" s="448"/>
      <c r="D16" s="448"/>
      <c r="E16" s="448"/>
    </row>
    <row r="17" spans="3:5">
      <c r="C17" s="448"/>
      <c r="D17" s="448"/>
      <c r="E17" s="449"/>
    </row>
    <row r="18" spans="3:5">
      <c r="C18" s="448"/>
      <c r="D18" s="448"/>
      <c r="E18" s="448"/>
    </row>
    <row r="19" spans="3:5">
      <c r="C19" s="448"/>
      <c r="D19" s="448"/>
      <c r="E19" s="448"/>
    </row>
    <row r="20" spans="3:5">
      <c r="C20" s="448"/>
      <c r="D20" s="448"/>
      <c r="E20" s="448"/>
    </row>
    <row r="21" spans="3:5">
      <c r="C21" s="448"/>
      <c r="D21" s="448"/>
      <c r="E21" s="448"/>
    </row>
    <row r="22" spans="3:5">
      <c r="C22" s="448"/>
      <c r="D22" s="448"/>
      <c r="E22" s="448"/>
    </row>
    <row r="23" spans="3:5">
      <c r="C23" s="448"/>
      <c r="D23" s="448"/>
      <c r="E23" s="448"/>
    </row>
    <row r="24" spans="3:5">
      <c r="C24" s="448"/>
      <c r="D24" s="448"/>
      <c r="E24" s="448"/>
    </row>
    <row r="25" spans="3:5">
      <c r="C25" s="448"/>
      <c r="D25" s="448"/>
      <c r="E25" s="448"/>
    </row>
    <row r="26" spans="3:5">
      <c r="C26" s="448"/>
      <c r="D26" s="448"/>
      <c r="E26" s="448"/>
    </row>
  </sheetData>
  <customSheetViews>
    <customSheetView guid="{2AB34651-5913-42F9-BF39-AE938578D1AF}" scale="80" showPageBreaks="1" printArea="1" state="hidden" view="pageBreakPreview" topLeftCell="B7">
      <selection activeCell="I10" sqref="I10"/>
      <pageMargins left="0.7" right="0.7" top="0.75" bottom="0.75" header="0.3" footer="0.3"/>
      <pageSetup scale="99" orientation="landscape" r:id="rId1"/>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2"/>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3"/>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4"/>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5"/>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6"/>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7"/>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8"/>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9"/>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0"/>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1"/>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12"/>
      <headerFooter alignWithMargins="0"/>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13"/>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14"/>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15"/>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16"/>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17"/>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18"/>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19"/>
    </customSheetView>
    <customSheetView guid="{5C772B04-11E1-4A74-9F43-9A74EF38E5E2}" scale="80" showPageBreaks="1" printArea="1" state="hidden" view="pageBreakPreview" topLeftCell="B7">
      <selection activeCell="I10" sqref="I10"/>
      <pageMargins left="0.7" right="0.7" top="0.75" bottom="0.75" header="0.3" footer="0.3"/>
      <pageSetup scale="99" orientation="landscape" r:id="rId20"/>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21"/>
    </customSheetView>
    <customSheetView guid="{483DCDBB-D1CA-4B11-85F4-FA65A96DCE29}" scale="80" showPageBreaks="1" printArea="1" state="hidden" view="pageBreakPreview" topLeftCell="B7">
      <selection activeCell="I10" sqref="I10"/>
      <pageMargins left="0.7" right="0.7" top="0.75" bottom="0.75" header="0.3" footer="0.3"/>
      <pageSetup scale="99" orientation="landscape" r:id="rId22"/>
    </customSheetView>
    <customSheetView guid="{6167D39F-8E2F-4CD1-888C-E1DCB300434D}" scale="80" showPageBreaks="1" printArea="1" state="hidden" view="pageBreakPreview" topLeftCell="B7">
      <selection activeCell="I10" sqref="I10"/>
      <pageMargins left="0.7" right="0.7" top="0.75" bottom="0.75" header="0.3" footer="0.3"/>
      <pageSetup scale="99" orientation="landscape" r:id="rId23"/>
    </customSheetView>
  </customSheetViews>
  <phoneticPr fontId="31" type="noConversion"/>
  <pageMargins left="0.7" right="0.7" top="0.75" bottom="0.75" header="0.3" footer="0.3"/>
  <pageSetup scale="99" orientation="landscape" r:id="rId2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indexed="8"/>
  </sheetPr>
  <dimension ref="A1:D112"/>
  <sheetViews>
    <sheetView workbookViewId="0">
      <selection activeCell="E8" sqref="E8"/>
    </sheetView>
  </sheetViews>
  <sheetFormatPr defaultColWidth="8" defaultRowHeight="12.75"/>
  <cols>
    <col min="1" max="1" width="11.625" style="130" customWidth="1"/>
    <col min="2" max="2" width="10.375" style="130" customWidth="1"/>
    <col min="3" max="16384" width="8" style="130"/>
  </cols>
  <sheetData>
    <row r="1" spans="1:4" s="128" customFormat="1" ht="30" customHeight="1">
      <c r="A1" s="747">
        <f>'Bid Form 2nd Envelope'!AB17</f>
        <v>0</v>
      </c>
      <c r="B1" s="747"/>
    </row>
    <row r="2" spans="1:4" s="128" customFormat="1" ht="30" customHeight="1">
      <c r="A2" s="129"/>
    </row>
    <row r="3" spans="1:4">
      <c r="A3" s="129"/>
    </row>
    <row r="4" spans="1:4">
      <c r="A4" s="127" t="str">
        <f>IF(OR((A1&gt;9999999999),(A1&lt;0)),"Invalid Entry - More than 1000 crore OR -ve value",IF(A1=0, "Rs. Zero Only ",+CONCATENATE("Rs. ", B11,D11,B10,D10,B9,D9,B8,D8,B7,D7,B6," Only")))</f>
        <v xml:space="preserve">Rs. Zero Only </v>
      </c>
    </row>
    <row r="5" spans="1:4">
      <c r="A5" s="129"/>
    </row>
    <row r="6" spans="1:4">
      <c r="A6" s="126">
        <f>-INT(A1/100)*100+ROUND(A1,0)</f>
        <v>0</v>
      </c>
      <c r="B6" s="130" t="str">
        <f t="shared" ref="B6:B11" si="0">IF(A6=0,"",LOOKUP(A6,$A$13:$A$112,$B$13:$B$112))</f>
        <v/>
      </c>
      <c r="D6" s="127"/>
    </row>
    <row r="7" spans="1:4">
      <c r="A7" s="126">
        <f>-INT(A1/1000)*10+INT(A1/100)</f>
        <v>0</v>
      </c>
      <c r="B7" s="130" t="str">
        <f t="shared" si="0"/>
        <v/>
      </c>
      <c r="D7" s="127" t="str">
        <f>+IF(B7="",""," Hundred ")</f>
        <v/>
      </c>
    </row>
    <row r="8" spans="1:4">
      <c r="A8" s="126">
        <f>-INT(A1/100000)*100+INT(A1/1000)</f>
        <v>0</v>
      </c>
      <c r="B8" s="130" t="str">
        <f t="shared" si="0"/>
        <v/>
      </c>
      <c r="D8" s="127" t="str">
        <f>IF((B8=""),IF(C8="",""," Thousand ")," Thousand ")</f>
        <v/>
      </c>
    </row>
    <row r="9" spans="1:4">
      <c r="A9" s="126">
        <f>-INT(A1/10000000)*100+INT(A1/100000)</f>
        <v>0</v>
      </c>
      <c r="B9" s="130" t="str">
        <f t="shared" si="0"/>
        <v/>
      </c>
      <c r="D9" s="127" t="str">
        <f>IF((B9=""),IF(C9="",""," Lac ")," Lac ")</f>
        <v/>
      </c>
    </row>
    <row r="10" spans="1:4">
      <c r="A10" s="126">
        <f>-INT(A1/1000000000)*100+INT(A1/10000000)</f>
        <v>0</v>
      </c>
      <c r="B10" s="131" t="str">
        <f t="shared" si="0"/>
        <v/>
      </c>
      <c r="D10" s="127" t="str">
        <f>IF((B10=""),IF(C10="",""," Crore ")," Crore ")</f>
        <v/>
      </c>
    </row>
    <row r="11" spans="1:4">
      <c r="A11" s="132">
        <f>-INT(A1/10000000000)*1000+INT(A1/1000000000)</f>
        <v>0</v>
      </c>
      <c r="B11" s="131" t="str">
        <f t="shared" si="0"/>
        <v/>
      </c>
      <c r="D11" s="127" t="str">
        <f>IF((B11=""),IF(C11="",""," Hundred ")," Hundred ")</f>
        <v/>
      </c>
    </row>
    <row r="13" spans="1:4">
      <c r="A13" s="133">
        <v>1</v>
      </c>
      <c r="B13" s="134" t="s">
        <v>17</v>
      </c>
    </row>
    <row r="14" spans="1:4">
      <c r="A14" s="133">
        <v>2</v>
      </c>
      <c r="B14" s="134" t="s">
        <v>18</v>
      </c>
    </row>
    <row r="15" spans="1:4">
      <c r="A15" s="133">
        <v>3</v>
      </c>
      <c r="B15" s="134" t="s">
        <v>19</v>
      </c>
    </row>
    <row r="16" spans="1:4">
      <c r="A16" s="133">
        <v>4</v>
      </c>
      <c r="B16" s="134" t="s">
        <v>20</v>
      </c>
    </row>
    <row r="17" spans="1:2">
      <c r="A17" s="133">
        <v>5</v>
      </c>
      <c r="B17" s="134" t="s">
        <v>21</v>
      </c>
    </row>
    <row r="18" spans="1:2">
      <c r="A18" s="133">
        <v>6</v>
      </c>
      <c r="B18" s="134" t="s">
        <v>22</v>
      </c>
    </row>
    <row r="19" spans="1:2">
      <c r="A19" s="133">
        <v>7</v>
      </c>
      <c r="B19" s="134" t="s">
        <v>23</v>
      </c>
    </row>
    <row r="20" spans="1:2">
      <c r="A20" s="133">
        <v>8</v>
      </c>
      <c r="B20" s="134" t="s">
        <v>24</v>
      </c>
    </row>
    <row r="21" spans="1:2">
      <c r="A21" s="133">
        <v>9</v>
      </c>
      <c r="B21" s="134" t="s">
        <v>25</v>
      </c>
    </row>
    <row r="22" spans="1:2">
      <c r="A22" s="133">
        <v>10</v>
      </c>
      <c r="B22" s="134" t="s">
        <v>26</v>
      </c>
    </row>
    <row r="23" spans="1:2">
      <c r="A23" s="133">
        <v>11</v>
      </c>
      <c r="B23" s="134" t="s">
        <v>27</v>
      </c>
    </row>
    <row r="24" spans="1:2">
      <c r="A24" s="133">
        <v>12</v>
      </c>
      <c r="B24" s="134" t="s">
        <v>28</v>
      </c>
    </row>
    <row r="25" spans="1:2">
      <c r="A25" s="133">
        <v>13</v>
      </c>
      <c r="B25" s="134" t="s">
        <v>29</v>
      </c>
    </row>
    <row r="26" spans="1:2">
      <c r="A26" s="133">
        <v>14</v>
      </c>
      <c r="B26" s="134" t="s">
        <v>30</v>
      </c>
    </row>
    <row r="27" spans="1:2">
      <c r="A27" s="133">
        <v>15</v>
      </c>
      <c r="B27" s="134" t="s">
        <v>31</v>
      </c>
    </row>
    <row r="28" spans="1:2">
      <c r="A28" s="133">
        <v>16</v>
      </c>
      <c r="B28" s="134" t="s">
        <v>32</v>
      </c>
    </row>
    <row r="29" spans="1:2">
      <c r="A29" s="133">
        <v>17</v>
      </c>
      <c r="B29" s="134" t="s">
        <v>33</v>
      </c>
    </row>
    <row r="30" spans="1:2">
      <c r="A30" s="133">
        <v>18</v>
      </c>
      <c r="B30" s="134" t="s">
        <v>34</v>
      </c>
    </row>
    <row r="31" spans="1:2">
      <c r="A31" s="133">
        <v>19</v>
      </c>
      <c r="B31" s="134" t="s">
        <v>35</v>
      </c>
    </row>
    <row r="32" spans="1:2">
      <c r="A32" s="133">
        <v>20</v>
      </c>
      <c r="B32" s="134" t="s">
        <v>36</v>
      </c>
    </row>
    <row r="33" spans="1:2">
      <c r="A33" s="133">
        <v>21</v>
      </c>
      <c r="B33" s="134" t="s">
        <v>38</v>
      </c>
    </row>
    <row r="34" spans="1:2">
      <c r="A34" s="133">
        <v>22</v>
      </c>
      <c r="B34" s="134" t="s">
        <v>37</v>
      </c>
    </row>
    <row r="35" spans="1:2">
      <c r="A35" s="133">
        <v>23</v>
      </c>
      <c r="B35" s="134" t="s">
        <v>39</v>
      </c>
    </row>
    <row r="36" spans="1:2">
      <c r="A36" s="133">
        <v>24</v>
      </c>
      <c r="B36" s="134" t="s">
        <v>40</v>
      </c>
    </row>
    <row r="37" spans="1:2">
      <c r="A37" s="133">
        <v>25</v>
      </c>
      <c r="B37" s="134" t="s">
        <v>42</v>
      </c>
    </row>
    <row r="38" spans="1:2">
      <c r="A38" s="133">
        <v>26</v>
      </c>
      <c r="B38" s="134" t="s">
        <v>41</v>
      </c>
    </row>
    <row r="39" spans="1:2">
      <c r="A39" s="133">
        <v>27</v>
      </c>
      <c r="B39" s="134" t="s">
        <v>43</v>
      </c>
    </row>
    <row r="40" spans="1:2">
      <c r="A40" s="133">
        <v>28</v>
      </c>
      <c r="B40" s="134" t="s">
        <v>44</v>
      </c>
    </row>
    <row r="41" spans="1:2">
      <c r="A41" s="133">
        <v>29</v>
      </c>
      <c r="B41" s="134" t="s">
        <v>45</v>
      </c>
    </row>
    <row r="42" spans="1:2">
      <c r="A42" s="133">
        <v>30</v>
      </c>
      <c r="B42" s="134" t="s">
        <v>46</v>
      </c>
    </row>
    <row r="43" spans="1:2">
      <c r="A43" s="133">
        <v>31</v>
      </c>
      <c r="B43" s="134" t="s">
        <v>47</v>
      </c>
    </row>
    <row r="44" spans="1:2">
      <c r="A44" s="133">
        <v>32</v>
      </c>
      <c r="B44" s="134" t="s">
        <v>48</v>
      </c>
    </row>
    <row r="45" spans="1:2">
      <c r="A45" s="133">
        <v>33</v>
      </c>
      <c r="B45" s="134" t="s">
        <v>49</v>
      </c>
    </row>
    <row r="46" spans="1:2">
      <c r="A46" s="133">
        <v>34</v>
      </c>
      <c r="B46" s="134" t="s">
        <v>50</v>
      </c>
    </row>
    <row r="47" spans="1:2">
      <c r="A47" s="133">
        <v>35</v>
      </c>
      <c r="B47" s="134" t="s">
        <v>51</v>
      </c>
    </row>
    <row r="48" spans="1:2">
      <c r="A48" s="133">
        <v>36</v>
      </c>
      <c r="B48" s="134" t="s">
        <v>52</v>
      </c>
    </row>
    <row r="49" spans="1:2">
      <c r="A49" s="133">
        <v>37</v>
      </c>
      <c r="B49" s="134" t="s">
        <v>53</v>
      </c>
    </row>
    <row r="50" spans="1:2">
      <c r="A50" s="133">
        <v>38</v>
      </c>
      <c r="B50" s="134" t="s">
        <v>54</v>
      </c>
    </row>
    <row r="51" spans="1:2">
      <c r="A51" s="133">
        <v>39</v>
      </c>
      <c r="B51" s="134" t="s">
        <v>55</v>
      </c>
    </row>
    <row r="52" spans="1:2">
      <c r="A52" s="133">
        <v>40</v>
      </c>
      <c r="B52" s="134" t="s">
        <v>56</v>
      </c>
    </row>
    <row r="53" spans="1:2">
      <c r="A53" s="133">
        <v>41</v>
      </c>
      <c r="B53" s="134" t="s">
        <v>57</v>
      </c>
    </row>
    <row r="54" spans="1:2">
      <c r="A54" s="133">
        <v>42</v>
      </c>
      <c r="B54" s="134" t="s">
        <v>58</v>
      </c>
    </row>
    <row r="55" spans="1:2">
      <c r="A55" s="133">
        <v>43</v>
      </c>
      <c r="B55" s="134" t="s">
        <v>59</v>
      </c>
    </row>
    <row r="56" spans="1:2">
      <c r="A56" s="133">
        <v>44</v>
      </c>
      <c r="B56" s="134" t="s">
        <v>60</v>
      </c>
    </row>
    <row r="57" spans="1:2">
      <c r="A57" s="133">
        <v>45</v>
      </c>
      <c r="B57" s="134" t="s">
        <v>61</v>
      </c>
    </row>
    <row r="58" spans="1:2">
      <c r="A58" s="133">
        <v>46</v>
      </c>
      <c r="B58" s="134" t="s">
        <v>62</v>
      </c>
    </row>
    <row r="59" spans="1:2">
      <c r="A59" s="133">
        <v>47</v>
      </c>
      <c r="B59" s="134" t="s">
        <v>63</v>
      </c>
    </row>
    <row r="60" spans="1:2">
      <c r="A60" s="133">
        <v>48</v>
      </c>
      <c r="B60" s="134" t="s">
        <v>64</v>
      </c>
    </row>
    <row r="61" spans="1:2">
      <c r="A61" s="133">
        <v>49</v>
      </c>
      <c r="B61" s="134" t="s">
        <v>65</v>
      </c>
    </row>
    <row r="62" spans="1:2">
      <c r="A62" s="133">
        <v>50</v>
      </c>
      <c r="B62" s="134" t="s">
        <v>66</v>
      </c>
    </row>
    <row r="63" spans="1:2">
      <c r="A63" s="133">
        <v>51</v>
      </c>
      <c r="B63" s="134" t="s">
        <v>67</v>
      </c>
    </row>
    <row r="64" spans="1:2">
      <c r="A64" s="133">
        <v>52</v>
      </c>
      <c r="B64" s="134" t="s">
        <v>68</v>
      </c>
    </row>
    <row r="65" spans="1:2">
      <c r="A65" s="133">
        <v>53</v>
      </c>
      <c r="B65" s="134" t="s">
        <v>69</v>
      </c>
    </row>
    <row r="66" spans="1:2">
      <c r="A66" s="133">
        <v>54</v>
      </c>
      <c r="B66" s="134" t="s">
        <v>70</v>
      </c>
    </row>
    <row r="67" spans="1:2">
      <c r="A67" s="133">
        <v>55</v>
      </c>
      <c r="B67" s="134" t="s">
        <v>71</v>
      </c>
    </row>
    <row r="68" spans="1:2">
      <c r="A68" s="133">
        <v>56</v>
      </c>
      <c r="B68" s="134" t="s">
        <v>72</v>
      </c>
    </row>
    <row r="69" spans="1:2">
      <c r="A69" s="133">
        <v>57</v>
      </c>
      <c r="B69" s="134" t="s">
        <v>73</v>
      </c>
    </row>
    <row r="70" spans="1:2">
      <c r="A70" s="133">
        <v>58</v>
      </c>
      <c r="B70" s="134" t="s">
        <v>74</v>
      </c>
    </row>
    <row r="71" spans="1:2">
      <c r="A71" s="133">
        <v>59</v>
      </c>
      <c r="B71" s="134" t="s">
        <v>75</v>
      </c>
    </row>
    <row r="72" spans="1:2">
      <c r="A72" s="133">
        <v>60</v>
      </c>
      <c r="B72" s="134" t="s">
        <v>76</v>
      </c>
    </row>
    <row r="73" spans="1:2">
      <c r="A73" s="133">
        <v>61</v>
      </c>
      <c r="B73" s="134" t="s">
        <v>77</v>
      </c>
    </row>
    <row r="74" spans="1:2">
      <c r="A74" s="133">
        <v>62</v>
      </c>
      <c r="B74" s="134" t="s">
        <v>78</v>
      </c>
    </row>
    <row r="75" spans="1:2">
      <c r="A75" s="133">
        <v>63</v>
      </c>
      <c r="B75" s="134" t="s">
        <v>79</v>
      </c>
    </row>
    <row r="76" spans="1:2">
      <c r="A76" s="133">
        <v>64</v>
      </c>
      <c r="B76" s="134" t="s">
        <v>80</v>
      </c>
    </row>
    <row r="77" spans="1:2">
      <c r="A77" s="133">
        <v>65</v>
      </c>
      <c r="B77" s="134" t="s">
        <v>81</v>
      </c>
    </row>
    <row r="78" spans="1:2">
      <c r="A78" s="133">
        <v>66</v>
      </c>
      <c r="B78" s="134" t="s">
        <v>82</v>
      </c>
    </row>
    <row r="79" spans="1:2">
      <c r="A79" s="133">
        <v>67</v>
      </c>
      <c r="B79" s="134" t="s">
        <v>83</v>
      </c>
    </row>
    <row r="80" spans="1:2">
      <c r="A80" s="133">
        <v>68</v>
      </c>
      <c r="B80" s="134" t="s">
        <v>84</v>
      </c>
    </row>
    <row r="81" spans="1:2">
      <c r="A81" s="133">
        <v>69</v>
      </c>
      <c r="B81" s="134" t="s">
        <v>85</v>
      </c>
    </row>
    <row r="82" spans="1:2">
      <c r="A82" s="133">
        <v>70</v>
      </c>
      <c r="B82" s="134" t="s">
        <v>86</v>
      </c>
    </row>
    <row r="83" spans="1:2">
      <c r="A83" s="133">
        <v>71</v>
      </c>
      <c r="B83" s="134" t="s">
        <v>87</v>
      </c>
    </row>
    <row r="84" spans="1:2">
      <c r="A84" s="133">
        <v>72</v>
      </c>
      <c r="B84" s="134" t="s">
        <v>88</v>
      </c>
    </row>
    <row r="85" spans="1:2">
      <c r="A85" s="133">
        <v>73</v>
      </c>
      <c r="B85" s="134" t="s">
        <v>89</v>
      </c>
    </row>
    <row r="86" spans="1:2">
      <c r="A86" s="133">
        <v>74</v>
      </c>
      <c r="B86" s="134" t="s">
        <v>90</v>
      </c>
    </row>
    <row r="87" spans="1:2">
      <c r="A87" s="133">
        <v>75</v>
      </c>
      <c r="B87" s="134" t="s">
        <v>91</v>
      </c>
    </row>
    <row r="88" spans="1:2">
      <c r="A88" s="133">
        <v>76</v>
      </c>
      <c r="B88" s="134" t="s">
        <v>92</v>
      </c>
    </row>
    <row r="89" spans="1:2">
      <c r="A89" s="133">
        <v>77</v>
      </c>
      <c r="B89" s="134" t="s">
        <v>93</v>
      </c>
    </row>
    <row r="90" spans="1:2">
      <c r="A90" s="133">
        <v>78</v>
      </c>
      <c r="B90" s="134" t="s">
        <v>94</v>
      </c>
    </row>
    <row r="91" spans="1:2">
      <c r="A91" s="133">
        <v>79</v>
      </c>
      <c r="B91" s="134" t="s">
        <v>95</v>
      </c>
    </row>
    <row r="92" spans="1:2">
      <c r="A92" s="133">
        <v>80</v>
      </c>
      <c r="B92" s="134" t="s">
        <v>96</v>
      </c>
    </row>
    <row r="93" spans="1:2">
      <c r="A93" s="133">
        <v>81</v>
      </c>
      <c r="B93" s="134" t="s">
        <v>97</v>
      </c>
    </row>
    <row r="94" spans="1:2">
      <c r="A94" s="133">
        <v>82</v>
      </c>
      <c r="B94" s="134" t="s">
        <v>98</v>
      </c>
    </row>
    <row r="95" spans="1:2">
      <c r="A95" s="133">
        <v>83</v>
      </c>
      <c r="B95" s="134" t="s">
        <v>99</v>
      </c>
    </row>
    <row r="96" spans="1:2">
      <c r="A96" s="133">
        <v>84</v>
      </c>
      <c r="B96" s="134" t="s">
        <v>100</v>
      </c>
    </row>
    <row r="97" spans="1:2">
      <c r="A97" s="133">
        <v>85</v>
      </c>
      <c r="B97" s="134" t="s">
        <v>101</v>
      </c>
    </row>
    <row r="98" spans="1:2">
      <c r="A98" s="133">
        <v>86</v>
      </c>
      <c r="B98" s="134" t="s">
        <v>102</v>
      </c>
    </row>
    <row r="99" spans="1:2">
      <c r="A99" s="133">
        <v>87</v>
      </c>
      <c r="B99" s="134" t="s">
        <v>103</v>
      </c>
    </row>
    <row r="100" spans="1:2">
      <c r="A100" s="133">
        <v>88</v>
      </c>
      <c r="B100" s="134" t="s">
        <v>104</v>
      </c>
    </row>
    <row r="101" spans="1:2">
      <c r="A101" s="133">
        <v>89</v>
      </c>
      <c r="B101" s="134" t="s">
        <v>105</v>
      </c>
    </row>
    <row r="102" spans="1:2">
      <c r="A102" s="133">
        <v>90</v>
      </c>
      <c r="B102" s="134" t="s">
        <v>106</v>
      </c>
    </row>
    <row r="103" spans="1:2">
      <c r="A103" s="133">
        <v>91</v>
      </c>
      <c r="B103" s="134" t="s">
        <v>107</v>
      </c>
    </row>
    <row r="104" spans="1:2">
      <c r="A104" s="133">
        <v>92</v>
      </c>
      <c r="B104" s="134" t="s">
        <v>108</v>
      </c>
    </row>
    <row r="105" spans="1:2">
      <c r="A105" s="133">
        <v>93</v>
      </c>
      <c r="B105" s="134" t="s">
        <v>109</v>
      </c>
    </row>
    <row r="106" spans="1:2">
      <c r="A106" s="133">
        <v>94</v>
      </c>
      <c r="B106" s="134" t="s">
        <v>110</v>
      </c>
    </row>
    <row r="107" spans="1:2">
      <c r="A107" s="133">
        <v>95</v>
      </c>
      <c r="B107" s="134" t="s">
        <v>111</v>
      </c>
    </row>
    <row r="108" spans="1:2">
      <c r="A108" s="133">
        <v>96</v>
      </c>
      <c r="B108" s="134" t="s">
        <v>112</v>
      </c>
    </row>
    <row r="109" spans="1:2">
      <c r="A109" s="133">
        <v>97</v>
      </c>
      <c r="B109" s="134" t="s">
        <v>113</v>
      </c>
    </row>
    <row r="110" spans="1:2">
      <c r="A110" s="133">
        <v>98</v>
      </c>
      <c r="B110" s="134" t="s">
        <v>114</v>
      </c>
    </row>
    <row r="111" spans="1:2">
      <c r="A111" s="133">
        <v>99</v>
      </c>
      <c r="B111" s="134" t="s">
        <v>115</v>
      </c>
    </row>
    <row r="112" spans="1:2">
      <c r="A112" s="133">
        <v>100</v>
      </c>
      <c r="B112" s="134" t="s">
        <v>116</v>
      </c>
    </row>
  </sheetData>
  <sheetProtection password="E848" sheet="1" objects="1" selectLockedCells="1" selectUnlockedCells="1"/>
  <customSheetViews>
    <customSheetView guid="{2AB34651-5913-42F9-BF39-AE938578D1AF}" state="hidden">
      <selection activeCell="E8" sqref="E8"/>
      <pageMargins left="0.75" right="0.75" top="1" bottom="1" header="0.5" footer="0.5"/>
      <pageSetup orientation="portrait" r:id="rId1"/>
      <headerFooter alignWithMargins="0"/>
    </customSheetView>
    <customSheetView guid="{2B22B4D9-734E-466D-B6F8-DF61D532EF69}" state="hidden">
      <selection activeCell="E8" sqref="E8"/>
      <pageMargins left="0.75" right="0.75" top="1" bottom="1" header="0.5" footer="0.5"/>
      <pageSetup orientation="portrait" r:id="rId2"/>
      <headerFooter alignWithMargins="0"/>
    </customSheetView>
    <customSheetView guid="{7781E931-9022-448B-8CEA-16A952A0B08B}" state="hidden">
      <selection activeCell="E8" sqref="E8"/>
      <pageMargins left="0.75" right="0.75" top="1" bottom="1" header="0.5" footer="0.5"/>
      <pageSetup orientation="portrait" r:id="rId3"/>
      <headerFooter alignWithMargins="0"/>
    </customSheetView>
    <customSheetView guid="{FE49A1A8-589E-4C61-B5F2-2DC8472D06ED}" state="hidden">
      <selection activeCell="E8" sqref="E8"/>
      <pageMargins left="0.75" right="0.75" top="1" bottom="1" header="0.5" footer="0.5"/>
      <pageSetup orientation="portrait" r:id="rId4"/>
      <headerFooter alignWithMargins="0"/>
    </customSheetView>
    <customSheetView guid="{EF525F2E-18DE-47FD-A864-6F2A2CA91061}" state="hidden">
      <selection activeCell="E8" sqref="E8"/>
      <pageMargins left="0.75" right="0.75" top="1" bottom="1" header="0.5" footer="0.5"/>
      <pageSetup orientation="portrait" r:id="rId5"/>
      <headerFooter alignWithMargins="0"/>
    </customSheetView>
    <customSheetView guid="{9C0E3A54-A1E4-4406-967B-FE168F751196}" state="hidden">
      <selection activeCell="E8" sqref="E8"/>
      <pageMargins left="0.75" right="0.75" top="1" bottom="1" header="0.5" footer="0.5"/>
      <pageSetup orientation="portrait" r:id="rId6"/>
      <headerFooter alignWithMargins="0"/>
    </customSheetView>
    <customSheetView guid="{E95B21C1-D936-4435-AF6F-90CF0B6A7506}" state="hidden">
      <selection activeCell="E8" sqref="E8"/>
      <pageMargins left="0.75" right="0.75" top="1" bottom="1" header="0.5" footer="0.5"/>
      <pageSetup orientation="portrait" r:id="rId7"/>
      <headerFooter alignWithMargins="0"/>
    </customSheetView>
    <customSheetView guid="{B0EE7D76-5806-4718-BDAD-3A3EA691E5E4}" state="hidden">
      <selection activeCell="E8" sqref="E8"/>
      <pageMargins left="0.75" right="0.75" top="1" bottom="1" header="0.5" footer="0.5"/>
      <pageSetup orientation="portrait" r:id="rId8"/>
      <headerFooter alignWithMargins="0"/>
    </customSheetView>
    <customSheetView guid="{696D9240-6693-44E8-B9A4-2BFADD101EE2}" state="hidden">
      <selection activeCell="E8" sqref="E8"/>
      <pageMargins left="0.75" right="0.75" top="1" bottom="1" header="0.5" footer="0.5"/>
      <pageSetup orientation="portrait" r:id="rId9"/>
      <headerFooter alignWithMargins="0"/>
    </customSheetView>
    <customSheetView guid="{58D82F59-8CF6-455F-B9F4-081499FDF243}" state="hidden">
      <selection activeCell="E8" sqref="E8"/>
      <pageMargins left="0.75" right="0.75" top="1" bottom="1" header="0.5" footer="0.5"/>
      <pageSetup orientation="portrait" r:id="rId10"/>
      <headerFooter alignWithMargins="0"/>
    </customSheetView>
    <customSheetView guid="{B1277D53-29D6-4226-81E2-084FB62977B6}" state="hidden">
      <selection activeCell="E8" sqref="E8"/>
      <pageMargins left="0.75" right="0.75" top="1" bottom="1" header="0.5" footer="0.5"/>
      <pageSetup orientation="portrait" r:id="rId11"/>
      <headerFooter alignWithMargins="0"/>
    </customSheetView>
    <customSheetView guid="{C39F923C-6CD3-45D8-86F8-6C4D806DDD7E}" state="hidden">
      <selection activeCell="E8" sqref="E8"/>
      <pageMargins left="0.75" right="0.75" top="1" bottom="1" header="0.5" footer="0.5"/>
      <pageSetup orientation="portrait" r:id="rId12"/>
      <headerFooter alignWithMargins="0"/>
    </customSheetView>
    <customSheetView guid="{9CA44E70-650F-49CD-967F-298619682CA2}" state="hidden">
      <selection activeCell="E8" sqref="E8"/>
      <pageMargins left="0.75" right="0.75" top="1" bottom="1" header="0.5" footer="0.5"/>
      <pageSetup orientation="portrait" r:id="rId13"/>
      <headerFooter alignWithMargins="0"/>
    </customSheetView>
    <customSheetView guid="{42E48991-4351-4471-8AF6-A35D24AE57E4}" state="hidden">
      <selection activeCell="E8" sqref="E8"/>
      <pageMargins left="0.75" right="0.75" top="1" bottom="1" header="0.5" footer="0.5"/>
      <pageSetup orientation="portrait" r:id="rId14"/>
      <headerFooter alignWithMargins="0"/>
    </customSheetView>
    <customSheetView guid="{5A07DBA2-29FE-46EA-8A64-6BF1FB7295C8}" state="hidden" showRuler="0">
      <selection activeCell="E8" sqref="E8"/>
      <pageMargins left="0.75" right="0.75" top="1" bottom="1" header="0.5" footer="0.5"/>
      <pageSetup orientation="portrait" r:id="rId15"/>
      <headerFooter alignWithMargins="0"/>
    </customSheetView>
    <customSheetView guid="{BE00177C-666B-4CCB-B6AF-EE8409A04F15}" state="hidden">
      <selection activeCell="E8" sqref="E8"/>
      <pageMargins left="0.75" right="0.75" top="1" bottom="1" header="0.5" footer="0.5"/>
      <pageSetup orientation="portrait" r:id="rId16"/>
      <headerFooter alignWithMargins="0"/>
    </customSheetView>
    <customSheetView guid="{8020169D-1904-4071-9010-34C6BAD35472}" state="hidden">
      <selection activeCell="E8" sqref="E8"/>
      <pageMargins left="0.75" right="0.75" top="1" bottom="1" header="0.5" footer="0.5"/>
      <pageSetup orientation="portrait" r:id="rId17"/>
      <headerFooter alignWithMargins="0"/>
    </customSheetView>
    <customSheetView guid="{EFF9997F-F423-457E-8339-C5D06689EC0D}" state="hidden">
      <selection activeCell="E8" sqref="E8"/>
      <pageMargins left="0.75" right="0.75" top="1" bottom="1" header="0.5" footer="0.5"/>
      <pageSetup orientation="portrait" r:id="rId18"/>
      <headerFooter alignWithMargins="0"/>
    </customSheetView>
    <customSheetView guid="{D39E83F3-4061-47C5-8153-10B7C21D208A}" state="hidden">
      <selection activeCell="E8" sqref="E8"/>
      <pageMargins left="0.75" right="0.75" top="1" bottom="1" header="0.5" footer="0.5"/>
      <pageSetup orientation="portrait" r:id="rId19"/>
      <headerFooter alignWithMargins="0"/>
    </customSheetView>
    <customSheetView guid="{D963BE1A-1920-4E18-8F54-07F354CCE224}" state="hidden">
      <selection activeCell="E8" sqref="E8"/>
      <pageMargins left="0.75" right="0.75" top="1" bottom="1" header="0.5" footer="0.5"/>
      <pageSetup orientation="portrait" r:id="rId20"/>
      <headerFooter alignWithMargins="0"/>
    </customSheetView>
    <customSheetView guid="{D545044E-B7FF-408B-A291-2187C526EC3D}" state="hidden">
      <selection activeCell="E8" sqref="E8"/>
      <pageMargins left="0.75" right="0.75" top="1" bottom="1" header="0.5" footer="0.5"/>
      <pageSetup orientation="portrait" r:id="rId21"/>
      <headerFooter alignWithMargins="0"/>
    </customSheetView>
    <customSheetView guid="{883F4F4D-A630-4132-B676-8201FF751979}" state="hidden">
      <selection activeCell="E8" sqref="E8"/>
      <pageMargins left="0.75" right="0.75" top="1" bottom="1" header="0.5" footer="0.5"/>
      <pageSetup orientation="portrait" r:id="rId22"/>
      <headerFooter alignWithMargins="0"/>
    </customSheetView>
    <customSheetView guid="{5C772B04-11E1-4A74-9F43-9A74EF38E5E2}" state="hidden">
      <selection activeCell="E8" sqref="E8"/>
      <pageMargins left="0.75" right="0.75" top="1" bottom="1" header="0.5" footer="0.5"/>
      <pageSetup orientation="portrait" r:id="rId23"/>
      <headerFooter alignWithMargins="0"/>
    </customSheetView>
    <customSheetView guid="{FA8C7114-2E15-4727-B4B0-927BCE12D1A6}" state="hidden">
      <selection activeCell="E8" sqref="E8"/>
      <pageMargins left="0.75" right="0.75" top="1" bottom="1" header="0.5" footer="0.5"/>
      <pageSetup orientation="portrait" r:id="rId24"/>
      <headerFooter alignWithMargins="0"/>
    </customSheetView>
    <customSheetView guid="{483DCDBB-D1CA-4B11-85F4-FA65A96DCE29}" state="hidden">
      <selection activeCell="E8" sqref="E8"/>
      <pageMargins left="0.75" right="0.75" top="1" bottom="1" header="0.5" footer="0.5"/>
      <pageSetup orientation="portrait" r:id="rId25"/>
      <headerFooter alignWithMargins="0"/>
    </customSheetView>
    <customSheetView guid="{6167D39F-8E2F-4CD1-888C-E1DCB300434D}" state="hidden">
      <selection activeCell="E8" sqref="E8"/>
      <pageMargins left="0.75" right="0.75" top="1" bottom="1" header="0.5" footer="0.5"/>
      <pageSetup orientation="portrait" r:id="rId26"/>
      <headerFooter alignWithMargins="0"/>
    </customSheetView>
  </customSheetViews>
  <mergeCells count="1">
    <mergeCell ref="A1:B1"/>
  </mergeCells>
  <phoneticPr fontId="3" type="noConversion"/>
  <pageMargins left="0.75" right="0.75" top="1" bottom="1" header="0.5" footer="0.5"/>
  <pageSetup orientation="portrait" r:id="rId27"/>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B1:AC23"/>
  <sheetViews>
    <sheetView showGridLines="0" view="pageBreakPreview" zoomScaleNormal="100" zoomScaleSheetLayoutView="100" workbookViewId="0">
      <selection activeCell="D18" sqref="D18"/>
    </sheetView>
  </sheetViews>
  <sheetFormatPr defaultColWidth="8" defaultRowHeight="16.5"/>
  <cols>
    <col min="1" max="1" width="8" style="169" customWidth="1"/>
    <col min="2" max="2" width="28.875" style="173" customWidth="1"/>
    <col min="3" max="3" width="10.25" style="173" customWidth="1"/>
    <col min="4" max="4" width="50.75" style="173" customWidth="1"/>
    <col min="5" max="5" width="10.375" style="173" customWidth="1"/>
    <col min="6" max="25" width="10.375" style="179" customWidth="1"/>
    <col min="26" max="26" width="8" style="169" customWidth="1"/>
    <col min="27" max="27" width="21" style="169" customWidth="1"/>
    <col min="28" max="16384" width="8" style="169"/>
  </cols>
  <sheetData>
    <row r="1" spans="2:29" s="176" customFormat="1" ht="66.75" customHeight="1">
      <c r="B1" s="579" t="str">
        <f>Cover!$B$2</f>
        <v xml:space="preserve">Procurement of Centre Tower Crane for mechanized erection of transmission line towers under vendor development.
</v>
      </c>
      <c r="C1" s="579"/>
      <c r="D1" s="579"/>
      <c r="E1" s="170"/>
      <c r="F1" s="202"/>
      <c r="G1" s="171"/>
      <c r="H1" s="171"/>
      <c r="I1" s="171"/>
      <c r="J1" s="171"/>
      <c r="K1" s="171"/>
      <c r="L1" s="171"/>
      <c r="M1" s="171"/>
      <c r="N1" s="171"/>
      <c r="O1" s="171"/>
      <c r="P1" s="171"/>
      <c r="Q1" s="171"/>
      <c r="R1" s="171"/>
      <c r="S1" s="171"/>
      <c r="T1" s="171"/>
      <c r="U1" s="171"/>
      <c r="V1" s="171"/>
      <c r="W1" s="171"/>
      <c r="X1" s="171"/>
      <c r="Y1" s="171"/>
      <c r="AB1" s="205"/>
      <c r="AC1" s="205"/>
    </row>
    <row r="2" spans="2:29" ht="31.5" customHeight="1">
      <c r="B2" s="580" t="str">
        <f>Cover!B3</f>
        <v>Specification No.: CC/NT/G-MISC/DOM/A02/25/16599</v>
      </c>
      <c r="C2" s="580"/>
      <c r="D2" s="580"/>
      <c r="E2" s="172"/>
      <c r="F2" s="173"/>
      <c r="G2" s="173"/>
      <c r="H2" s="173"/>
      <c r="I2" s="173"/>
      <c r="J2" s="173"/>
      <c r="K2" s="173"/>
      <c r="L2" s="173"/>
      <c r="M2" s="173"/>
      <c r="N2" s="173"/>
      <c r="O2" s="173"/>
      <c r="P2" s="173"/>
      <c r="Q2" s="173"/>
      <c r="R2" s="173"/>
      <c r="S2" s="173"/>
      <c r="T2" s="173"/>
      <c r="U2" s="173"/>
      <c r="V2" s="173"/>
      <c r="W2" s="173"/>
      <c r="X2" s="173"/>
      <c r="Y2" s="173"/>
      <c r="AA2" s="169" t="s">
        <v>161</v>
      </c>
      <c r="AB2" s="207">
        <v>1</v>
      </c>
      <c r="AC2" s="206"/>
    </row>
    <row r="3" spans="2:29" ht="12" customHeight="1">
      <c r="B3" s="174"/>
      <c r="C3" s="174"/>
      <c r="D3" s="174"/>
      <c r="E3" s="174"/>
      <c r="F3" s="173"/>
      <c r="G3" s="173"/>
      <c r="H3" s="173"/>
      <c r="I3" s="173"/>
      <c r="J3" s="173"/>
      <c r="K3" s="173"/>
      <c r="L3" s="173"/>
      <c r="M3" s="173"/>
      <c r="N3" s="173"/>
      <c r="O3" s="173"/>
      <c r="P3" s="173"/>
      <c r="Q3" s="173"/>
      <c r="R3" s="173"/>
      <c r="S3" s="173"/>
      <c r="T3" s="173"/>
      <c r="U3" s="173"/>
      <c r="V3" s="173"/>
      <c r="W3" s="173"/>
      <c r="X3" s="173"/>
      <c r="Y3" s="173"/>
      <c r="AA3" s="169" t="s">
        <v>162</v>
      </c>
      <c r="AB3" s="207">
        <v>2</v>
      </c>
      <c r="AC3" s="206"/>
    </row>
    <row r="4" spans="2:29" ht="20.100000000000001" customHeight="1">
      <c r="B4" s="578" t="s">
        <v>134</v>
      </c>
      <c r="C4" s="578"/>
      <c r="D4" s="578"/>
      <c r="E4" s="174"/>
      <c r="F4" s="173"/>
      <c r="G4" s="173"/>
      <c r="H4" s="173"/>
      <c r="I4" s="173"/>
      <c r="J4" s="173"/>
      <c r="K4" s="173"/>
      <c r="L4" s="173"/>
      <c r="M4" s="173"/>
      <c r="N4" s="173"/>
      <c r="O4" s="173"/>
      <c r="P4" s="173"/>
      <c r="Q4" s="173"/>
      <c r="R4" s="173"/>
      <c r="S4" s="173"/>
      <c r="T4" s="173"/>
      <c r="U4" s="173"/>
      <c r="V4" s="173"/>
      <c r="W4" s="173"/>
      <c r="X4" s="173"/>
      <c r="Y4" s="173"/>
      <c r="AA4" s="169" t="s">
        <v>163</v>
      </c>
      <c r="AB4" s="207"/>
      <c r="AC4" s="206"/>
    </row>
    <row r="5" spans="2:29" ht="12" customHeight="1">
      <c r="B5" s="175"/>
      <c r="C5" s="175"/>
      <c r="F5" s="173"/>
      <c r="G5" s="173"/>
      <c r="H5" s="173"/>
      <c r="I5" s="173"/>
      <c r="J5" s="173"/>
      <c r="K5" s="173"/>
      <c r="L5" s="173"/>
      <c r="M5" s="173"/>
      <c r="N5" s="173"/>
      <c r="O5" s="173"/>
      <c r="P5" s="173"/>
      <c r="Q5" s="173"/>
      <c r="R5" s="173"/>
      <c r="S5" s="173"/>
      <c r="T5" s="173"/>
      <c r="U5" s="173"/>
      <c r="V5" s="173"/>
      <c r="W5" s="173"/>
      <c r="X5" s="173"/>
      <c r="Y5" s="173"/>
      <c r="AB5" s="206"/>
      <c r="AC5" s="206"/>
    </row>
    <row r="6" spans="2:29" s="176" customFormat="1" ht="43.5" hidden="1" customHeight="1">
      <c r="B6" s="361" t="s">
        <v>326</v>
      </c>
      <c r="C6" s="177"/>
      <c r="D6" s="229" t="s">
        <v>161</v>
      </c>
      <c r="F6" s="178"/>
      <c r="G6" s="178"/>
      <c r="H6" s="178"/>
      <c r="I6" s="178"/>
      <c r="J6" s="178"/>
      <c r="K6" s="178"/>
      <c r="L6" s="178"/>
      <c r="M6" s="178"/>
      <c r="N6" s="178"/>
      <c r="O6" s="178"/>
      <c r="P6" s="178"/>
      <c r="Q6" s="178"/>
      <c r="R6" s="178"/>
      <c r="S6" s="178"/>
      <c r="U6" s="178"/>
      <c r="V6" s="178"/>
      <c r="W6" s="178"/>
      <c r="X6" s="178"/>
      <c r="Y6" s="178"/>
      <c r="AA6" s="228" t="e">
        <f xml:space="preserve"> IF(D6= "Sole Bidder", 0,#REF!)</f>
        <v>#REF!</v>
      </c>
      <c r="AB6" s="205"/>
      <c r="AC6" s="205"/>
    </row>
    <row r="7" spans="2:29" ht="19.5" customHeight="1">
      <c r="B7" s="180"/>
      <c r="C7" s="180"/>
      <c r="D7" s="178"/>
    </row>
    <row r="8" spans="2:29" ht="24" customHeight="1">
      <c r="B8" s="181" t="str">
        <f>IF(D6="Individual Firm","Name of Sole Bidder [Individual Firm]",IF(D6="Licensee of a Manufacturer","Name of Bidder [Licensee]","Name of Bidder [Authorised Representative]"))</f>
        <v>Name of Sole Bidder [Individual Firm]</v>
      </c>
      <c r="C8" s="182"/>
      <c r="D8" s="369"/>
    </row>
    <row r="9" spans="2:29" ht="27.75" customHeight="1">
      <c r="B9" s="183" t="s">
        <v>164</v>
      </c>
      <c r="C9" s="184"/>
      <c r="D9" s="369"/>
    </row>
    <row r="10" spans="2:29" ht="22.5" customHeight="1">
      <c r="B10" s="185"/>
      <c r="C10" s="186"/>
      <c r="D10" s="369"/>
    </row>
    <row r="11" spans="2:29" ht="27" customHeight="1">
      <c r="B11" s="187"/>
      <c r="C11" s="188"/>
      <c r="D11" s="369"/>
    </row>
    <row r="12" spans="2:29" ht="15" customHeight="1">
      <c r="D12" s="180"/>
    </row>
    <row r="13" spans="2:29">
      <c r="B13" s="181" t="str">
        <f>IF(D6="Individual Firm","",IF(D6="Licensee of a Manufacturer","Name of Manufacturer [Licenser]","Name of Manufacturer"))</f>
        <v/>
      </c>
      <c r="C13" s="182"/>
      <c r="D13" s="369"/>
    </row>
    <row r="14" spans="2:29">
      <c r="B14" s="183" t="s">
        <v>165</v>
      </c>
      <c r="C14" s="184"/>
      <c r="D14" s="369"/>
    </row>
    <row r="15" spans="2:29">
      <c r="B15" s="185"/>
      <c r="C15" s="186"/>
      <c r="D15" s="369"/>
    </row>
    <row r="16" spans="2:29">
      <c r="B16" s="187"/>
      <c r="C16" s="188"/>
      <c r="D16" s="369"/>
    </row>
    <row r="17" spans="2:5" ht="24" customHeight="1">
      <c r="D17" s="180"/>
    </row>
    <row r="18" spans="2:5">
      <c r="B18" s="189" t="s">
        <v>135</v>
      </c>
      <c r="C18" s="190"/>
      <c r="D18" s="369"/>
    </row>
    <row r="19" spans="2:5" ht="25.5" customHeight="1">
      <c r="B19" s="189" t="s">
        <v>136</v>
      </c>
      <c r="C19" s="190"/>
      <c r="D19" s="369"/>
    </row>
    <row r="20" spans="2:5" ht="21" customHeight="1">
      <c r="B20" s="191"/>
      <c r="C20" s="191"/>
      <c r="D20" s="191"/>
    </row>
    <row r="21" spans="2:5" ht="21" customHeight="1">
      <c r="B21" s="189" t="s">
        <v>137</v>
      </c>
      <c r="C21" s="190"/>
      <c r="D21" s="480"/>
      <c r="E21" s="179"/>
    </row>
    <row r="22" spans="2:5" ht="21" customHeight="1">
      <c r="B22" s="189" t="s">
        <v>138</v>
      </c>
      <c r="C22" s="190"/>
      <c r="D22" s="481"/>
      <c r="E22" s="179"/>
    </row>
    <row r="23" spans="2:5">
      <c r="E23" s="179"/>
    </row>
  </sheetData>
  <sheetProtection algorithmName="SHA-512" hashValue="WtdMFx2Rw5ddwZ7qoWOFbdaM4YdXDpV+hCBjQKsZxBZC7Yn+nFuGmuV4/oUjg7Va8mni8lgtcMoG5FqUx4EAzw==" saltValue="3dJMHp5Ht0/VWwfq0lFmbQ==" spinCount="100000" sheet="1" formatColumns="0" formatRows="0" selectLockedCells="1"/>
  <customSheetViews>
    <customSheetView guid="{2AB34651-5913-42F9-BF39-AE938578D1AF}" showPageBreaks="1" showGridLines="0" printArea="1" hiddenRows="1" view="pageBreakPreview">
      <selection activeCell="D13" sqref="D13"/>
      <pageMargins left="0.75" right="0.75" top="0.69" bottom="0.7" header="0.4" footer="0.37"/>
      <pageSetup orientation="portrait" r:id="rId1"/>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2"/>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3"/>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4"/>
      <headerFooter alignWithMargins="0"/>
    </customSheetView>
    <customSheetView guid="{EF525F2E-18DE-47FD-A864-6F2A2CA91061}" showGridLines="0">
      <selection activeCell="D9" sqref="D9"/>
      <pageMargins left="0.75" right="0.75" top="0.69" bottom="0.7" header="0.4" footer="0.37"/>
      <pageSetup orientation="portrait" r:id="rId5"/>
      <headerFooter alignWithMargins="0"/>
    </customSheetView>
    <customSheetView guid="{9C0E3A54-A1E4-4406-967B-FE168F751196}" showGridLines="0" topLeftCell="A7">
      <selection activeCell="D11" sqref="D11"/>
      <pageMargins left="0.75" right="0.75" top="0.69" bottom="0.7" header="0.4" footer="0.37"/>
      <pageSetup orientation="portrait" r:id="rId6"/>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7"/>
      <headerFooter alignWithMargins="0"/>
    </customSheetView>
    <customSheetView guid="{B0EE7D76-5806-4718-BDAD-3A3EA691E5E4}" showGridLines="0" topLeftCell="A4">
      <selection activeCell="D22" sqref="D22"/>
      <pageMargins left="0.75" right="0.75" top="0.69" bottom="0.7" header="0.4" footer="0.37"/>
      <pageSetup orientation="portrait" r:id="rId8"/>
      <headerFooter alignWithMargins="0"/>
    </customSheetView>
    <customSheetView guid="{696D9240-6693-44E8-B9A4-2BFADD101EE2}" showGridLines="0">
      <selection activeCell="D6" sqref="D6"/>
      <pageMargins left="0.75" right="0.75" top="0.69" bottom="0.7" header="0.4" footer="0.37"/>
      <pageSetup orientation="portrait" r:id="rId9"/>
      <headerFooter alignWithMargins="0"/>
    </customSheetView>
    <customSheetView guid="{58D82F59-8CF6-455F-B9F4-081499FDF243}" showGridLines="0">
      <selection activeCell="D9" sqref="D9"/>
      <pageMargins left="0.75" right="0.75" top="0.69" bottom="0.7" header="0.4" footer="0.37"/>
      <pageSetup orientation="portrait" r:id="rId10"/>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1"/>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2"/>
      <headerFooter alignWithMargins="0"/>
    </customSheetView>
    <customSheetView guid="{9CA44E70-650F-49CD-967F-298619682CA2}" showGridLines="0" topLeftCell="A7">
      <selection activeCell="D11" sqref="D11"/>
      <pageMargins left="0.75" right="0.75" top="0.69" bottom="0.7" header="0.4" footer="0.37"/>
      <pageSetup orientation="portrait" r:id="rId13"/>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4"/>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15"/>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16"/>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17"/>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18"/>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19"/>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20"/>
      <headerFooter alignWithMargins="0"/>
    </customSheetView>
    <customSheetView guid="{D545044E-B7FF-408B-A291-2187C526EC3D}" showPageBreaks="1" showGridLines="0" printArea="1" hiddenRows="1" view="pageBreakPreview">
      <selection activeCell="D11" sqref="D11"/>
      <pageMargins left="0.75" right="0.75" top="0.69" bottom="0.7" header="0.4" footer="0.37"/>
      <pageSetup orientation="portrait" r:id="rId21"/>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22"/>
      <headerFooter alignWithMargins="0"/>
    </customSheetView>
    <customSheetView guid="{5C772B04-11E1-4A74-9F43-9A74EF38E5E2}" showPageBreaks="1" showGridLines="0" printArea="1" hiddenRows="1" view="pageBreakPreview">
      <selection activeCell="D21" sqref="D21"/>
      <pageMargins left="0.75" right="0.75" top="0.69" bottom="0.7" header="0.4" footer="0.37"/>
      <pageSetup orientation="portrait" r:id="rId23"/>
      <headerFooter alignWithMargins="0"/>
    </customSheetView>
    <customSheetView guid="{FA8C7114-2E15-4727-B4B0-927BCE12D1A6}" showPageBreaks="1" showGridLines="0" printArea="1" hiddenRows="1" view="pageBreakPreview">
      <selection activeCell="D14" sqref="D14"/>
      <pageMargins left="0.75" right="0.75" top="0.69" bottom="0.7" header="0.4" footer="0.37"/>
      <pageSetup orientation="portrait" r:id="rId24"/>
      <headerFooter alignWithMargins="0"/>
    </customSheetView>
    <customSheetView guid="{483DCDBB-D1CA-4B11-85F4-FA65A96DCE29}" showPageBreaks="1" showGridLines="0" printArea="1" hiddenRows="1" view="pageBreakPreview">
      <selection activeCell="D14" sqref="D14"/>
      <pageMargins left="0.75" right="0.75" top="0.69" bottom="0.7" header="0.4" footer="0.37"/>
      <pageSetup orientation="portrait" r:id="rId25"/>
      <headerFooter alignWithMargins="0"/>
    </customSheetView>
    <customSheetView guid="{6167D39F-8E2F-4CD1-888C-E1DCB300434D}" showPageBreaks="1" showGridLines="0" printArea="1" hiddenRows="1" view="pageBreakPreview">
      <selection activeCell="D13" sqref="D13"/>
      <pageMargins left="0.75" right="0.75" top="0.69" bottom="0.7" header="0.4" footer="0.37"/>
      <pageSetup orientation="portrait" r:id="rId26"/>
      <headerFooter alignWithMargins="0"/>
    </customSheetView>
  </customSheetViews>
  <mergeCells count="3">
    <mergeCell ref="B4:D4"/>
    <mergeCell ref="B1:D1"/>
    <mergeCell ref="B2:D2"/>
  </mergeCells>
  <phoneticPr fontId="35" type="noConversion"/>
  <conditionalFormatting sqref="B13:C16">
    <cfRule type="expression" dxfId="2" priority="4" stopIfTrue="1">
      <formula>$D$6= "Individual Firm"</formula>
    </cfRule>
  </conditionalFormatting>
  <conditionalFormatting sqref="D7">
    <cfRule type="expression" dxfId="1" priority="3" stopIfTrue="1">
      <formula>$AA$6=0</formula>
    </cfRule>
  </conditionalFormatting>
  <conditionalFormatting sqref="D13:D16">
    <cfRule type="expression" dxfId="0" priority="1" stopIfTrue="1">
      <formula>$D$6= "Individual Firm"</formula>
    </cfRule>
  </conditionalFormatting>
  <dataValidations count="2">
    <dataValidation type="date" allowBlank="1" showInputMessage="1" showErrorMessage="1" error="Enter date in dd-mmm-yy format. Example 01-oct-10" sqref="D21" xr:uid="{00000000-0002-0000-0200-000000000000}">
      <formula1>AB17</formula1>
      <formula2>AB18</formula2>
    </dataValidation>
    <dataValidation type="list" allowBlank="1" showInputMessage="1" showErrorMessage="1" sqref="D6" xr:uid="{00000000-0002-0000-0200-000001000000}">
      <formula1>$AA$2:$AA$4</formula1>
    </dataValidation>
  </dataValidations>
  <pageMargins left="0.75" right="0.75" top="0.69" bottom="0.7" header="0.4" footer="0.37"/>
  <pageSetup orientation="portrait" r:id="rId27"/>
  <headerFooter alignWithMargins="0"/>
  <drawing r:id="rId2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12"/>
    <pageSetUpPr fitToPage="1"/>
  </sheetPr>
  <dimension ref="A1:AA32"/>
  <sheetViews>
    <sheetView showGridLines="0" view="pageBreakPreview" zoomScale="80" zoomScaleNormal="100" zoomScaleSheetLayoutView="80" workbookViewId="0">
      <selection activeCell="M18" sqref="M18"/>
    </sheetView>
  </sheetViews>
  <sheetFormatPr defaultColWidth="9" defaultRowHeight="16.5"/>
  <cols>
    <col min="1" max="1" width="11.75" style="81" customWidth="1"/>
    <col min="2" max="2" width="20.375" style="81" customWidth="1"/>
    <col min="3" max="3" width="8.625" style="81" customWidth="1"/>
    <col min="4" max="4" width="14.125" style="81" customWidth="1"/>
    <col min="5" max="5" width="17.375" style="81" customWidth="1"/>
    <col min="6" max="6" width="12.875" style="81" customWidth="1"/>
    <col min="7" max="7" width="18.25" style="81" customWidth="1"/>
    <col min="8" max="8" width="11.5" style="81" customWidth="1"/>
    <col min="9" max="9" width="18.875" style="81" customWidth="1"/>
    <col min="10" max="10" width="64.75" style="256" customWidth="1"/>
    <col min="11" max="11" width="6.625" style="81" customWidth="1"/>
    <col min="12" max="12" width="9.5" style="81" customWidth="1"/>
    <col min="13" max="13" width="16.875" style="25" customWidth="1"/>
    <col min="14" max="14" width="25.25" style="25" customWidth="1"/>
    <col min="15" max="15" width="15.25" style="25" hidden="1" customWidth="1"/>
    <col min="16" max="16" width="9" style="237" hidden="1" customWidth="1"/>
    <col min="17" max="17" width="9" style="73" hidden="1" customWidth="1"/>
    <col min="18" max="18" width="6.375" style="73" hidden="1" customWidth="1"/>
    <col min="19" max="19" width="9" style="73" hidden="1" customWidth="1"/>
    <col min="20" max="20" width="12.875" style="73" hidden="1" customWidth="1"/>
    <col min="21" max="21" width="20.625" style="73" hidden="1" customWidth="1"/>
    <col min="22" max="22" width="18.375" style="73" hidden="1" customWidth="1"/>
    <col min="23" max="23" width="9" style="73" customWidth="1"/>
    <col min="24" max="24" width="6.75" style="73" customWidth="1"/>
    <col min="25" max="25" width="9" style="73" customWidth="1"/>
    <col min="26" max="26" width="9" style="73" hidden="1" customWidth="1"/>
    <col min="27" max="27" width="31.5" style="73" hidden="1" customWidth="1"/>
    <col min="28" max="16384" width="9" style="73"/>
  </cols>
  <sheetData>
    <row r="1" spans="1:22" ht="18" customHeight="1">
      <c r="A1" s="74" t="str">
        <f>Cover!B3</f>
        <v>Specification No.: CC/NT/G-MISC/DOM/A02/25/16599</v>
      </c>
      <c r="B1" s="74"/>
      <c r="C1" s="74"/>
      <c r="D1" s="74"/>
      <c r="E1" s="74"/>
      <c r="F1" s="74"/>
      <c r="G1" s="74"/>
      <c r="H1" s="74"/>
      <c r="I1" s="74"/>
      <c r="J1" s="255"/>
      <c r="K1" s="74"/>
      <c r="L1" s="74"/>
      <c r="M1" s="77"/>
      <c r="N1" s="78" t="s">
        <v>239</v>
      </c>
      <c r="O1" s="78"/>
    </row>
    <row r="2" spans="1:22" ht="6" customHeight="1">
      <c r="A2" s="60"/>
      <c r="B2" s="60"/>
      <c r="C2" s="60"/>
      <c r="D2" s="60"/>
      <c r="E2" s="60"/>
      <c r="F2" s="60"/>
      <c r="G2" s="60"/>
      <c r="H2" s="60"/>
      <c r="I2" s="60"/>
      <c r="J2" s="60"/>
      <c r="K2" s="60"/>
      <c r="L2" s="60"/>
    </row>
    <row r="3" spans="1:22" ht="42" customHeight="1">
      <c r="A3" s="583" t="str">
        <f>Cover!$B$2</f>
        <v xml:space="preserve">Procurement of Centre Tower Crane for mechanized erection of transmission line towers under vendor development.
</v>
      </c>
      <c r="B3" s="583"/>
      <c r="C3" s="583"/>
      <c r="D3" s="583"/>
      <c r="E3" s="583"/>
      <c r="F3" s="583"/>
      <c r="G3" s="583"/>
      <c r="H3" s="583"/>
      <c r="I3" s="583"/>
      <c r="J3" s="583"/>
      <c r="K3" s="583"/>
      <c r="L3" s="583"/>
      <c r="M3" s="583"/>
      <c r="N3" s="583"/>
      <c r="O3" s="583"/>
    </row>
    <row r="4" spans="1:22" ht="21.95" customHeight="1">
      <c r="A4" s="584" t="s">
        <v>462</v>
      </c>
      <c r="B4" s="584"/>
      <c r="C4" s="584"/>
      <c r="D4" s="584"/>
      <c r="E4" s="584"/>
      <c r="F4" s="584"/>
      <c r="G4" s="584"/>
      <c r="H4" s="584"/>
      <c r="I4" s="584"/>
      <c r="J4" s="584"/>
      <c r="K4" s="584"/>
      <c r="L4" s="584"/>
      <c r="M4" s="584"/>
      <c r="N4" s="584"/>
      <c r="O4" s="584"/>
    </row>
    <row r="5" spans="1:22" ht="18" customHeight="1">
      <c r="J5" s="81"/>
    </row>
    <row r="6" spans="1:22" ht="18" customHeight="1">
      <c r="A6" s="22" t="s">
        <v>166</v>
      </c>
      <c r="B6" s="22"/>
      <c r="C6" s="22"/>
      <c r="D6" s="22"/>
      <c r="E6" s="22"/>
      <c r="F6" s="22"/>
      <c r="G6" s="22"/>
      <c r="H6" s="22"/>
      <c r="I6" s="22"/>
      <c r="J6" s="23"/>
      <c r="K6" s="22"/>
      <c r="L6" s="22"/>
      <c r="M6" s="57" t="s">
        <v>213</v>
      </c>
      <c r="O6" s="23"/>
    </row>
    <row r="7" spans="1:22" ht="18" customHeight="1">
      <c r="A7" s="22" t="str">
        <f>"Bidder as "&amp; 'Names of Bidder'!D6</f>
        <v>Bidder as Individual Firm</v>
      </c>
      <c r="B7" s="22"/>
      <c r="C7" s="22"/>
      <c r="D7" s="22"/>
      <c r="E7" s="22"/>
      <c r="F7" s="22"/>
      <c r="G7" s="22"/>
      <c r="H7" s="22"/>
      <c r="I7" s="22"/>
      <c r="M7" s="56" t="s">
        <v>215</v>
      </c>
      <c r="O7" s="23"/>
    </row>
    <row r="8" spans="1:22" ht="15.75" customHeight="1">
      <c r="A8" s="22" t="s">
        <v>214</v>
      </c>
      <c r="B8" s="22"/>
      <c r="C8" s="582" t="str">
        <f>IF('Names of Bidder'!D8=0, "", 'Names of Bidder'!D8)</f>
        <v/>
      </c>
      <c r="D8" s="582"/>
      <c r="E8" s="582"/>
      <c r="F8" s="479"/>
      <c r="G8" s="479"/>
      <c r="H8" s="479"/>
      <c r="I8" s="479"/>
      <c r="J8" s="479"/>
      <c r="M8" s="56" t="s">
        <v>217</v>
      </c>
      <c r="O8" s="23"/>
    </row>
    <row r="9" spans="1:22">
      <c r="A9" s="22" t="s">
        <v>216</v>
      </c>
      <c r="B9" s="22"/>
      <c r="C9" s="582" t="str">
        <f>IF('Names of Bidder'!D9=0, "", 'Names of Bidder'!D9)</f>
        <v/>
      </c>
      <c r="D9" s="582"/>
      <c r="E9" s="582"/>
      <c r="F9" s="479"/>
      <c r="G9" s="479"/>
      <c r="H9" s="479"/>
      <c r="I9" s="479"/>
      <c r="J9" s="479"/>
      <c r="M9" s="56" t="s">
        <v>218</v>
      </c>
      <c r="O9" s="23"/>
    </row>
    <row r="10" spans="1:22">
      <c r="A10" s="23"/>
      <c r="B10" s="23"/>
      <c r="C10" s="582" t="str">
        <f>IF('Names of Bidder'!D10=0, "", 'Names of Bidder'!D10)</f>
        <v/>
      </c>
      <c r="D10" s="582"/>
      <c r="E10" s="582"/>
      <c r="F10" s="479"/>
      <c r="G10" s="479"/>
      <c r="H10" s="479"/>
      <c r="I10" s="479"/>
      <c r="J10" s="479"/>
      <c r="M10" s="362" t="s">
        <v>327</v>
      </c>
      <c r="O10" s="23"/>
    </row>
    <row r="11" spans="1:22">
      <c r="A11" s="23"/>
      <c r="B11" s="23"/>
      <c r="C11" s="582" t="str">
        <f>IF('Names of Bidder'!D11=0, "", 'Names of Bidder'!D11)</f>
        <v/>
      </c>
      <c r="D11" s="582"/>
      <c r="E11" s="582"/>
      <c r="F11" s="479"/>
      <c r="G11" s="479"/>
      <c r="H11" s="479"/>
      <c r="I11" s="479"/>
      <c r="J11" s="479"/>
      <c r="M11" s="56" t="s">
        <v>220</v>
      </c>
      <c r="O11" s="23"/>
    </row>
    <row r="12" spans="1:22" ht="18" customHeight="1">
      <c r="A12" s="23"/>
      <c r="B12" s="23"/>
      <c r="C12" s="23"/>
      <c r="D12" s="23"/>
      <c r="E12" s="23"/>
      <c r="F12" s="23"/>
      <c r="G12" s="23"/>
      <c r="H12" s="23"/>
      <c r="I12" s="23"/>
      <c r="J12" s="24"/>
      <c r="K12" s="24"/>
      <c r="L12" s="24"/>
      <c r="M12" s="56"/>
      <c r="O12" s="23"/>
    </row>
    <row r="13" spans="1:22" ht="18" customHeight="1">
      <c r="A13" s="23"/>
      <c r="B13" s="23"/>
      <c r="C13" s="23"/>
      <c r="D13" s="23"/>
      <c r="E13" s="23"/>
      <c r="F13" s="23"/>
      <c r="G13" s="23"/>
      <c r="H13" s="23"/>
      <c r="I13" s="23"/>
      <c r="J13" s="23"/>
      <c r="K13" s="23"/>
      <c r="L13" s="23"/>
      <c r="M13" s="22"/>
    </row>
    <row r="14" spans="1:22" ht="27" customHeight="1">
      <c r="A14" s="586" t="s">
        <v>406</v>
      </c>
      <c r="B14" s="586"/>
      <c r="C14" s="586"/>
      <c r="D14" s="586"/>
      <c r="E14" s="586"/>
      <c r="F14" s="586"/>
      <c r="G14" s="586"/>
      <c r="H14" s="586"/>
      <c r="I14" s="586"/>
      <c r="J14" s="586"/>
      <c r="K14" s="586"/>
      <c r="L14" s="586"/>
      <c r="M14" s="586"/>
      <c r="N14" s="586"/>
      <c r="O14" s="586"/>
      <c r="P14" s="257"/>
    </row>
    <row r="15" spans="1:22" ht="18" customHeight="1">
      <c r="J15" s="81"/>
      <c r="M15" s="77"/>
      <c r="N15" s="78" t="s">
        <v>189</v>
      </c>
      <c r="T15" s="73">
        <f>Discount!O18</f>
        <v>0</v>
      </c>
    </row>
    <row r="16" spans="1:22" ht="90" customHeight="1">
      <c r="A16" s="95" t="s">
        <v>190</v>
      </c>
      <c r="B16" s="95" t="s">
        <v>412</v>
      </c>
      <c r="C16" s="485" t="s">
        <v>413</v>
      </c>
      <c r="D16" s="487" t="s">
        <v>423</v>
      </c>
      <c r="E16" s="95" t="s">
        <v>414</v>
      </c>
      <c r="F16" s="488" t="s">
        <v>425</v>
      </c>
      <c r="G16" s="502" t="s">
        <v>469</v>
      </c>
      <c r="H16" s="502" t="s">
        <v>426</v>
      </c>
      <c r="I16" s="502" t="s">
        <v>470</v>
      </c>
      <c r="J16" s="95" t="s">
        <v>212</v>
      </c>
      <c r="K16" s="236" t="s">
        <v>188</v>
      </c>
      <c r="L16" s="236" t="s">
        <v>191</v>
      </c>
      <c r="M16" s="95" t="s">
        <v>427</v>
      </c>
      <c r="N16" s="95" t="s">
        <v>428</v>
      </c>
      <c r="O16" s="95" t="s">
        <v>402</v>
      </c>
      <c r="T16" s="73" t="e">
        <f>Discount!O19</f>
        <v>#REF!</v>
      </c>
      <c r="V16" s="493" t="s">
        <v>437</v>
      </c>
    </row>
    <row r="17" spans="1:27" ht="18" customHeight="1">
      <c r="A17" s="236">
        <v>1</v>
      </c>
      <c r="B17" s="236">
        <v>2</v>
      </c>
      <c r="C17" s="236">
        <v>3</v>
      </c>
      <c r="D17" s="486">
        <v>4</v>
      </c>
      <c r="E17" s="486">
        <v>5</v>
      </c>
      <c r="F17" s="486">
        <v>6</v>
      </c>
      <c r="G17" s="486">
        <v>7</v>
      </c>
      <c r="H17" s="486">
        <v>8</v>
      </c>
      <c r="I17" s="486">
        <v>9</v>
      </c>
      <c r="J17" s="486">
        <v>10</v>
      </c>
      <c r="K17" s="236">
        <v>11</v>
      </c>
      <c r="L17" s="236">
        <v>12</v>
      </c>
      <c r="M17" s="236">
        <v>13</v>
      </c>
      <c r="N17" s="236" t="s">
        <v>460</v>
      </c>
      <c r="O17" s="236">
        <v>11</v>
      </c>
      <c r="V17" s="492"/>
    </row>
    <row r="18" spans="1:27" s="91" customFormat="1" ht="48" customHeight="1">
      <c r="A18" s="503">
        <v>1</v>
      </c>
      <c r="B18" s="535">
        <v>7000034836</v>
      </c>
      <c r="C18" s="535">
        <v>10</v>
      </c>
      <c r="D18" s="535" t="s">
        <v>467</v>
      </c>
      <c r="E18" s="535">
        <v>1000079317</v>
      </c>
      <c r="F18" s="535">
        <v>84262000</v>
      </c>
      <c r="G18" s="506"/>
      <c r="H18" s="536">
        <v>18</v>
      </c>
      <c r="I18" s="506"/>
      <c r="J18" s="535" t="s">
        <v>468</v>
      </c>
      <c r="K18" s="535" t="s">
        <v>454</v>
      </c>
      <c r="L18" s="535">
        <v>3</v>
      </c>
      <c r="M18" s="500"/>
      <c r="N18" s="501">
        <f>IF(M18=0, 0, IF(ISERROR(L18*M18), M18, L18*M18))</f>
        <v>0</v>
      </c>
      <c r="O18" s="315" t="s">
        <v>246</v>
      </c>
      <c r="P18" s="25"/>
      <c r="R18" s="91" t="str">
        <f>IF(O18="",Bought Out,O18)</f>
        <v>Direct</v>
      </c>
      <c r="T18" s="91">
        <f>IF(O18="Direct",M18*(1-T4),M18*(1-T5))</f>
        <v>0</v>
      </c>
      <c r="U18" s="91" t="s">
        <v>449</v>
      </c>
      <c r="V18" s="315">
        <f>IF( OR( I18="",I18="Confirmed"), H18*N18%, I18*N18%)</f>
        <v>0</v>
      </c>
    </row>
    <row r="19" spans="1:27" s="91" customFormat="1" ht="128.25" hidden="1" customHeight="1">
      <c r="A19" s="503"/>
      <c r="B19" s="504"/>
      <c r="C19" s="504"/>
      <c r="D19" s="505"/>
      <c r="E19" s="504"/>
      <c r="F19" s="504"/>
      <c r="G19" s="506"/>
      <c r="H19" s="504"/>
      <c r="I19" s="506"/>
      <c r="J19" s="533"/>
      <c r="K19" s="507"/>
      <c r="L19" s="508"/>
      <c r="M19" s="500"/>
      <c r="N19" s="501"/>
      <c r="O19" s="315" t="s">
        <v>246</v>
      </c>
      <c r="P19" s="25"/>
      <c r="R19" s="91" t="str">
        <f>IF(O19="",Bought Out,O19)</f>
        <v>Direct</v>
      </c>
      <c r="T19" s="91">
        <f>IF(O19="Direct",M19*(1-T5),M19*(1-T6))</f>
        <v>0</v>
      </c>
      <c r="U19" s="91" t="s">
        <v>449</v>
      </c>
      <c r="V19" s="315">
        <f>IF( OR( I19="",I19="Confirmed"), H19*N19%, I19*N19%)</f>
        <v>0</v>
      </c>
      <c r="AA19" s="312" t="s">
        <v>455</v>
      </c>
    </row>
    <row r="20" spans="1:27" s="91" customFormat="1" ht="144.75" hidden="1" customHeight="1">
      <c r="A20" s="503"/>
      <c r="B20" s="504"/>
      <c r="C20" s="504"/>
      <c r="D20" s="505"/>
      <c r="E20" s="504"/>
      <c r="F20" s="504"/>
      <c r="G20" s="506"/>
      <c r="H20" s="504"/>
      <c r="I20" s="506"/>
      <c r="J20" s="533"/>
      <c r="K20" s="507"/>
      <c r="L20" s="508"/>
      <c r="M20" s="500"/>
      <c r="N20" s="501"/>
      <c r="O20" s="315" t="s">
        <v>246</v>
      </c>
      <c r="P20" s="25"/>
      <c r="R20" s="91" t="str">
        <f>IF(O20="",Bought Out,O20)</f>
        <v>Direct</v>
      </c>
      <c r="T20" s="91">
        <f>IF(O20="Direct",M20*(1-T6),M20*(1-T7))</f>
        <v>0</v>
      </c>
      <c r="U20" s="91" t="s">
        <v>449</v>
      </c>
      <c r="V20" s="315">
        <f>IF( OR( I20="",I20="Confirmed"), H20*N20%, I20*N20%)</f>
        <v>0</v>
      </c>
      <c r="AA20" s="312" t="s">
        <v>456</v>
      </c>
    </row>
    <row r="21" spans="1:27" s="523" customFormat="1" ht="26.1" customHeight="1">
      <c r="A21" s="518"/>
      <c r="B21" s="518"/>
      <c r="C21" s="518"/>
      <c r="D21" s="518"/>
      <c r="E21" s="518"/>
      <c r="F21" s="518"/>
      <c r="G21" s="518"/>
      <c r="H21" s="518"/>
      <c r="I21" s="518"/>
      <c r="J21" s="587" t="s">
        <v>245</v>
      </c>
      <c r="K21" s="587"/>
      <c r="L21" s="587"/>
      <c r="M21" s="519"/>
      <c r="N21" s="520">
        <f>N18</f>
        <v>0</v>
      </c>
      <c r="O21" s="521"/>
      <c r="P21" s="522"/>
      <c r="V21" s="524">
        <f>SUM(V18:V20)</f>
        <v>0</v>
      </c>
    </row>
    <row r="22" spans="1:27" s="523" customFormat="1" ht="26.1" customHeight="1">
      <c r="A22" s="525"/>
      <c r="B22" s="525"/>
      <c r="C22" s="525"/>
      <c r="D22" s="525"/>
      <c r="E22" s="525"/>
      <c r="F22" s="525"/>
      <c r="G22" s="525"/>
      <c r="H22" s="525"/>
      <c r="I22" s="525"/>
      <c r="J22" s="585" t="s">
        <v>316</v>
      </c>
      <c r="K22" s="585"/>
      <c r="L22" s="585"/>
      <c r="M22" s="519"/>
      <c r="N22" s="526">
        <v>0</v>
      </c>
      <c r="O22" s="521"/>
      <c r="P22" s="522"/>
    </row>
    <row r="23" spans="1:27" s="523" customFormat="1" ht="26.1" customHeight="1">
      <c r="A23" s="525"/>
      <c r="B23" s="525"/>
      <c r="C23" s="525"/>
      <c r="D23" s="525"/>
      <c r="E23" s="525"/>
      <c r="F23" s="525"/>
      <c r="G23" s="525"/>
      <c r="H23" s="525"/>
      <c r="I23" s="525"/>
      <c r="J23" s="588" t="s">
        <v>244</v>
      </c>
      <c r="K23" s="588"/>
      <c r="L23" s="588"/>
      <c r="M23" s="519"/>
      <c r="N23" s="527">
        <f>N21</f>
        <v>0</v>
      </c>
      <c r="O23" s="521"/>
      <c r="P23" s="522"/>
    </row>
    <row r="24" spans="1:27" s="523" customFormat="1" ht="7.5" customHeight="1">
      <c r="A24" s="528"/>
      <c r="B24" s="528"/>
      <c r="C24" s="528"/>
      <c r="D24" s="528"/>
      <c r="E24" s="528"/>
      <c r="F24" s="528"/>
      <c r="G24" s="528"/>
      <c r="H24" s="528"/>
      <c r="I24" s="528"/>
      <c r="J24" s="529"/>
      <c r="K24" s="529"/>
      <c r="L24" s="529"/>
      <c r="M24" s="530"/>
      <c r="N24" s="531"/>
      <c r="O24" s="532"/>
    </row>
    <row r="25" spans="1:27" ht="7.5" customHeight="1">
      <c r="J25" s="589"/>
      <c r="K25" s="589"/>
      <c r="L25" s="589"/>
      <c r="M25" s="589"/>
      <c r="N25" s="589"/>
      <c r="O25" s="589"/>
    </row>
    <row r="26" spans="1:27" ht="7.5" customHeight="1">
      <c r="A26" s="270"/>
      <c r="B26" s="270"/>
      <c r="C26" s="270"/>
      <c r="D26" s="270"/>
      <c r="E26" s="270"/>
      <c r="F26" s="270"/>
      <c r="G26" s="270"/>
      <c r="H26" s="270"/>
      <c r="I26" s="270"/>
      <c r="J26" s="589"/>
      <c r="K26" s="589"/>
      <c r="L26" s="589"/>
      <c r="M26" s="589"/>
      <c r="N26" s="589"/>
      <c r="O26" s="589"/>
    </row>
    <row r="27" spans="1:27" ht="27" customHeight="1">
      <c r="A27" s="271" t="s">
        <v>229</v>
      </c>
      <c r="B27" s="590" t="s">
        <v>430</v>
      </c>
      <c r="C27" s="590"/>
      <c r="D27" s="590"/>
      <c r="E27" s="590"/>
      <c r="F27" s="590"/>
      <c r="G27" s="590"/>
      <c r="H27" s="590"/>
      <c r="I27" s="590"/>
      <c r="J27" s="590"/>
      <c r="K27" s="590"/>
      <c r="L27" s="590"/>
      <c r="M27" s="590"/>
      <c r="N27" s="590"/>
      <c r="O27" s="590"/>
    </row>
    <row r="28" spans="1:27" ht="33.6" customHeight="1">
      <c r="A28" s="140"/>
      <c r="B28" s="591" t="s">
        <v>429</v>
      </c>
      <c r="C28" s="591"/>
      <c r="D28" s="591"/>
      <c r="E28" s="591"/>
      <c r="F28" s="591"/>
      <c r="G28" s="591"/>
      <c r="H28" s="591"/>
      <c r="I28" s="591"/>
      <c r="J28" s="591"/>
      <c r="K28" s="591"/>
      <c r="L28" s="591"/>
      <c r="M28" s="591"/>
    </row>
    <row r="29" spans="1:27" ht="33.6" customHeight="1">
      <c r="A29" s="84" t="s">
        <v>223</v>
      </c>
      <c r="B29" s="117">
        <f>'Names of Bidder'!D21</f>
        <v>0</v>
      </c>
      <c r="D29" s="117"/>
      <c r="E29" s="84"/>
      <c r="F29" s="84"/>
      <c r="G29" s="84"/>
      <c r="H29" s="84"/>
      <c r="I29" s="84"/>
      <c r="K29" s="454"/>
      <c r="L29" s="322"/>
      <c r="M29" s="86" t="s">
        <v>226</v>
      </c>
      <c r="N29" s="117" t="str">
        <f>IF('Names of Bidder'!D18=0, "", 'Names of Bidder'!D18)</f>
        <v/>
      </c>
      <c r="O29" s="88"/>
    </row>
    <row r="30" spans="1:27" ht="33.6" customHeight="1">
      <c r="A30" s="84" t="s">
        <v>224</v>
      </c>
      <c r="B30" s="88">
        <f>'Names of Bidder'!D22</f>
        <v>0</v>
      </c>
      <c r="D30" s="117"/>
      <c r="E30" s="84"/>
      <c r="F30" s="84"/>
      <c r="G30" s="84"/>
      <c r="H30" s="84"/>
      <c r="I30" s="84"/>
      <c r="K30" s="91"/>
      <c r="L30" s="322"/>
      <c r="M30" s="86" t="s">
        <v>227</v>
      </c>
      <c r="N30" s="494" t="str">
        <f>IF('Names of Bidder'!D19=0, "", 'Names of Bidder'!D19)</f>
        <v/>
      </c>
      <c r="O30" s="494"/>
    </row>
    <row r="31" spans="1:27" ht="33.6" customHeight="1">
      <c r="J31" s="273"/>
      <c r="K31" s="25"/>
    </row>
    <row r="32" spans="1:27" ht="33.6" customHeight="1">
      <c r="J32" s="273"/>
      <c r="K32" s="25"/>
      <c r="M32" s="86"/>
      <c r="N32" s="581"/>
      <c r="O32" s="581"/>
    </row>
  </sheetData>
  <sheetProtection algorithmName="SHA-512" hashValue="ZzjLN9hFFG/wDoa5O7tyg9nyf2ca2xfu/n4doxmSWK3AN6/HLP6/5AemDNgtkqis5TCfUWdZJuVtl99gFaOwqg==" saltValue="jddTWN5+I4168cH/v3LyAg==" spinCount="100000" sheet="1" formatColumns="0" formatRows="0" selectLockedCells="1"/>
  <dataConsolidate/>
  <customSheetViews>
    <customSheetView guid="{2AB34651-5913-42F9-BF39-AE938578D1AF}" scale="80" showPageBreaks="1" showGridLines="0" fitToPage="1" printArea="1" hiddenColumns="1" view="pageBreakPreview" topLeftCell="A7">
      <selection activeCell="K19" sqref="K19"/>
      <colBreaks count="1" manualBreakCount="1">
        <brk id="16" max="1048575" man="1"/>
      </colBreaks>
      <pageMargins left="0.21" right="0.23" top="0.48" bottom="0.48" header="0.25" footer="0.27"/>
      <printOptions horizontalCentered="1"/>
      <pageSetup paperSize="9" scale="54" orientation="landscape" r:id="rId1"/>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2"/>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3"/>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4"/>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5"/>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6"/>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7"/>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8"/>
      <headerFooter alignWithMargins="0">
        <oddFooter>&amp;R&amp;"Book Antiqua,Bold"&amp;10Schedule-1/ 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9"/>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1"/>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2"/>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3"/>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4"/>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15"/>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16"/>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17"/>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18"/>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19"/>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20"/>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21"/>
      <headerFooter alignWithMargins="0">
        <oddFooter>&amp;R&amp;"Book Antiqua,Bold"&amp;10Schedule-1/ Page &amp;P of &amp;N</oddFooter>
      </headerFooter>
    </customSheetView>
    <customSheetView guid="{D545044E-B7FF-408B-A291-2187C526EC3D}"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22"/>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23"/>
      <headerFooter alignWithMargins="0">
        <oddFooter>&amp;R&amp;"Book Antiqua,Bold"&amp;10Schedule-1/ Page &amp;P of &amp;N</oddFooter>
      </headerFooter>
    </customSheetView>
    <customSheetView guid="{5C772B04-11E1-4A74-9F43-9A74EF38E5E2}" scale="85" showPageBreaks="1" showGridLines="0" fitToPage="1" printArea="1" hiddenColumns="1" view="pageBreakPreview" topLeftCell="A4">
      <selection activeCell="N21" sqref="N21"/>
      <colBreaks count="1" manualBreakCount="1">
        <brk id="16" max="1048575" man="1"/>
      </colBreaks>
      <pageMargins left="0.21" right="0.23" top="0.48" bottom="0.48" header="0.25" footer="0.27"/>
      <printOptions horizontalCentered="1"/>
      <pageSetup paperSize="9" scale="60" orientation="landscape" r:id="rId24"/>
      <headerFooter alignWithMargins="0">
        <oddFooter>&amp;R&amp;"Book Antiqua,Bold"&amp;10Schedule-1/ Page &amp;P of &amp;N</oddFooter>
      </headerFooter>
    </customSheetView>
    <customSheetView guid="{FA8C7114-2E15-4727-B4B0-927BCE12D1A6}" scale="85" showPageBreaks="1" showGridLines="0" fitToPage="1" printArea="1" hiddenColumns="1" view="pageBreakPreview">
      <selection activeCell="G19" sqref="G19"/>
      <colBreaks count="1" manualBreakCount="1">
        <brk id="16" max="1048575" man="1"/>
      </colBreaks>
      <pageMargins left="0.21" right="0.23" top="0.48" bottom="0.48" header="0.25" footer="0.27"/>
      <printOptions horizontalCentered="1"/>
      <pageSetup paperSize="9" scale="38" orientation="landscape" r:id="rId25"/>
      <headerFooter alignWithMargins="0">
        <oddFooter>&amp;R&amp;"Book Antiqua,Bold"&amp;10Schedule-1/ Page &amp;P of &amp;N</oddFooter>
      </headerFooter>
    </customSheetView>
    <customSheetView guid="{483DCDBB-D1CA-4B11-85F4-FA65A96DCE2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26"/>
      <headerFooter alignWithMargins="0">
        <oddFooter>&amp;R&amp;"Book Antiqua,Bold"&amp;10Schedule-1/ Page &amp;P of &amp;N</oddFooter>
      </headerFooter>
    </customSheetView>
    <customSheetView guid="{6167D39F-8E2F-4CD1-888C-E1DCB300434D}" scale="80" showPageBreaks="1" showGridLines="0" fitToPage="1" printArea="1" hiddenColumns="1" view="pageBreakPreview" topLeftCell="A7">
      <selection activeCell="K19" sqref="K19"/>
      <colBreaks count="1" manualBreakCount="1">
        <brk id="16" max="1048575" man="1"/>
      </colBreaks>
      <pageMargins left="0.21" right="0.23" top="0.48" bottom="0.48" header="0.25" footer="0.27"/>
      <printOptions horizontalCentered="1"/>
      <pageSetup paperSize="9" scale="54" orientation="landscape" r:id="rId27"/>
      <headerFooter alignWithMargins="0">
        <oddFooter>&amp;R&amp;"Book Antiqua,Bold"&amp;10Schedule-1/ Page &amp;P of &amp;N</oddFooter>
      </headerFooter>
    </customSheetView>
  </customSheetViews>
  <mergeCells count="14">
    <mergeCell ref="N32:O32"/>
    <mergeCell ref="C11:E11"/>
    <mergeCell ref="A3:O3"/>
    <mergeCell ref="A4:O4"/>
    <mergeCell ref="C8:E8"/>
    <mergeCell ref="C9:E9"/>
    <mergeCell ref="C10:E10"/>
    <mergeCell ref="J22:L22"/>
    <mergeCell ref="A14:O14"/>
    <mergeCell ref="J21:L21"/>
    <mergeCell ref="J23:L23"/>
    <mergeCell ref="J25:O26"/>
    <mergeCell ref="B27:O27"/>
    <mergeCell ref="B28:M28"/>
  </mergeCells>
  <phoneticPr fontId="3" type="noConversion"/>
  <dataValidations xWindow="482" yWindow="355" count="3">
    <dataValidation type="list" allowBlank="1" showInputMessage="1" showErrorMessage="1" sqref="O18:O20" xr:uid="{00000000-0002-0000-0300-000001000000}">
      <formula1>"Direct,Bought Out"</formula1>
    </dataValidation>
    <dataValidation operator="greaterThan" allowBlank="1" showInputMessage="1" showErrorMessage="1" sqref="M18:M20" xr:uid="{00000000-0002-0000-0300-000002000000}"/>
    <dataValidation type="list" allowBlank="1" showInputMessage="1" showErrorMessage="1" sqref="I18:I20" xr:uid="{00000000-0002-0000-0300-000003000000}">
      <formula1>"Confirmed, 0,5,12,18,28"</formula1>
    </dataValidation>
  </dataValidations>
  <printOptions horizontalCentered="1"/>
  <pageMargins left="0.21" right="0.23" top="0.48" bottom="0.48" header="0.25" footer="0.27"/>
  <pageSetup paperSize="9" scale="57" orientation="landscape" r:id="rId28"/>
  <headerFooter alignWithMargins="0">
    <oddFooter>&amp;R&amp;"Book Antiqua,Bold"&amp;10Schedule-1/ Page &amp;P of &amp;N</oddFooter>
  </headerFooter>
  <colBreaks count="1" manualBreakCount="1">
    <brk id="15" max="1048575" man="1"/>
  </colBreaks>
  <drawing r:id="rId2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theme="1"/>
  </sheetPr>
  <dimension ref="A1:X32"/>
  <sheetViews>
    <sheetView topLeftCell="A13" zoomScaleNormal="100" zoomScaleSheetLayoutView="100" workbookViewId="0">
      <selection activeCell="K13" sqref="K1:K65536"/>
    </sheetView>
  </sheetViews>
  <sheetFormatPr defaultColWidth="9" defaultRowHeight="16.5"/>
  <cols>
    <col min="1" max="1" width="10.625" style="81" customWidth="1"/>
    <col min="2" max="2" width="31.75" style="256" customWidth="1"/>
    <col min="3" max="3" width="11.75" style="256" customWidth="1"/>
    <col min="4" max="4" width="6.625" style="81" customWidth="1"/>
    <col min="5" max="5" width="8.125" style="81" customWidth="1"/>
    <col min="6" max="6" width="11.375" style="25" customWidth="1"/>
    <col min="7" max="7" width="16.875" style="25" customWidth="1"/>
    <col min="8" max="8" width="11.125" style="25" customWidth="1"/>
    <col min="9" max="9" width="9" style="237"/>
    <col min="10" max="10" width="9.875" style="73" customWidth="1"/>
    <col min="11" max="11" width="6.375" style="73" hidden="1" customWidth="1"/>
    <col min="12" max="16384" width="9" style="73"/>
  </cols>
  <sheetData>
    <row r="1" spans="1:9" ht="18" customHeight="1">
      <c r="A1" s="74" t="str">
        <f>Cover!B3</f>
        <v>Specification No.: CC/NT/G-MISC/DOM/A02/25/16599</v>
      </c>
      <c r="B1" s="255"/>
      <c r="C1" s="255"/>
      <c r="D1" s="74"/>
      <c r="E1" s="74"/>
      <c r="F1" s="77"/>
      <c r="G1" s="77"/>
      <c r="H1" s="78" t="s">
        <v>239</v>
      </c>
    </row>
    <row r="2" spans="1:9" ht="18" customHeight="1">
      <c r="A2" s="60"/>
      <c r="B2" s="60"/>
      <c r="C2" s="60"/>
      <c r="D2" s="60"/>
      <c r="E2" s="60"/>
    </row>
    <row r="3" spans="1:9" ht="64.5" customHeight="1">
      <c r="A3" s="594" t="str">
        <f>Cover!$B$2</f>
        <v xml:space="preserve">Procurement of Centre Tower Crane for mechanized erection of transmission line towers under vendor development.
</v>
      </c>
      <c r="B3" s="594"/>
      <c r="C3" s="594"/>
      <c r="D3" s="594"/>
      <c r="E3" s="594"/>
      <c r="F3" s="594"/>
      <c r="G3" s="594"/>
      <c r="H3" s="594"/>
    </row>
    <row r="4" spans="1:9" ht="21.95" customHeight="1">
      <c r="A4" s="584" t="s">
        <v>242</v>
      </c>
      <c r="B4" s="584"/>
      <c r="C4" s="584"/>
      <c r="D4" s="584"/>
      <c r="E4" s="584"/>
      <c r="F4" s="584"/>
      <c r="G4" s="584"/>
      <c r="H4" s="584"/>
    </row>
    <row r="5" spans="1:9" ht="18" customHeight="1">
      <c r="B5" s="81"/>
      <c r="C5" s="81"/>
    </row>
    <row r="6" spans="1:9" ht="18" customHeight="1">
      <c r="A6" s="22" t="s">
        <v>166</v>
      </c>
      <c r="B6" s="23"/>
      <c r="C6" s="23"/>
      <c r="D6" s="22"/>
      <c r="E6" s="22"/>
      <c r="F6" s="57" t="s">
        <v>213</v>
      </c>
      <c r="H6" s="23"/>
    </row>
    <row r="7" spans="1:9" ht="18" customHeight="1">
      <c r="A7" s="22" t="str">
        <f>"Bidder as "&amp; 'Names of Bidder'!D6</f>
        <v>Bidder as Individual Firm</v>
      </c>
      <c r="F7" s="56" t="s">
        <v>215</v>
      </c>
      <c r="H7" s="23"/>
    </row>
    <row r="8" spans="1:9" ht="18" customHeight="1">
      <c r="A8" s="22" t="s">
        <v>214</v>
      </c>
      <c r="B8" s="595">
        <f>'Names of Bidder'!D8</f>
        <v>0</v>
      </c>
      <c r="C8" s="595"/>
      <c r="D8" s="595"/>
      <c r="E8" s="595"/>
      <c r="F8" s="56" t="s">
        <v>217</v>
      </c>
      <c r="H8" s="23"/>
    </row>
    <row r="9" spans="1:9" ht="18" customHeight="1">
      <c r="A9" s="22" t="s">
        <v>216</v>
      </c>
      <c r="B9" s="595">
        <f>'Names of Bidder'!D9</f>
        <v>0</v>
      </c>
      <c r="C9" s="595"/>
      <c r="D9" s="595"/>
      <c r="E9" s="595"/>
      <c r="F9" s="56" t="s">
        <v>218</v>
      </c>
      <c r="H9" s="23"/>
    </row>
    <row r="10" spans="1:9" ht="18" customHeight="1">
      <c r="A10" s="23"/>
      <c r="B10" s="595">
        <f>'Names of Bidder'!D10</f>
        <v>0</v>
      </c>
      <c r="C10" s="595"/>
      <c r="D10" s="595"/>
      <c r="E10" s="595"/>
      <c r="F10" s="56" t="s">
        <v>219</v>
      </c>
      <c r="H10" s="23"/>
    </row>
    <row r="11" spans="1:9" ht="18" customHeight="1">
      <c r="A11" s="23"/>
      <c r="B11" s="595">
        <f>'Names of Bidder'!D11</f>
        <v>0</v>
      </c>
      <c r="C11" s="595"/>
      <c r="D11" s="595"/>
      <c r="E11" s="595"/>
      <c r="F11" s="56" t="s">
        <v>220</v>
      </c>
      <c r="H11" s="23"/>
    </row>
    <row r="12" spans="1:9" ht="18" customHeight="1">
      <c r="A12" s="23"/>
      <c r="B12" s="24"/>
      <c r="C12" s="24"/>
      <c r="D12" s="24"/>
      <c r="E12" s="24"/>
      <c r="F12" s="56"/>
      <c r="H12" s="23"/>
    </row>
    <row r="13" spans="1:9" ht="18" customHeight="1">
      <c r="A13" s="23"/>
      <c r="B13" s="23"/>
      <c r="C13" s="23"/>
      <c r="D13" s="23"/>
      <c r="E13" s="23"/>
      <c r="F13" s="22"/>
    </row>
    <row r="14" spans="1:9" ht="40.5" customHeight="1">
      <c r="A14" s="592" t="s">
        <v>198</v>
      </c>
      <c r="B14" s="592"/>
      <c r="C14" s="592"/>
      <c r="D14" s="592"/>
      <c r="E14" s="592"/>
      <c r="F14" s="592"/>
      <c r="G14" s="592"/>
      <c r="H14" s="592"/>
      <c r="I14" s="257"/>
    </row>
    <row r="15" spans="1:9" ht="18" customHeight="1">
      <c r="B15" s="81"/>
      <c r="C15" s="81"/>
      <c r="F15" s="77"/>
      <c r="G15" s="77"/>
      <c r="H15" s="78" t="s">
        <v>189</v>
      </c>
    </row>
    <row r="16" spans="1:9" ht="62.25" customHeight="1">
      <c r="A16" s="95" t="s">
        <v>190</v>
      </c>
      <c r="B16" s="95" t="s">
        <v>212</v>
      </c>
      <c r="C16" s="95" t="s">
        <v>167</v>
      </c>
      <c r="D16" s="236" t="s">
        <v>188</v>
      </c>
      <c r="E16" s="236" t="s">
        <v>191</v>
      </c>
      <c r="F16" s="95" t="s">
        <v>192</v>
      </c>
      <c r="G16" s="95" t="s">
        <v>193</v>
      </c>
      <c r="H16" s="95" t="s">
        <v>221</v>
      </c>
    </row>
    <row r="17" spans="1:24" ht="18" customHeight="1">
      <c r="A17" s="236">
        <v>1</v>
      </c>
      <c r="B17" s="236">
        <v>2</v>
      </c>
      <c r="C17" s="236">
        <v>3</v>
      </c>
      <c r="D17" s="236">
        <v>4</v>
      </c>
      <c r="E17" s="236">
        <v>5</v>
      </c>
      <c r="F17" s="236">
        <v>6</v>
      </c>
      <c r="G17" s="236" t="s">
        <v>168</v>
      </c>
      <c r="H17" s="236">
        <v>8</v>
      </c>
    </row>
    <row r="18" spans="1:24" s="91" customFormat="1" ht="50.1" customHeight="1">
      <c r="A18" s="258" t="e">
        <f>'Sch-1'!#REF!</f>
        <v>#REF!</v>
      </c>
      <c r="B18" s="258" t="e">
        <f>'Sch-1'!#REF!</f>
        <v>#REF!</v>
      </c>
      <c r="C18" s="358" t="e">
        <f>'Sch-1'!#REF!</f>
        <v>#REF!</v>
      </c>
      <c r="D18" s="315" t="e">
        <f>'Sch-1'!#REF!</f>
        <v>#REF!</v>
      </c>
      <c r="E18" s="330" t="e">
        <f>'Sch-1'!#REF!</f>
        <v>#REF!</v>
      </c>
      <c r="F18" s="353" t="e">
        <f>'Sch-1'!#REF!</f>
        <v>#REF!</v>
      </c>
      <c r="G18" s="260" t="e">
        <f>IF(F18=0, "Included", IF(ISERROR(E18*F18), F18, E18*F18))</f>
        <v>#REF!</v>
      </c>
      <c r="H18" s="259" t="e">
        <f>'Sch-1'!#REF!</f>
        <v>#REF!</v>
      </c>
      <c r="I18" s="25"/>
      <c r="K18" s="91" t="e">
        <f>'Sch-1'!#REF!</f>
        <v>#REF!</v>
      </c>
    </row>
    <row r="19" spans="1:24" ht="26.1" customHeight="1">
      <c r="A19" s="261"/>
      <c r="B19" s="593" t="s">
        <v>245</v>
      </c>
      <c r="C19" s="593"/>
      <c r="D19" s="593"/>
      <c r="E19" s="593"/>
      <c r="F19" s="259"/>
      <c r="G19" s="262">
        <f>SUMIF(K18:K18,"Direct",G18:G18)</f>
        <v>0</v>
      </c>
      <c r="H19" s="319" t="s">
        <v>246</v>
      </c>
      <c r="I19" s="25"/>
    </row>
    <row r="20" spans="1:24" ht="26.1" customHeight="1">
      <c r="A20" s="261"/>
      <c r="B20" s="593" t="s">
        <v>245</v>
      </c>
      <c r="C20" s="593"/>
      <c r="D20" s="593"/>
      <c r="E20" s="593"/>
      <c r="F20" s="259"/>
      <c r="G20" s="262">
        <f>SUMIF(K18:K18,"Bought Out",G18:G18)</f>
        <v>0</v>
      </c>
      <c r="H20" s="319" t="s">
        <v>317</v>
      </c>
      <c r="I20" s="25"/>
    </row>
    <row r="21" spans="1:24" ht="26.1" customHeight="1">
      <c r="A21" s="261"/>
      <c r="B21" s="593" t="s">
        <v>245</v>
      </c>
      <c r="C21" s="593"/>
      <c r="D21" s="593"/>
      <c r="E21" s="593"/>
      <c r="F21" s="259"/>
      <c r="G21" s="262">
        <f>G19+G20</f>
        <v>0</v>
      </c>
      <c r="H21" s="263"/>
      <c r="I21" s="25"/>
    </row>
    <row r="22" spans="1:24" ht="26.1" customHeight="1">
      <c r="A22" s="264"/>
      <c r="B22" s="597" t="s">
        <v>316</v>
      </c>
      <c r="C22" s="597"/>
      <c r="D22" s="597"/>
      <c r="E22" s="597"/>
      <c r="F22" s="259"/>
      <c r="G22" s="262">
        <f>'Sch-6 Dis'!F21</f>
        <v>0</v>
      </c>
      <c r="H22" s="263"/>
      <c r="I22" s="25"/>
    </row>
    <row r="23" spans="1:24" ht="26.1" customHeight="1">
      <c r="A23" s="264"/>
      <c r="B23" s="598" t="s">
        <v>244</v>
      </c>
      <c r="C23" s="598"/>
      <c r="D23" s="598"/>
      <c r="E23" s="598"/>
      <c r="F23" s="259"/>
      <c r="G23" s="262">
        <f>G21+G22</f>
        <v>0</v>
      </c>
      <c r="H23" s="263"/>
      <c r="I23" s="25"/>
    </row>
    <row r="24" spans="1:24" ht="16.5" customHeight="1">
      <c r="A24" s="265"/>
      <c r="B24" s="266"/>
      <c r="C24" s="266"/>
      <c r="D24" s="266"/>
      <c r="E24" s="266"/>
      <c r="F24" s="267"/>
      <c r="G24" s="268"/>
      <c r="H24" s="269"/>
    </row>
    <row r="25" spans="1:24" ht="16.5" customHeight="1">
      <c r="B25" s="589"/>
      <c r="C25" s="589"/>
      <c r="D25" s="589"/>
      <c r="E25" s="589"/>
      <c r="F25" s="589"/>
      <c r="G25" s="589"/>
      <c r="H25" s="589"/>
    </row>
    <row r="26" spans="1:24" ht="16.5" customHeight="1">
      <c r="A26" s="270"/>
      <c r="B26" s="589"/>
      <c r="C26" s="589"/>
      <c r="D26" s="589"/>
      <c r="E26" s="589"/>
      <c r="F26" s="589"/>
      <c r="G26" s="589"/>
      <c r="H26" s="589"/>
    </row>
    <row r="27" spans="1:24" ht="117.75" customHeight="1">
      <c r="A27" s="271" t="s">
        <v>229</v>
      </c>
      <c r="B27" s="592" t="s">
        <v>174</v>
      </c>
      <c r="C27" s="592"/>
      <c r="D27" s="592"/>
      <c r="E27" s="592"/>
      <c r="F27" s="592"/>
      <c r="G27" s="592"/>
      <c r="H27" s="592"/>
    </row>
    <row r="28" spans="1:24" ht="33.6" customHeight="1">
      <c r="A28" s="140"/>
      <c r="B28" s="272"/>
      <c r="C28" s="272"/>
      <c r="D28" s="241"/>
      <c r="E28" s="241"/>
    </row>
    <row r="29" spans="1:24" ht="33.6" customHeight="1">
      <c r="A29" s="84" t="s">
        <v>223</v>
      </c>
      <c r="B29" s="117">
        <f>'Names of Bidder'!D21</f>
        <v>0</v>
      </c>
      <c r="C29" s="117"/>
      <c r="D29" s="85"/>
      <c r="F29" s="86" t="s">
        <v>225</v>
      </c>
      <c r="G29" s="581"/>
      <c r="H29" s="581"/>
    </row>
    <row r="30" spans="1:24" s="237" customFormat="1" ht="33.6" customHeight="1">
      <c r="A30" s="84" t="s">
        <v>224</v>
      </c>
      <c r="B30" s="117">
        <f>'Names of Bidder'!D22</f>
        <v>0</v>
      </c>
      <c r="C30" s="117"/>
      <c r="D30" s="25"/>
      <c r="E30" s="81"/>
      <c r="F30" s="86" t="s">
        <v>226</v>
      </c>
      <c r="G30" s="596">
        <f>'Names of Bidder'!D18</f>
        <v>0</v>
      </c>
      <c r="H30" s="596"/>
      <c r="J30" s="73"/>
      <c r="K30" s="73"/>
      <c r="L30" s="73"/>
      <c r="M30" s="73"/>
      <c r="N30" s="73"/>
      <c r="O30" s="73"/>
      <c r="P30" s="73"/>
      <c r="Q30" s="73"/>
      <c r="R30" s="73"/>
      <c r="S30" s="73"/>
      <c r="T30" s="73"/>
      <c r="U30" s="73"/>
      <c r="V30" s="73"/>
      <c r="W30" s="73"/>
      <c r="X30" s="73"/>
    </row>
    <row r="31" spans="1:24" s="237" customFormat="1" ht="33.6" customHeight="1">
      <c r="A31" s="81"/>
      <c r="B31" s="273"/>
      <c r="C31" s="273"/>
      <c r="D31" s="25"/>
      <c r="E31" s="81"/>
      <c r="F31" s="86" t="s">
        <v>227</v>
      </c>
      <c r="G31" s="596">
        <f>'Names of Bidder'!D19</f>
        <v>0</v>
      </c>
      <c r="H31" s="596"/>
      <c r="J31" s="73"/>
      <c r="K31" s="73"/>
      <c r="L31" s="73"/>
      <c r="M31" s="73"/>
      <c r="N31" s="73"/>
      <c r="O31" s="73"/>
      <c r="P31" s="73"/>
      <c r="Q31" s="73"/>
      <c r="R31" s="73"/>
      <c r="S31" s="73"/>
      <c r="T31" s="73"/>
      <c r="U31" s="73"/>
      <c r="V31" s="73"/>
      <c r="W31" s="73"/>
      <c r="X31" s="73"/>
    </row>
    <row r="32" spans="1:24" s="237" customFormat="1" ht="33.6" customHeight="1">
      <c r="A32" s="81"/>
      <c r="B32" s="273"/>
      <c r="C32" s="273"/>
      <c r="D32" s="25"/>
      <c r="E32" s="81"/>
      <c r="F32" s="86" t="s">
        <v>228</v>
      </c>
      <c r="G32" s="581"/>
      <c r="H32" s="581"/>
      <c r="J32" s="73"/>
      <c r="K32" s="73"/>
      <c r="L32" s="73"/>
      <c r="M32" s="73"/>
      <c r="N32" s="73"/>
      <c r="O32" s="73"/>
      <c r="P32" s="73"/>
      <c r="Q32" s="73"/>
      <c r="R32" s="73"/>
      <c r="S32" s="73"/>
      <c r="T32" s="73"/>
      <c r="U32" s="73"/>
      <c r="V32" s="73"/>
      <c r="W32" s="73"/>
      <c r="X32" s="73"/>
    </row>
  </sheetData>
  <sheetProtection password="E848" sheet="1" objects="1" scenarios="1" selectLockedCells="1" selectUnlockedCells="1"/>
  <customSheetViews>
    <customSheetView guid="{2AB34651-5913-42F9-BF39-AE938578D1AF}"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5C772B04-11E1-4A74-9F43-9A74EF38E5E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483DCDBB-D1CA-4B11-85F4-FA65A96DCE2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6167D39F-8E2F-4CD1-888C-E1DCB300434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18">
    <mergeCell ref="G31:H31"/>
    <mergeCell ref="G32:H32"/>
    <mergeCell ref="B22:E22"/>
    <mergeCell ref="B23:E23"/>
    <mergeCell ref="B25:H26"/>
    <mergeCell ref="B27:H27"/>
    <mergeCell ref="G29:H29"/>
    <mergeCell ref="G30:H30"/>
    <mergeCell ref="A14:H14"/>
    <mergeCell ref="B19:E19"/>
    <mergeCell ref="B20:E20"/>
    <mergeCell ref="B21:E21"/>
    <mergeCell ref="A3:H3"/>
    <mergeCell ref="A4:H4"/>
    <mergeCell ref="B8:E8"/>
    <mergeCell ref="B9:E9"/>
    <mergeCell ref="B10:E10"/>
    <mergeCell ref="B11:E11"/>
  </mergeCells>
  <phoneticPr fontId="31" type="noConversion"/>
  <dataValidations disablePrompts="1" count="2">
    <dataValidation type="date" allowBlank="1" showInputMessage="1" showErrorMessage="1" error="Enter date in &quot;dd-mmm-yy&quot; format. Example 03-oct-10." sqref="B30:C30" xr:uid="{00000000-0002-0000-0400-000000000000}">
      <formula1>#REF!</formula1>
      <formula2>#REF!</formula2>
    </dataValidation>
    <dataValidation type="list" allowBlank="1" showInputMessage="1" showErrorMessage="1" sqref="H18" xr:uid="{00000000-0002-0000-0400-000001000000}">
      <formula1>"Direct,Bought Out"</formula1>
    </dataValidation>
  </dataValidations>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indexed="53"/>
    <pageSetUpPr fitToPage="1"/>
  </sheetPr>
  <dimension ref="A1:AD26"/>
  <sheetViews>
    <sheetView showGridLines="0" view="pageBreakPreview" zoomScale="80" zoomScaleNormal="100" zoomScaleSheetLayoutView="80" workbookViewId="0">
      <selection activeCell="I16" sqref="I16"/>
    </sheetView>
  </sheetViews>
  <sheetFormatPr defaultColWidth="9" defaultRowHeight="16.5"/>
  <cols>
    <col min="1" max="1" width="12" style="242" customWidth="1"/>
    <col min="2" max="2" width="13.75" style="242" customWidth="1"/>
    <col min="3" max="3" width="9.125" style="242" customWidth="1"/>
    <col min="4" max="4" width="17.625" style="242" customWidth="1"/>
    <col min="5" max="5" width="14.25" style="242" customWidth="1"/>
    <col min="6" max="6" width="63.875" style="83" customWidth="1"/>
    <col min="7" max="7" width="7.625" style="82" customWidth="1"/>
    <col min="8" max="8" width="8.625" style="82" customWidth="1"/>
    <col min="9" max="9" width="18.25" style="82" customWidth="1"/>
    <col min="10" max="10" width="23.5" style="82" customWidth="1"/>
    <col min="11" max="11" width="11.125" style="25" customWidth="1"/>
    <col min="12" max="12" width="9" style="73" hidden="1" customWidth="1"/>
    <col min="13" max="13" width="0" style="73" hidden="1" customWidth="1"/>
    <col min="14" max="14" width="25.125" style="73" hidden="1" customWidth="1"/>
    <col min="15" max="15" width="9" style="216"/>
    <col min="16" max="17" width="17.625" style="216" customWidth="1"/>
    <col min="18" max="30" width="9" style="216"/>
    <col min="31" max="16384" width="9" style="73"/>
  </cols>
  <sheetData>
    <row r="1" spans="1:17" ht="18" customHeight="1">
      <c r="A1" s="74" t="str">
        <f>Cover!B3</f>
        <v>Specification No.: CC/NT/G-MISC/DOM/A02/25/16599</v>
      </c>
      <c r="B1" s="74"/>
      <c r="C1" s="74"/>
      <c r="D1" s="74"/>
      <c r="E1" s="74"/>
      <c r="F1" s="75"/>
      <c r="G1" s="76"/>
      <c r="H1" s="76"/>
      <c r="I1" s="77"/>
      <c r="J1" s="78" t="s">
        <v>248</v>
      </c>
    </row>
    <row r="2" spans="1:17" ht="18" customHeight="1">
      <c r="A2" s="60"/>
      <c r="B2" s="60"/>
      <c r="C2" s="60"/>
      <c r="D2" s="60"/>
      <c r="E2" s="60"/>
      <c r="F2" s="80"/>
      <c r="G2" s="81"/>
      <c r="H2" s="81"/>
      <c r="I2" s="25"/>
      <c r="J2" s="25"/>
    </row>
    <row r="3" spans="1:17" ht="19.5" customHeight="1">
      <c r="A3" s="594" t="str">
        <f>Cover!$B$2</f>
        <v xml:space="preserve">Procurement of Centre Tower Crane for mechanized erection of transmission line towers under vendor development.
</v>
      </c>
      <c r="B3" s="594"/>
      <c r="C3" s="594"/>
      <c r="D3" s="594"/>
      <c r="E3" s="594"/>
      <c r="F3" s="594"/>
      <c r="G3" s="594"/>
      <c r="H3" s="594"/>
      <c r="I3" s="594"/>
      <c r="J3" s="594"/>
      <c r="O3" s="230"/>
      <c r="Q3" s="231"/>
    </row>
    <row r="4" spans="1:17" ht="21.95" customHeight="1">
      <c r="A4" s="584" t="s">
        <v>462</v>
      </c>
      <c r="B4" s="584"/>
      <c r="C4" s="584"/>
      <c r="D4" s="584"/>
      <c r="E4" s="584"/>
      <c r="F4" s="584"/>
      <c r="G4" s="584"/>
      <c r="H4" s="584"/>
      <c r="I4" s="584"/>
      <c r="J4" s="584"/>
      <c r="K4" s="274"/>
      <c r="O4" s="230"/>
      <c r="Q4" s="231"/>
    </row>
    <row r="5" spans="1:17" ht="18" customHeight="1">
      <c r="A5" s="275"/>
      <c r="B5" s="275"/>
      <c r="C5" s="275"/>
      <c r="D5" s="275"/>
      <c r="E5" s="275"/>
      <c r="F5" s="233"/>
      <c r="G5" s="232"/>
      <c r="H5" s="232"/>
      <c r="I5" s="232"/>
      <c r="J5" s="276"/>
      <c r="O5" s="230"/>
      <c r="Q5" s="231"/>
    </row>
    <row r="6" spans="1:17" ht="18" customHeight="1">
      <c r="A6" s="22" t="str">
        <f>'Sch-1'!A6</f>
        <v>Bidder’s Name and Address</v>
      </c>
      <c r="B6" s="22"/>
      <c r="C6" s="22"/>
      <c r="E6" s="479"/>
      <c r="F6" s="479"/>
      <c r="G6" s="23"/>
      <c r="H6" s="23"/>
      <c r="I6" s="57" t="s">
        <v>213</v>
      </c>
      <c r="J6" s="25"/>
      <c r="K6" s="23"/>
      <c r="O6" s="230"/>
      <c r="Q6" s="231"/>
    </row>
    <row r="7" spans="1:17" ht="18" customHeight="1">
      <c r="A7" s="234" t="str">
        <f>'Sch-1'!A7</f>
        <v>Bidder as Individual Firm</v>
      </c>
      <c r="B7" s="234"/>
      <c r="C7" s="234"/>
      <c r="E7" s="479"/>
      <c r="F7" s="479"/>
      <c r="I7" s="56" t="s">
        <v>215</v>
      </c>
      <c r="J7" s="25"/>
      <c r="K7" s="23"/>
      <c r="O7" s="230"/>
      <c r="Q7" s="231"/>
    </row>
    <row r="8" spans="1:17">
      <c r="A8" s="22" t="s">
        <v>214</v>
      </c>
      <c r="B8" s="22"/>
      <c r="C8" s="22"/>
      <c r="D8" s="479" t="str">
        <f>IF('Sch-1'!C8=0, "", 'Sch-1'!C8)</f>
        <v/>
      </c>
      <c r="I8" s="56" t="s">
        <v>217</v>
      </c>
      <c r="J8" s="25"/>
      <c r="K8" s="23"/>
      <c r="O8" s="230"/>
      <c r="Q8" s="231"/>
    </row>
    <row r="9" spans="1:17">
      <c r="A9" s="22" t="s">
        <v>216</v>
      </c>
      <c r="B9" s="22"/>
      <c r="C9" s="22"/>
      <c r="D9" s="479" t="str">
        <f>IF('Sch-1'!C9=0, "", 'Sch-1'!C9)</f>
        <v/>
      </c>
      <c r="I9" s="56" t="s">
        <v>218</v>
      </c>
      <c r="J9" s="25"/>
      <c r="K9" s="23"/>
      <c r="O9" s="230"/>
      <c r="Q9" s="231"/>
    </row>
    <row r="10" spans="1:17">
      <c r="A10" s="23"/>
      <c r="B10" s="23"/>
      <c r="C10" s="23"/>
      <c r="D10" s="582" t="str">
        <f>IF('Sch-1'!C10=0, "", 'Sch-1'!C10)</f>
        <v/>
      </c>
      <c r="E10" s="582"/>
      <c r="F10" s="582"/>
      <c r="I10" s="56" t="s">
        <v>219</v>
      </c>
      <c r="J10" s="25"/>
      <c r="K10" s="23"/>
    </row>
    <row r="11" spans="1:17">
      <c r="A11" s="23"/>
      <c r="B11" s="23"/>
      <c r="C11" s="23"/>
      <c r="D11" s="582" t="str">
        <f>IF('Sch-1'!C11=0, "", 'Sch-1'!C11)</f>
        <v/>
      </c>
      <c r="E11" s="582"/>
      <c r="F11" s="582"/>
      <c r="I11" s="56" t="s">
        <v>220</v>
      </c>
      <c r="J11" s="25"/>
      <c r="K11" s="23"/>
    </row>
    <row r="12" spans="1:17" ht="18" customHeight="1">
      <c r="A12" s="23"/>
      <c r="B12" s="23"/>
      <c r="C12" s="23"/>
      <c r="D12" s="23"/>
      <c r="E12" s="23"/>
      <c r="F12" s="24"/>
      <c r="G12" s="24"/>
      <c r="H12" s="24"/>
      <c r="I12" s="61"/>
      <c r="J12" s="25"/>
      <c r="K12" s="23"/>
    </row>
    <row r="13" spans="1:17" ht="18" customHeight="1" thickBot="1">
      <c r="A13" s="604" t="s">
        <v>463</v>
      </c>
      <c r="B13" s="604"/>
      <c r="C13" s="604"/>
      <c r="D13" s="604"/>
      <c r="E13" s="604"/>
      <c r="F13" s="604"/>
      <c r="G13" s="22"/>
      <c r="H13" s="22"/>
      <c r="I13" s="22"/>
      <c r="J13" s="78" t="s">
        <v>189</v>
      </c>
    </row>
    <row r="14" spans="1:17" ht="74.25" customHeight="1">
      <c r="A14" s="511" t="s">
        <v>190</v>
      </c>
      <c r="B14" s="511" t="s">
        <v>412</v>
      </c>
      <c r="C14" s="511" t="s">
        <v>413</v>
      </c>
      <c r="D14" s="482" t="s">
        <v>423</v>
      </c>
      <c r="E14" s="511" t="s">
        <v>414</v>
      </c>
      <c r="F14" s="511" t="s">
        <v>212</v>
      </c>
      <c r="G14" s="499" t="s">
        <v>188</v>
      </c>
      <c r="H14" s="499" t="s">
        <v>191</v>
      </c>
      <c r="I14" s="511" t="s">
        <v>431</v>
      </c>
      <c r="J14" s="511" t="s">
        <v>432</v>
      </c>
      <c r="K14" s="204"/>
      <c r="P14" s="209"/>
      <c r="Q14" s="209"/>
    </row>
    <row r="15" spans="1:17" ht="18" customHeight="1">
      <c r="A15" s="236">
        <v>1</v>
      </c>
      <c r="B15" s="236">
        <v>2</v>
      </c>
      <c r="C15" s="236">
        <v>3</v>
      </c>
      <c r="D15" s="236">
        <v>4</v>
      </c>
      <c r="E15" s="236">
        <v>5</v>
      </c>
      <c r="F15" s="315">
        <v>6</v>
      </c>
      <c r="G15" s="236">
        <v>7</v>
      </c>
      <c r="H15" s="236">
        <v>8</v>
      </c>
      <c r="I15" s="236">
        <v>9</v>
      </c>
      <c r="J15" s="236" t="s">
        <v>461</v>
      </c>
      <c r="K15" s="140"/>
      <c r="L15" s="73">
        <f>Discount!O20</f>
        <v>0</v>
      </c>
      <c r="P15" s="208"/>
      <c r="Q15" s="208"/>
    </row>
    <row r="16" spans="1:17" ht="59.25" customHeight="1">
      <c r="A16" s="512">
        <v>1</v>
      </c>
      <c r="B16" s="535">
        <v>7000034836</v>
      </c>
      <c r="C16" s="535">
        <v>10</v>
      </c>
      <c r="D16" s="535" t="s">
        <v>467</v>
      </c>
      <c r="E16" s="535">
        <v>1000079317</v>
      </c>
      <c r="F16" s="537" t="s">
        <v>468</v>
      </c>
      <c r="G16" s="537" t="s">
        <v>454</v>
      </c>
      <c r="H16" s="537">
        <v>3</v>
      </c>
      <c r="I16" s="513"/>
      <c r="J16" s="516">
        <f t="shared" ref="J16" si="0">IF(I16=0, 0, IF(ISERROR(H16*I16), I16, H16*I16))</f>
        <v>0</v>
      </c>
      <c r="K16" s="140"/>
      <c r="P16" s="208"/>
      <c r="Q16" s="208"/>
    </row>
    <row r="17" spans="1:17" ht="97.5" hidden="1" customHeight="1">
      <c r="A17" s="512">
        <v>2</v>
      </c>
      <c r="B17" s="512"/>
      <c r="C17" s="512"/>
      <c r="D17" s="512"/>
      <c r="E17" s="512"/>
      <c r="F17" s="517"/>
      <c r="G17" s="514"/>
      <c r="H17" s="515"/>
      <c r="I17" s="513"/>
      <c r="J17" s="516"/>
      <c r="K17" s="140"/>
      <c r="N17" s="312" t="s">
        <v>455</v>
      </c>
      <c r="P17" s="208"/>
      <c r="Q17" s="208"/>
    </row>
    <row r="18" spans="1:17" ht="121.5" hidden="1" customHeight="1">
      <c r="A18" s="512">
        <v>3</v>
      </c>
      <c r="B18" s="512"/>
      <c r="C18" s="512"/>
      <c r="D18" s="512"/>
      <c r="E18" s="512"/>
      <c r="F18" s="517"/>
      <c r="G18" s="514"/>
      <c r="H18" s="515"/>
      <c r="I18" s="513"/>
      <c r="J18" s="516"/>
      <c r="K18" s="140"/>
      <c r="N18" s="312" t="s">
        <v>456</v>
      </c>
      <c r="P18" s="208"/>
      <c r="Q18" s="208"/>
    </row>
    <row r="19" spans="1:17" ht="24" customHeight="1">
      <c r="A19" s="279"/>
      <c r="B19" s="279"/>
      <c r="C19" s="279"/>
      <c r="D19" s="279"/>
      <c r="E19" s="279"/>
      <c r="F19" s="601" t="s">
        <v>450</v>
      </c>
      <c r="G19" s="602"/>
      <c r="H19" s="602"/>
      <c r="I19" s="603"/>
      <c r="J19" s="465">
        <f>J16</f>
        <v>0</v>
      </c>
      <c r="P19" s="210"/>
      <c r="Q19" s="211"/>
    </row>
    <row r="20" spans="1:17" ht="27.95" customHeight="1">
      <c r="A20" s="324"/>
      <c r="B20" s="324"/>
      <c r="C20" s="324"/>
      <c r="D20" s="324"/>
      <c r="E20" s="324"/>
      <c r="F20" s="325"/>
      <c r="G20" s="326"/>
      <c r="H20" s="327"/>
      <c r="I20" s="328"/>
      <c r="J20" s="329"/>
      <c r="P20" s="210"/>
      <c r="Q20" s="211"/>
    </row>
    <row r="21" spans="1:17" ht="13.5" customHeight="1">
      <c r="A21" s="285"/>
      <c r="B21" s="285"/>
      <c r="C21" s="285"/>
      <c r="D21" s="285"/>
      <c r="E21" s="285"/>
      <c r="F21" s="244"/>
      <c r="H21" s="242"/>
      <c r="I21" s="243"/>
      <c r="J21" s="243"/>
    </row>
    <row r="22" spans="1:17" ht="33.6" customHeight="1">
      <c r="A22" s="84" t="s">
        <v>223</v>
      </c>
      <c r="B22" s="245" t="str">
        <f>IF('Sch-1'!B29=0,"", 'Sch-1'!B29)</f>
        <v/>
      </c>
      <c r="C22" s="84"/>
      <c r="D22" s="84"/>
      <c r="E22" s="84"/>
      <c r="G22" s="454"/>
      <c r="H22" s="322"/>
      <c r="I22" s="86" t="s">
        <v>226</v>
      </c>
      <c r="J22" s="88" t="str">
        <f>IF('Sch-1'!N29=0,"",'Sch-1'!N29)</f>
        <v/>
      </c>
      <c r="P22" s="230"/>
      <c r="Q22" s="286"/>
    </row>
    <row r="23" spans="1:17" ht="33.6" customHeight="1">
      <c r="A23" s="84" t="s">
        <v>224</v>
      </c>
      <c r="B23" s="245" t="str">
        <f>IF('Sch-1'!B30=0,"", 'Sch-1'!B30)</f>
        <v/>
      </c>
      <c r="C23" s="84"/>
      <c r="D23" s="84"/>
      <c r="E23" s="84"/>
      <c r="G23" s="91"/>
      <c r="H23" s="322"/>
      <c r="I23" s="86" t="s">
        <v>227</v>
      </c>
      <c r="J23" s="88" t="str">
        <f>IF('Sch-1'!N30=0,"",'Sch-1'!N30)</f>
        <v/>
      </c>
    </row>
    <row r="24" spans="1:17" ht="17.25" customHeight="1">
      <c r="A24" s="81"/>
      <c r="B24" s="81"/>
      <c r="C24" s="81"/>
      <c r="D24" s="81"/>
      <c r="E24" s="81"/>
      <c r="F24" s="80"/>
      <c r="G24" s="25"/>
      <c r="H24" s="81"/>
    </row>
    <row r="25" spans="1:17" ht="6" customHeight="1">
      <c r="A25" s="81"/>
      <c r="B25" s="81"/>
      <c r="C25" s="81"/>
      <c r="D25" s="81"/>
      <c r="E25" s="81"/>
      <c r="F25" s="80"/>
      <c r="G25" s="25"/>
      <c r="H25" s="81"/>
      <c r="I25" s="86"/>
      <c r="J25" s="87"/>
    </row>
    <row r="26" spans="1:17" ht="2.25" customHeight="1">
      <c r="A26" s="81"/>
      <c r="B26" s="81"/>
      <c r="C26" s="81"/>
      <c r="D26" s="81"/>
      <c r="E26" s="81"/>
      <c r="F26" s="599"/>
      <c r="G26" s="600"/>
      <c r="H26" s="600"/>
      <c r="I26" s="600"/>
      <c r="J26" s="600"/>
    </row>
  </sheetData>
  <sheetProtection algorithmName="SHA-512" hashValue="uqJqQZQhxOVcYyznYXv41RyqJBOQ+ozaxzIXQp5FTYlu7btz4WhaI0qSphas7ldAevJeqaj3ZOreOodVrrBqGQ==" saltValue="Pqb7tvd5ZEGIw6qeQyiGSg==" spinCount="100000" sheet="1" formatColumns="0" formatRows="0" selectLockedCells="1"/>
  <customSheetViews>
    <customSheetView guid="{2AB34651-5913-42F9-BF39-AE938578D1AF}" scale="80" showPageBreaks="1" showGridLines="0" fitToPage="1" printArea="1" hiddenColumns="1" view="pageBreakPreview">
      <selection activeCell="G18" sqref="G18"/>
      <colBreaks count="1" manualBreakCount="1">
        <brk id="11" max="1048575" man="1"/>
      </colBreaks>
      <pageMargins left="0.51181102362204722" right="0.26" top="0.54" bottom="0.61" header="0.25" footer="0.43"/>
      <printOptions horizontalCentered="1"/>
      <pageSetup paperSize="9" scale="67" orientation="landscape" r:id="rId1"/>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2"/>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3"/>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4"/>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5"/>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6"/>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7"/>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8"/>
      <headerFooter alignWithMargins="0">
        <oddFooter>&amp;R&amp;"Book Antiqua,Bold"&amp;10Schedule-2/ 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9"/>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1"/>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2"/>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3"/>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4"/>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15"/>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16"/>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7"/>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8"/>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19"/>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20"/>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21"/>
      <headerFooter alignWithMargins="0">
        <oddFooter>&amp;R&amp;"Book Antiqua,Bold"&amp;10Schedule-2/ Page &amp;P of &amp;N</oddFooter>
      </headerFooter>
    </customSheetView>
    <customSheetView guid="{D545044E-B7FF-408B-A291-2187C526EC3D}"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22"/>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23"/>
      <headerFooter alignWithMargins="0">
        <oddFooter>&amp;R&amp;"Book Antiqua,Bold"&amp;10Schedule-2/ Page &amp;P of &amp;N</oddFooter>
      </headerFooter>
    </customSheetView>
    <customSheetView guid="{5C772B04-11E1-4A74-9F43-9A74EF38E5E2}" showPageBreaks="1" showGridLines="0" fitToPage="1" printArea="1" hiddenColumns="1" view="pageBreakPreview" topLeftCell="A13">
      <selection activeCell="J19" sqref="J19"/>
      <colBreaks count="1" manualBreakCount="1">
        <brk id="11" max="1048575" man="1"/>
      </colBreaks>
      <pageMargins left="0.51181102362204722" right="0.26" top="0.54" bottom="0.61" header="0.25" footer="0.43"/>
      <printOptions horizontalCentered="1"/>
      <pageSetup paperSize="9" scale="70" orientation="landscape" r:id="rId24"/>
      <headerFooter alignWithMargins="0">
        <oddFooter>&amp;R&amp;"Book Antiqua,Bold"&amp;10Schedule-2/ Page &amp;P of &amp;N</oddFooter>
      </headerFooter>
    </customSheetView>
    <customSheetView guid="{FA8C7114-2E15-4727-B4B0-927BCE12D1A6}" showPageBreaks="1" showGridLines="0" fitToPage="1" printArea="1" hiddenColumns="1" view="pageBreakPreview" topLeftCell="A16">
      <selection activeCell="J20" sqref="J20"/>
      <colBreaks count="1" manualBreakCount="1">
        <brk id="11" max="1048575" man="1"/>
      </colBreaks>
      <pageMargins left="0.51181102362204722" right="0.26" top="0.54" bottom="0.61" header="0.25" footer="0.43"/>
      <printOptions horizontalCentered="1"/>
      <pageSetup paperSize="9" scale="49" orientation="landscape" r:id="rId25"/>
      <headerFooter alignWithMargins="0">
        <oddFooter>&amp;R&amp;"Book Antiqua,Bold"&amp;10Schedule-2/ Page &amp;P of &amp;N</oddFooter>
      </headerFooter>
    </customSheetView>
    <customSheetView guid="{483DCDBB-D1CA-4B11-85F4-FA65A96DCE2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8" orientation="landscape" r:id="rId26"/>
      <headerFooter alignWithMargins="0">
        <oddFooter>&amp;R&amp;"Book Antiqua,Bold"&amp;10Schedule-2/ Page &amp;P of &amp;N</oddFooter>
      </headerFooter>
    </customSheetView>
    <customSheetView guid="{6167D39F-8E2F-4CD1-888C-E1DCB300434D}" scale="80" showPageBreaks="1" showGridLines="0" fitToPage="1" printArea="1" hiddenColumns="1" view="pageBreakPreview">
      <selection activeCell="G18" sqref="G18"/>
      <colBreaks count="1" manualBreakCount="1">
        <brk id="11" max="1048575" man="1"/>
      </colBreaks>
      <pageMargins left="0.51181102362204722" right="0.26" top="0.54" bottom="0.61" header="0.25" footer="0.43"/>
      <printOptions horizontalCentered="1"/>
      <pageSetup paperSize="9" scale="67" orientation="landscape" r:id="rId27"/>
      <headerFooter alignWithMargins="0">
        <oddFooter>&amp;R&amp;"Book Antiqua,Bold"&amp;10Schedule-2/ Page &amp;P of &amp;N</oddFooter>
      </headerFooter>
    </customSheetView>
  </customSheetViews>
  <mergeCells count="7">
    <mergeCell ref="F26:J26"/>
    <mergeCell ref="A3:J3"/>
    <mergeCell ref="A4:J4"/>
    <mergeCell ref="D10:F10"/>
    <mergeCell ref="D11:F11"/>
    <mergeCell ref="F19:I19"/>
    <mergeCell ref="A13:F13"/>
  </mergeCells>
  <phoneticPr fontId="3" type="noConversion"/>
  <dataValidations count="1">
    <dataValidation operator="greaterThan" allowBlank="1" showInputMessage="1" showErrorMessage="1" sqref="I16:I18" xr:uid="{00000000-0002-0000-0500-000000000000}"/>
  </dataValidations>
  <printOptions horizontalCentered="1"/>
  <pageMargins left="0.51181102362204722" right="0.26" top="0.54" bottom="0.61" header="0.25" footer="0.43"/>
  <pageSetup paperSize="9" scale="75" orientation="landscape" r:id="rId28"/>
  <headerFooter alignWithMargins="0">
    <oddFooter>&amp;R&amp;"Book Antiqua,Bold"&amp;10Schedule-2/ Page &amp;P of &amp;N</oddFooter>
  </headerFooter>
  <colBreaks count="1" manualBreakCount="1">
    <brk id="10" max="1048575" man="1"/>
  </colBreaks>
  <drawing r:id="rId2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theme="1"/>
  </sheetPr>
  <dimension ref="A1:AA24"/>
  <sheetViews>
    <sheetView zoomScaleNormal="100" zoomScaleSheetLayoutView="100" workbookViewId="0">
      <selection activeCell="I3" sqref="I3"/>
    </sheetView>
  </sheetViews>
  <sheetFormatPr defaultColWidth="9" defaultRowHeight="16.5"/>
  <cols>
    <col min="1" max="1" width="10.625" style="242" customWidth="1"/>
    <col min="2" max="2" width="33" style="83" customWidth="1"/>
    <col min="3" max="3" width="11.75" style="83" customWidth="1"/>
    <col min="4" max="4" width="7.625" style="82" customWidth="1"/>
    <col min="5" max="5" width="8.625" style="82" customWidth="1"/>
    <col min="6" max="6" width="14.5" style="82" customWidth="1"/>
    <col min="7" max="7" width="19.125" style="82" customWidth="1"/>
    <col min="8" max="8" width="11.125" style="25" customWidth="1"/>
    <col min="9" max="11" width="9" style="73"/>
    <col min="12" max="12" width="9" style="216"/>
    <col min="13" max="14" width="17.625" style="216" customWidth="1"/>
    <col min="15" max="27" width="9" style="216"/>
    <col min="28" max="16384" width="9" style="73"/>
  </cols>
  <sheetData>
    <row r="1" spans="1:14" ht="18" customHeight="1">
      <c r="A1" s="74" t="str">
        <f>Cover!B3</f>
        <v>Specification No.: CC/NT/G-MISC/DOM/A02/25/16599</v>
      </c>
      <c r="B1" s="75"/>
      <c r="C1" s="75"/>
      <c r="D1" s="76"/>
      <c r="E1" s="76"/>
      <c r="F1" s="77"/>
      <c r="G1" s="78" t="s">
        <v>248</v>
      </c>
    </row>
    <row r="2" spans="1:14" ht="18" customHeight="1">
      <c r="A2" s="60"/>
      <c r="B2" s="80"/>
      <c r="C2" s="80"/>
      <c r="D2" s="81"/>
      <c r="E2" s="81"/>
      <c r="F2" s="25"/>
      <c r="G2" s="25"/>
    </row>
    <row r="3" spans="1:14" ht="44.25" customHeight="1">
      <c r="A3" s="594" t="str">
        <f>Cover!$B$2</f>
        <v xml:space="preserve">Procurement of Centre Tower Crane for mechanized erection of transmission line towers under vendor development.
</v>
      </c>
      <c r="B3" s="594"/>
      <c r="C3" s="594"/>
      <c r="D3" s="594"/>
      <c r="E3" s="594"/>
      <c r="F3" s="594"/>
      <c r="G3" s="594"/>
      <c r="L3" s="230"/>
      <c r="N3" s="231"/>
    </row>
    <row r="4" spans="1:14" ht="21.95" customHeight="1">
      <c r="A4" s="584" t="s">
        <v>243</v>
      </c>
      <c r="B4" s="584"/>
      <c r="C4" s="584"/>
      <c r="D4" s="584"/>
      <c r="E4" s="584"/>
      <c r="F4" s="584"/>
      <c r="G4" s="584"/>
      <c r="H4" s="274"/>
      <c r="L4" s="230"/>
      <c r="N4" s="231"/>
    </row>
    <row r="5" spans="1:14" ht="18" customHeight="1">
      <c r="A5" s="275"/>
      <c r="B5" s="233"/>
      <c r="C5" s="233"/>
      <c r="D5" s="232"/>
      <c r="E5" s="232"/>
      <c r="F5" s="232"/>
      <c r="G5" s="276"/>
      <c r="L5" s="230"/>
      <c r="N5" s="231"/>
    </row>
    <row r="6" spans="1:14" ht="18" customHeight="1">
      <c r="A6" s="22" t="str">
        <f>'Sch-1'!A6</f>
        <v>Bidder’s Name and Address</v>
      </c>
      <c r="B6" s="23"/>
      <c r="C6" s="23"/>
      <c r="D6" s="23"/>
      <c r="E6" s="23"/>
      <c r="F6" s="57" t="s">
        <v>213</v>
      </c>
      <c r="G6" s="25"/>
      <c r="H6" s="23"/>
      <c r="L6" s="230"/>
      <c r="N6" s="231"/>
    </row>
    <row r="7" spans="1:14" ht="18" customHeight="1">
      <c r="A7" s="234" t="str">
        <f>'Sch-1'!A7</f>
        <v>Bidder as Individual Firm</v>
      </c>
      <c r="F7" s="56" t="s">
        <v>215</v>
      </c>
      <c r="G7" s="25"/>
      <c r="H7" s="23"/>
      <c r="L7" s="230"/>
      <c r="N7" s="231"/>
    </row>
    <row r="8" spans="1:14" ht="18" customHeight="1">
      <c r="A8" s="22" t="s">
        <v>214</v>
      </c>
      <c r="B8" s="595" t="str">
        <f>IF('Sch-1'!C8=0, "", 'Sch-1'!C8)</f>
        <v/>
      </c>
      <c r="C8" s="595"/>
      <c r="D8" s="595"/>
      <c r="E8" s="595"/>
      <c r="F8" s="56" t="s">
        <v>217</v>
      </c>
      <c r="G8" s="25"/>
      <c r="H8" s="23"/>
      <c r="L8" s="230"/>
      <c r="N8" s="231"/>
    </row>
    <row r="9" spans="1:14" ht="18" customHeight="1">
      <c r="A9" s="22" t="s">
        <v>216</v>
      </c>
      <c r="B9" s="595" t="str">
        <f>IF('Sch-1'!C9=0, "", 'Sch-1'!C9)</f>
        <v/>
      </c>
      <c r="C9" s="595"/>
      <c r="D9" s="595"/>
      <c r="E9" s="595"/>
      <c r="F9" s="56" t="s">
        <v>218</v>
      </c>
      <c r="G9" s="25"/>
      <c r="H9" s="23"/>
      <c r="L9" s="230"/>
      <c r="N9" s="231"/>
    </row>
    <row r="10" spans="1:14" ht="18" customHeight="1">
      <c r="A10" s="23"/>
      <c r="B10" s="595" t="str">
        <f>IF('Sch-1'!C10=0, "", 'Sch-1'!C10)</f>
        <v/>
      </c>
      <c r="C10" s="595"/>
      <c r="D10" s="595"/>
      <c r="E10" s="595"/>
      <c r="F10" s="56" t="s">
        <v>219</v>
      </c>
      <c r="G10" s="25"/>
      <c r="H10" s="23"/>
    </row>
    <row r="11" spans="1:14" ht="18" customHeight="1">
      <c r="A11" s="23"/>
      <c r="B11" s="595" t="str">
        <f>IF('Sch-1'!C11=0, "", 'Sch-1'!C11)</f>
        <v/>
      </c>
      <c r="C11" s="595"/>
      <c r="D11" s="595"/>
      <c r="E11" s="595"/>
      <c r="F11" s="56" t="s">
        <v>220</v>
      </c>
      <c r="G11" s="25"/>
      <c r="H11" s="23"/>
    </row>
    <row r="12" spans="1:14" ht="18" customHeight="1">
      <c r="A12" s="23"/>
      <c r="B12" s="24"/>
      <c r="C12" s="24"/>
      <c r="D12" s="24"/>
      <c r="E12" s="24"/>
      <c r="F12" s="61"/>
      <c r="G12" s="25"/>
      <c r="H12" s="23"/>
    </row>
    <row r="13" spans="1:14" ht="18" customHeight="1">
      <c r="A13" s="23"/>
      <c r="B13" s="22"/>
      <c r="C13" s="22"/>
      <c r="D13" s="22"/>
      <c r="E13" s="22"/>
      <c r="F13" s="22"/>
      <c r="G13" s="78" t="s">
        <v>189</v>
      </c>
    </row>
    <row r="14" spans="1:14" ht="43.5" customHeight="1">
      <c r="A14" s="95" t="s">
        <v>190</v>
      </c>
      <c r="B14" s="95" t="s">
        <v>212</v>
      </c>
      <c r="C14" s="95" t="s">
        <v>167</v>
      </c>
      <c r="D14" s="236" t="s">
        <v>188</v>
      </c>
      <c r="E14" s="236" t="s">
        <v>191</v>
      </c>
      <c r="F14" s="95" t="s">
        <v>169</v>
      </c>
      <c r="G14" s="95" t="s">
        <v>193</v>
      </c>
      <c r="H14" s="204"/>
      <c r="M14" s="209"/>
      <c r="N14" s="209"/>
    </row>
    <row r="15" spans="1:14" ht="18" customHeight="1">
      <c r="A15" s="236">
        <v>1</v>
      </c>
      <c r="B15" s="236">
        <v>2</v>
      </c>
      <c r="C15" s="236">
        <v>3</v>
      </c>
      <c r="D15" s="236">
        <v>4</v>
      </c>
      <c r="E15" s="236">
        <v>5</v>
      </c>
      <c r="F15" s="236">
        <v>6</v>
      </c>
      <c r="G15" s="236" t="s">
        <v>168</v>
      </c>
      <c r="H15" s="140"/>
      <c r="M15" s="208"/>
      <c r="N15" s="208"/>
    </row>
    <row r="16" spans="1:14" ht="50.1" customHeight="1">
      <c r="A16" s="277" t="e">
        <f>'Sch-2'!#REF!</f>
        <v>#REF!</v>
      </c>
      <c r="B16" s="277" t="e">
        <f>'Sch-2'!#REF!</f>
        <v>#REF!</v>
      </c>
      <c r="C16" s="356" t="e">
        <f>'Sch-2'!#REF!</f>
        <v>#REF!</v>
      </c>
      <c r="D16" s="277" t="e">
        <f>'Sch-2'!#REF!</f>
        <v>#REF!</v>
      </c>
      <c r="E16" s="355" t="e">
        <f>'Sch-2'!#REF!</f>
        <v>#REF!</v>
      </c>
      <c r="F16" s="278" t="e">
        <f>'Sch-2'!#REF!</f>
        <v>#REF!</v>
      </c>
      <c r="G16" s="331" t="e">
        <f>IF(F16=0, "Included", IF(ISERROR(E16*F16), F16, E16*F16))</f>
        <v>#REF!</v>
      </c>
      <c r="M16" s="210"/>
      <c r="N16" s="210"/>
    </row>
    <row r="17" spans="1:14" ht="27.95" customHeight="1">
      <c r="A17" s="277">
        <f>'Sch-2'!A19</f>
        <v>0</v>
      </c>
      <c r="B17" s="280" t="s">
        <v>247</v>
      </c>
      <c r="C17" s="280"/>
      <c r="D17" s="281"/>
      <c r="E17" s="282"/>
      <c r="F17" s="283"/>
      <c r="G17" s="284" t="e">
        <f>ROUND(SUM(G16:G16),0)</f>
        <v>#REF!</v>
      </c>
      <c r="M17" s="210"/>
      <c r="N17" s="211"/>
    </row>
    <row r="18" spans="1:14" ht="27.95" customHeight="1">
      <c r="A18" s="324"/>
      <c r="B18" s="325"/>
      <c r="C18" s="325"/>
      <c r="D18" s="326"/>
      <c r="E18" s="327"/>
      <c r="F18" s="328"/>
      <c r="G18" s="329"/>
      <c r="M18" s="210"/>
      <c r="N18" s="211"/>
    </row>
    <row r="19" spans="1:14" ht="27.75" customHeight="1">
      <c r="A19" s="285"/>
      <c r="B19" s="244"/>
      <c r="C19" s="244"/>
      <c r="E19" s="242"/>
      <c r="F19" s="243"/>
      <c r="G19" s="243"/>
    </row>
    <row r="20" spans="1:14" ht="33.6" customHeight="1">
      <c r="A20" s="84" t="s">
        <v>223</v>
      </c>
      <c r="B20" s="245" t="str">
        <f>IF('Sch-1'!B29=0,"", 'Sch-1'!B29)</f>
        <v/>
      </c>
      <c r="C20" s="245"/>
      <c r="D20" s="85"/>
      <c r="E20" s="81"/>
      <c r="F20" s="86" t="s">
        <v>225</v>
      </c>
      <c r="G20" s="87"/>
      <c r="M20" s="230"/>
      <c r="N20" s="286"/>
    </row>
    <row r="21" spans="1:14" ht="33.6" customHeight="1">
      <c r="A21" s="84" t="s">
        <v>224</v>
      </c>
      <c r="B21" s="245" t="str">
        <f>IF('Sch-1'!B30=0,"", 'Sch-1'!B30)</f>
        <v/>
      </c>
      <c r="C21" s="245"/>
      <c r="D21" s="25"/>
      <c r="E21" s="81"/>
      <c r="F21" s="86" t="s">
        <v>226</v>
      </c>
      <c r="G21" s="88" t="str">
        <f>IF('Sch-1'!N29=0,"",'Sch-1'!N29)</f>
        <v/>
      </c>
    </row>
    <row r="22" spans="1:14" ht="33.6" customHeight="1">
      <c r="A22" s="81"/>
      <c r="B22" s="80"/>
      <c r="C22" s="80"/>
      <c r="D22" s="25"/>
      <c r="E22" s="81"/>
      <c r="F22" s="86" t="s">
        <v>227</v>
      </c>
      <c r="G22" s="88" t="str">
        <f>IF('Sch-1'!N30=0,"",'Sch-1'!N30)</f>
        <v/>
      </c>
    </row>
    <row r="23" spans="1:14" ht="33.6" customHeight="1">
      <c r="A23" s="81"/>
      <c r="B23" s="80"/>
      <c r="C23" s="80"/>
      <c r="D23" s="25"/>
      <c r="E23" s="81"/>
      <c r="F23" s="86" t="s">
        <v>228</v>
      </c>
      <c r="G23" s="87"/>
    </row>
    <row r="24" spans="1:14">
      <c r="A24" s="81"/>
      <c r="B24" s="599"/>
      <c r="C24" s="599"/>
      <c r="D24" s="600"/>
      <c r="E24" s="600"/>
      <c r="F24" s="600"/>
      <c r="G24" s="600"/>
    </row>
  </sheetData>
  <sheetProtection password="E848" sheet="1" objects="1" scenarios="1" selectLockedCells="1" selectUnlockedCells="1"/>
  <customSheetViews>
    <customSheetView guid="{2AB34651-5913-42F9-BF39-AE938578D1AF}"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5C772B04-11E1-4A74-9F43-9A74EF38E5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483DCDBB-D1CA-4B11-85F4-FA65A96DCE2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 guid="{6167D39F-8E2F-4CD1-888C-E1DCB300434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1" type="noConversion"/>
  <printOptions horizontalCentered="1"/>
  <pageMargins left="0.51181102362204722" right="0.26" top="0.54" bottom="0.61" header="0.25" footer="0.43"/>
  <pageSetup paperSize="9" orientation="portrait" horizontalDpi="300" verticalDpi="300" r:id="rId27"/>
  <headerFooter alignWithMargins="0">
    <oddFooter>&amp;R&amp;"Book Antiqua,Bold"&amp;10Schedule-2/ Page &amp;P of &amp;N</oddFooter>
  </headerFooter>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sheetPr>
  <dimension ref="A1:Z24"/>
  <sheetViews>
    <sheetView showGridLines="0" view="pageBreakPreview" zoomScaleNormal="100" zoomScaleSheetLayoutView="100" workbookViewId="0">
      <selection activeCell="O17" sqref="O17"/>
    </sheetView>
  </sheetViews>
  <sheetFormatPr defaultColWidth="9" defaultRowHeight="16.5"/>
  <cols>
    <col min="1" max="1" width="6.25" style="82" customWidth="1"/>
    <col min="2" max="2" width="10.875" style="83" customWidth="1"/>
    <col min="3" max="3" width="10.625" style="83" customWidth="1"/>
    <col min="4" max="4" width="12" style="83" customWidth="1"/>
    <col min="5" max="5" width="10" style="83" customWidth="1"/>
    <col min="6" max="8" width="11.75" style="83" customWidth="1"/>
    <col min="9" max="9" width="15" style="83" customWidth="1"/>
    <col min="10" max="10" width="13.375" style="83" customWidth="1"/>
    <col min="11" max="11" width="18" style="83" customWidth="1"/>
    <col min="12" max="12" width="30" style="83" customWidth="1"/>
    <col min="13" max="13" width="7.625" style="82" customWidth="1"/>
    <col min="14" max="14" width="8.625" style="82" customWidth="1"/>
    <col min="15" max="15" width="14.5" style="82" customWidth="1"/>
    <col min="16" max="16" width="19.125" style="82" customWidth="1"/>
    <col min="17" max="17" width="9" style="25" hidden="1" customWidth="1"/>
    <col min="18" max="20" width="9" style="73" hidden="1" customWidth="1"/>
    <col min="21" max="21" width="9" style="216" hidden="1" customWidth="1"/>
    <col min="22" max="23" width="17.625" style="216" hidden="1" customWidth="1"/>
    <col min="24" max="24" width="9" style="216" hidden="1" customWidth="1"/>
    <col min="25" max="26" width="9" style="216" customWidth="1"/>
    <col min="27" max="28" width="9" style="73" customWidth="1"/>
    <col min="29" max="16384" width="9" style="73"/>
  </cols>
  <sheetData>
    <row r="1" spans="1:26" ht="18" customHeight="1">
      <c r="A1" s="74" t="str">
        <f>Cover!B3</f>
        <v>Specification No.: CC/NT/G-MISC/DOM/A02/25/16599</v>
      </c>
      <c r="B1" s="75"/>
      <c r="C1" s="75"/>
      <c r="D1" s="75"/>
      <c r="E1" s="75"/>
      <c r="F1" s="75"/>
      <c r="G1" s="75"/>
      <c r="H1" s="75"/>
      <c r="I1" s="75"/>
      <c r="J1" s="75"/>
      <c r="K1" s="75"/>
      <c r="L1" s="75"/>
      <c r="M1" s="76"/>
      <c r="N1" s="76"/>
      <c r="O1" s="77"/>
      <c r="P1" s="78" t="s">
        <v>249</v>
      </c>
    </row>
    <row r="2" spans="1:26" ht="18" customHeight="1">
      <c r="A2" s="60"/>
      <c r="B2" s="80"/>
      <c r="C2" s="80"/>
      <c r="D2" s="80"/>
      <c r="E2" s="80"/>
      <c r="F2" s="80"/>
      <c r="G2" s="80"/>
      <c r="H2" s="80"/>
      <c r="I2" s="80"/>
      <c r="J2" s="80"/>
      <c r="K2" s="80"/>
      <c r="L2" s="80"/>
      <c r="M2" s="81"/>
      <c r="N2" s="81"/>
      <c r="O2" s="25"/>
      <c r="P2" s="25"/>
    </row>
    <row r="3" spans="1:26" ht="54" customHeight="1">
      <c r="A3" s="594" t="str">
        <f>Cover!$B$2</f>
        <v xml:space="preserve">Procurement of Centre Tower Crane for mechanized erection of transmission line towers under vendor development.
</v>
      </c>
      <c r="B3" s="594"/>
      <c r="C3" s="594"/>
      <c r="D3" s="594"/>
      <c r="E3" s="594"/>
      <c r="F3" s="594"/>
      <c r="G3" s="594"/>
      <c r="H3" s="594"/>
      <c r="I3" s="594"/>
      <c r="J3" s="594"/>
      <c r="K3" s="594"/>
      <c r="L3" s="594"/>
      <c r="M3" s="594"/>
      <c r="N3" s="594"/>
      <c r="O3" s="594"/>
      <c r="P3" s="594"/>
      <c r="U3" s="230" t="s">
        <v>179</v>
      </c>
      <c r="W3" s="231"/>
    </row>
    <row r="4" spans="1:26" ht="21.95" customHeight="1">
      <c r="A4" s="584" t="s">
        <v>462</v>
      </c>
      <c r="B4" s="584"/>
      <c r="C4" s="584"/>
      <c r="D4" s="584"/>
      <c r="E4" s="584"/>
      <c r="F4" s="584"/>
      <c r="G4" s="584"/>
      <c r="H4" s="584"/>
      <c r="I4" s="584"/>
      <c r="J4" s="584"/>
      <c r="K4" s="584"/>
      <c r="L4" s="584"/>
      <c r="M4" s="584"/>
      <c r="N4" s="584"/>
      <c r="O4" s="584"/>
      <c r="P4" s="584"/>
      <c r="U4" s="230" t="s">
        <v>180</v>
      </c>
      <c r="W4" s="231"/>
    </row>
    <row r="5" spans="1:26" ht="18" customHeight="1">
      <c r="A5" s="232"/>
      <c r="B5" s="233"/>
      <c r="C5" s="233"/>
      <c r="D5" s="233"/>
      <c r="E5" s="233"/>
      <c r="F5" s="233"/>
      <c r="G5" s="233"/>
      <c r="H5" s="233"/>
      <c r="I5" s="233"/>
      <c r="J5" s="233"/>
      <c r="K5" s="233"/>
      <c r="L5" s="233"/>
      <c r="M5" s="232"/>
      <c r="N5" s="232"/>
      <c r="O5" s="232"/>
      <c r="P5" s="232"/>
      <c r="U5" s="230" t="s">
        <v>184</v>
      </c>
      <c r="W5" s="231"/>
    </row>
    <row r="6" spans="1:26" ht="18" customHeight="1">
      <c r="A6" s="22" t="str">
        <f>'Sch-1'!A6</f>
        <v>Bidder’s Name and Address</v>
      </c>
      <c r="B6" s="23"/>
      <c r="C6" s="23"/>
      <c r="D6" s="23"/>
      <c r="E6" s="23"/>
      <c r="F6" s="23"/>
      <c r="G6" s="23"/>
      <c r="H6" s="23"/>
      <c r="I6" s="23"/>
      <c r="J6" s="23"/>
      <c r="K6" s="23"/>
      <c r="L6" s="23"/>
      <c r="M6" s="23"/>
      <c r="N6" s="23"/>
      <c r="O6" s="57" t="s">
        <v>213</v>
      </c>
      <c r="P6" s="25"/>
      <c r="U6" s="230" t="s">
        <v>185</v>
      </c>
      <c r="W6" s="231"/>
    </row>
    <row r="7" spans="1:26" ht="18" customHeight="1">
      <c r="A7" s="234" t="str">
        <f>'Sch-1'!A7</f>
        <v>Bidder as Individual Firm</v>
      </c>
      <c r="O7" s="56" t="s">
        <v>215</v>
      </c>
      <c r="P7" s="25"/>
      <c r="U7" s="230" t="s">
        <v>181</v>
      </c>
      <c r="W7" s="231"/>
    </row>
    <row r="8" spans="1:26">
      <c r="A8" s="22" t="s">
        <v>214</v>
      </c>
      <c r="B8" s="582" t="str">
        <f>IF('Sch-1'!C8=0, "", 'Sch-1'!C8)</f>
        <v/>
      </c>
      <c r="C8" s="582"/>
      <c r="D8" s="582"/>
      <c r="E8" s="582"/>
      <c r="F8" s="582"/>
      <c r="G8" s="582"/>
      <c r="H8" s="582"/>
      <c r="I8" s="582"/>
      <c r="J8" s="582"/>
      <c r="K8" s="582"/>
      <c r="L8" s="582"/>
      <c r="M8" s="582"/>
      <c r="N8" s="582"/>
      <c r="O8" s="56" t="s">
        <v>217</v>
      </c>
      <c r="P8" s="25"/>
      <c r="U8" s="230" t="s">
        <v>182</v>
      </c>
      <c r="W8" s="231"/>
    </row>
    <row r="9" spans="1:26">
      <c r="A9" s="22" t="s">
        <v>216</v>
      </c>
      <c r="B9" s="582" t="str">
        <f>IF('Sch-1'!C9=0, "", 'Sch-1'!C9)</f>
        <v/>
      </c>
      <c r="C9" s="582"/>
      <c r="D9" s="582"/>
      <c r="E9" s="582"/>
      <c r="F9" s="582"/>
      <c r="G9" s="582"/>
      <c r="H9" s="582"/>
      <c r="I9" s="582"/>
      <c r="J9" s="582"/>
      <c r="K9" s="582"/>
      <c r="L9" s="582"/>
      <c r="M9" s="582"/>
      <c r="N9" s="582"/>
      <c r="O9" s="56" t="s">
        <v>218</v>
      </c>
      <c r="P9" s="25"/>
      <c r="U9" s="230" t="s">
        <v>183</v>
      </c>
      <c r="W9" s="231"/>
    </row>
    <row r="10" spans="1:26">
      <c r="A10" s="23"/>
      <c r="B10" s="582" t="str">
        <f>IF('Sch-1'!C10=0, "", 'Sch-1'!C10)</f>
        <v/>
      </c>
      <c r="C10" s="582"/>
      <c r="D10" s="582"/>
      <c r="E10" s="582"/>
      <c r="F10" s="582"/>
      <c r="G10" s="582"/>
      <c r="H10" s="582"/>
      <c r="I10" s="582"/>
      <c r="J10" s="582"/>
      <c r="K10" s="582"/>
      <c r="L10" s="582"/>
      <c r="M10" s="582"/>
      <c r="N10" s="582"/>
      <c r="O10" s="56" t="s">
        <v>219</v>
      </c>
      <c r="P10" s="25"/>
    </row>
    <row r="11" spans="1:26">
      <c r="A11" s="23"/>
      <c r="B11" s="582" t="str">
        <f>IF('Sch-1'!C11=0, "", 'Sch-1'!C11)</f>
        <v/>
      </c>
      <c r="C11" s="582"/>
      <c r="D11" s="582"/>
      <c r="E11" s="582"/>
      <c r="F11" s="582"/>
      <c r="G11" s="582"/>
      <c r="H11" s="582"/>
      <c r="I11" s="582"/>
      <c r="J11" s="582"/>
      <c r="K11" s="582"/>
      <c r="L11" s="582"/>
      <c r="M11" s="582"/>
      <c r="N11" s="582"/>
      <c r="O11" s="56" t="s">
        <v>220</v>
      </c>
      <c r="P11" s="25"/>
    </row>
    <row r="12" spans="1:26" ht="18" customHeight="1">
      <c r="A12" s="23"/>
      <c r="B12" s="24"/>
      <c r="C12" s="24"/>
      <c r="D12" s="24"/>
      <c r="E12" s="24"/>
      <c r="F12" s="24"/>
      <c r="G12" s="24"/>
      <c r="H12" s="24"/>
      <c r="I12" s="24"/>
      <c r="J12" s="24"/>
      <c r="K12" s="24"/>
      <c r="L12" s="24"/>
      <c r="M12" s="24"/>
      <c r="N12" s="24"/>
      <c r="O12" s="23"/>
      <c r="P12" s="25"/>
    </row>
    <row r="13" spans="1:26" ht="18" customHeight="1">
      <c r="A13" s="235"/>
      <c r="B13" s="235"/>
      <c r="C13" s="235"/>
      <c r="D13" s="235"/>
      <c r="E13" s="235"/>
      <c r="F13" s="235"/>
      <c r="G13" s="235"/>
      <c r="H13" s="235"/>
      <c r="I13" s="235"/>
      <c r="J13" s="235"/>
      <c r="K13" s="235"/>
      <c r="L13" s="235"/>
      <c r="M13" s="235"/>
      <c r="N13" s="235"/>
      <c r="O13" s="235"/>
      <c r="P13" s="235"/>
    </row>
    <row r="14" spans="1:26" ht="18.600000000000001" customHeight="1">
      <c r="A14" s="534" t="s">
        <v>464</v>
      </c>
      <c r="B14" s="22"/>
      <c r="C14" s="22"/>
      <c r="D14" s="22"/>
      <c r="E14" s="22"/>
      <c r="F14" s="22"/>
      <c r="G14" s="22"/>
      <c r="H14" s="22"/>
      <c r="I14" s="22"/>
      <c r="J14" s="22"/>
      <c r="K14" s="22"/>
      <c r="L14" s="22"/>
      <c r="M14" s="22"/>
      <c r="N14" s="22"/>
      <c r="O14" s="22"/>
      <c r="P14" s="78" t="s">
        <v>189</v>
      </c>
    </row>
    <row r="15" spans="1:26" ht="90">
      <c r="A15" s="538" t="s">
        <v>190</v>
      </c>
      <c r="B15" s="539" t="s">
        <v>412</v>
      </c>
      <c r="C15" s="539" t="s">
        <v>413</v>
      </c>
      <c r="D15" s="539" t="s">
        <v>471</v>
      </c>
      <c r="E15" s="539" t="s">
        <v>472</v>
      </c>
      <c r="F15" s="539" t="s">
        <v>423</v>
      </c>
      <c r="G15" s="538" t="s">
        <v>473</v>
      </c>
      <c r="H15" s="540" t="s">
        <v>474</v>
      </c>
      <c r="I15" s="541" t="s">
        <v>475</v>
      </c>
      <c r="J15" s="541" t="s">
        <v>476</v>
      </c>
      <c r="K15" s="541" t="s">
        <v>477</v>
      </c>
      <c r="L15" s="542" t="s">
        <v>194</v>
      </c>
      <c r="M15" s="543" t="s">
        <v>188</v>
      </c>
      <c r="N15" s="543" t="s">
        <v>478</v>
      </c>
      <c r="O15" s="542" t="s">
        <v>195</v>
      </c>
      <c r="P15" s="542" t="s">
        <v>230</v>
      </c>
      <c r="V15" s="209" t="s">
        <v>195</v>
      </c>
      <c r="W15" s="209" t="s">
        <v>230</v>
      </c>
    </row>
    <row r="16" spans="1:26" s="237" customFormat="1">
      <c r="A16" s="236">
        <v>1</v>
      </c>
      <c r="B16" s="236">
        <v>2</v>
      </c>
      <c r="C16" s="236">
        <v>3</v>
      </c>
      <c r="D16" s="236">
        <v>4</v>
      </c>
      <c r="E16" s="236">
        <v>5</v>
      </c>
      <c r="F16" s="236">
        <v>6</v>
      </c>
      <c r="G16" s="236">
        <v>7</v>
      </c>
      <c r="H16" s="236">
        <v>8</v>
      </c>
      <c r="I16" s="236">
        <v>9</v>
      </c>
      <c r="J16" s="236">
        <v>10</v>
      </c>
      <c r="K16" s="236">
        <v>11</v>
      </c>
      <c r="L16" s="236">
        <v>12</v>
      </c>
      <c r="M16" s="236">
        <v>13</v>
      </c>
      <c r="N16" s="236">
        <v>14</v>
      </c>
      <c r="O16" s="236">
        <v>15</v>
      </c>
      <c r="P16" s="236">
        <v>16</v>
      </c>
      <c r="Q16" s="25"/>
      <c r="U16" s="216"/>
      <c r="V16" s="208">
        <v>5</v>
      </c>
      <c r="W16" s="208" t="s">
        <v>222</v>
      </c>
      <c r="X16" s="216"/>
      <c r="Y16" s="216"/>
      <c r="Z16" s="216"/>
    </row>
    <row r="17" spans="1:26" s="237" customFormat="1" ht="33">
      <c r="A17" s="236">
        <v>1</v>
      </c>
      <c r="B17" s="535">
        <v>7000034836</v>
      </c>
      <c r="C17" s="535">
        <v>20</v>
      </c>
      <c r="D17" s="535">
        <v>20</v>
      </c>
      <c r="E17" s="535">
        <v>10</v>
      </c>
      <c r="F17" s="535" t="s">
        <v>479</v>
      </c>
      <c r="G17" s="535">
        <v>100057820</v>
      </c>
      <c r="H17" s="535">
        <v>998112</v>
      </c>
      <c r="I17" s="513"/>
      <c r="J17" s="236">
        <v>18</v>
      </c>
      <c r="K17" s="513"/>
      <c r="L17" s="535" t="s">
        <v>480</v>
      </c>
      <c r="M17" s="535" t="s">
        <v>419</v>
      </c>
      <c r="N17" s="535">
        <v>2</v>
      </c>
      <c r="O17" s="513"/>
      <c r="P17" s="501">
        <f>IF(O17=0, 0, IF(ISERROR(N17*O17), O17, N17*O17))</f>
        <v>0</v>
      </c>
      <c r="Q17" s="315">
        <f>IF(K17="", P17*J17%, P17*K17)</f>
        <v>0</v>
      </c>
      <c r="U17" s="216"/>
      <c r="V17" s="208"/>
      <c r="W17" s="208"/>
      <c r="X17" s="216"/>
      <c r="Y17" s="216"/>
      <c r="Z17" s="216"/>
    </row>
    <row r="18" spans="1:26" ht="31.5" customHeight="1">
      <c r="A18" s="238"/>
      <c r="B18" s="605" t="s">
        <v>481</v>
      </c>
      <c r="C18" s="606"/>
      <c r="D18" s="606"/>
      <c r="E18" s="606"/>
      <c r="F18" s="606"/>
      <c r="G18" s="606"/>
      <c r="H18" s="606"/>
      <c r="I18" s="606"/>
      <c r="J18" s="606"/>
      <c r="K18" s="606"/>
      <c r="L18" s="606"/>
      <c r="M18" s="606"/>
      <c r="N18" s="607"/>
      <c r="O18" s="239"/>
      <c r="P18" s="240">
        <f>P17</f>
        <v>0</v>
      </c>
      <c r="V18" s="212"/>
      <c r="W18" s="213" t="e">
        <f>ROUND(SUM(#REF!),0)</f>
        <v>#REF!</v>
      </c>
    </row>
    <row r="19" spans="1:26">
      <c r="B19" s="241"/>
      <c r="C19" s="241"/>
      <c r="D19" s="241"/>
      <c r="E19" s="241"/>
      <c r="F19" s="241"/>
      <c r="G19" s="241"/>
      <c r="H19" s="241"/>
      <c r="I19" s="241"/>
      <c r="J19" s="241"/>
      <c r="K19" s="241"/>
      <c r="L19" s="241"/>
      <c r="N19" s="242"/>
      <c r="O19" s="243"/>
      <c r="P19" s="243"/>
      <c r="V19" s="216" t="s">
        <v>132</v>
      </c>
      <c r="W19" s="219" t="e">
        <f>P18-W18</f>
        <v>#REF!</v>
      </c>
    </row>
    <row r="20" spans="1:26">
      <c r="B20" s="244"/>
      <c r="C20" s="244"/>
      <c r="D20" s="244"/>
      <c r="E20" s="244"/>
      <c r="F20" s="244"/>
      <c r="G20" s="244"/>
      <c r="H20" s="244"/>
      <c r="I20" s="244"/>
      <c r="J20" s="244"/>
      <c r="K20" s="244"/>
      <c r="L20" s="244"/>
      <c r="N20" s="242"/>
      <c r="O20" s="243"/>
      <c r="P20" s="243"/>
    </row>
    <row r="21" spans="1:26" ht="33.6" customHeight="1">
      <c r="A21" s="84" t="s">
        <v>223</v>
      </c>
      <c r="B21" s="245" t="str">
        <f>IF('Sch-1'!B29=0,"", 'Sch-1'!B29)</f>
        <v/>
      </c>
      <c r="C21" s="245"/>
      <c r="D21" s="245"/>
      <c r="E21" s="245"/>
      <c r="F21" s="245"/>
      <c r="G21" s="245"/>
      <c r="H21" s="245"/>
      <c r="I21" s="245"/>
      <c r="J21" s="245"/>
      <c r="K21" s="245"/>
      <c r="L21" s="245"/>
      <c r="M21" s="454"/>
      <c r="N21" s="322"/>
      <c r="O21" s="86" t="s">
        <v>226</v>
      </c>
      <c r="P21" s="88" t="str">
        <f>IF('Sch-1'!N29=0,"",'Sch-1'!N29)</f>
        <v/>
      </c>
    </row>
    <row r="22" spans="1:26" ht="33.6" customHeight="1">
      <c r="A22" s="84" t="s">
        <v>224</v>
      </c>
      <c r="B22" s="245" t="str">
        <f>IF('Sch-1'!B30=0,"", 'Sch-1'!B30)</f>
        <v/>
      </c>
      <c r="C22" s="245"/>
      <c r="D22" s="245"/>
      <c r="E22" s="245"/>
      <c r="F22" s="245"/>
      <c r="G22" s="245"/>
      <c r="H22" s="245"/>
      <c r="I22" s="245"/>
      <c r="J22" s="245"/>
      <c r="K22" s="245"/>
      <c r="L22" s="245"/>
      <c r="M22" s="91"/>
      <c r="N22" s="322"/>
      <c r="O22" s="86" t="s">
        <v>227</v>
      </c>
      <c r="P22" s="88" t="str">
        <f>IF('Sch-1'!N30=0,"",'Sch-1'!N30)</f>
        <v/>
      </c>
    </row>
    <row r="23" spans="1:26" ht="33.6" customHeight="1">
      <c r="A23" s="81"/>
      <c r="B23" s="80"/>
      <c r="C23" s="80"/>
      <c r="D23" s="80"/>
      <c r="E23" s="80"/>
      <c r="F23" s="80"/>
      <c r="G23" s="80"/>
      <c r="H23" s="80"/>
      <c r="I23" s="80"/>
      <c r="J23" s="80"/>
      <c r="K23" s="80"/>
      <c r="L23" s="80"/>
      <c r="M23" s="25"/>
      <c r="N23" s="81"/>
    </row>
    <row r="24" spans="1:26" ht="33.6" customHeight="1">
      <c r="A24" s="81"/>
      <c r="B24" s="80"/>
      <c r="C24" s="80"/>
      <c r="D24" s="80"/>
      <c r="E24" s="80"/>
      <c r="F24" s="80"/>
      <c r="G24" s="80"/>
      <c r="H24" s="80"/>
      <c r="I24" s="80"/>
      <c r="J24" s="80"/>
      <c r="K24" s="80"/>
      <c r="L24" s="80"/>
      <c r="M24" s="25"/>
      <c r="N24" s="81"/>
      <c r="O24" s="86"/>
      <c r="P24" s="87"/>
    </row>
  </sheetData>
  <sheetProtection algorithmName="SHA-512" hashValue="dEA6QTHnb01/rL+0m8x+gcxh3ywTIs1214OqN1jVfBq7ym2jAbAgMDrM66xWKBltTQwtlEPkGyHNihaUkUno+Q==" saltValue="T69wp4rd2N+L4JVeGfdw2A==" spinCount="100000" sheet="1" formatColumns="0" formatRows="0" selectLockedCells="1"/>
  <customSheetViews>
    <customSheetView guid="{2AB34651-5913-42F9-BF39-AE938578D1AF}" showPageBreaks="1" showGridLines="0" printArea="1" hiddenColumns="1" view="pageBreakPreview">
      <selection activeCell="W15" sqref="W15"/>
      <colBreaks count="1" manualBreakCount="1">
        <brk id="7" max="1048575" man="1"/>
      </colBreaks>
      <pageMargins left="0.51181102362204722" right="0.26" top="0.54" bottom="0.51" header="0.27" footer="0.32"/>
      <printOptions horizontalCentered="1"/>
      <pageSetup paperSize="9" scale="89" fitToWidth="0" fitToHeight="0" orientation="landscape" r:id="rId1"/>
      <headerFooter alignWithMargins="0">
        <oddFooter>&amp;R&amp;"Book Antiqua,Bold"&amp;10Schedule-3/ Page &amp;P of &amp;N</oddFooter>
      </headerFooter>
    </customSheetView>
    <customSheetView guid="{2B22B4D9-734E-466D-B6F8-DF61D532EF69}" showPageBreaks="1" showGridLines="0" printArea="1" hiddenColumns="1" view="pageBreakPreview" topLeftCell="A7">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
      <headerFooter alignWithMargins="0">
        <oddFooter>&amp;R&amp;"Book Antiqua,Bold"&amp;10Schedule-3/ Page &amp;P of &amp;N</oddFooter>
      </headerFooter>
    </customSheetView>
    <customSheetView guid="{7781E931-9022-448B-8CEA-16A952A0B08B}"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3"/>
      <headerFooter alignWithMargins="0">
        <oddFooter>&amp;R&amp;"Book Antiqua,Bold"&amp;10Schedule-3/ Page &amp;P of &amp;N</oddFooter>
      </headerFooter>
    </customSheetView>
    <customSheetView guid="{FE49A1A8-589E-4C61-B5F2-2DC8472D06ED}" showPageBreaks="1" showGridLines="0" printArea="1" hiddenColumns="1" view="pageBreakPreview" topLeftCell="A10">
      <selection activeCell="Z23" sqref="Z23"/>
      <colBreaks count="1" manualBreakCount="1">
        <brk id="7" max="1048575" man="1"/>
      </colBreaks>
      <pageMargins left="0.51181102362204722" right="0.26" top="0.54" bottom="0.51" header="0.27" footer="0.32"/>
      <printOptions horizontalCentered="1"/>
      <pageSetup paperSize="9" orientation="portrait" r:id="rId4"/>
      <headerFooter alignWithMargins="0">
        <oddFooter>&amp;R&amp;"Book Antiqua,Bold"&amp;10Schedule-3/ Page &amp;P of &amp;N</oddFooter>
      </headerFooter>
    </customSheetView>
    <customSheetView guid="{EF525F2E-18DE-47FD-A864-6F2A2CA91061}" topLeftCell="A13">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5"/>
      <headerFooter alignWithMargins="0">
        <oddFooter>&amp;R&amp;"Book Antiqua,Bold"&amp;10Schedule-3/ Page &amp;P of &amp;N</oddFooter>
      </headerFooter>
    </customSheetView>
    <customSheetView guid="{9C0E3A54-A1E4-4406-967B-FE168F751196}"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6"/>
      <headerFooter alignWithMargins="0">
        <oddFooter>&amp;R&amp;"Book Antiqua,Bold"&amp;10Schedule-3/ Page &amp;P of &amp;N</oddFooter>
      </headerFooter>
    </customSheetView>
    <customSheetView guid="{E95B21C1-D936-4435-AF6F-90CF0B6A750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7"/>
      <headerFooter alignWithMargins="0">
        <oddFooter>&amp;R&amp;"Book Antiqua,Bold"&amp;10Schedule-3/ Page &amp;P of &amp;N</oddFooter>
      </headerFooter>
    </customSheetView>
    <customSheetView guid="{B0EE7D76-5806-4718-BDAD-3A3EA691E5E4}" topLeftCell="A7">
      <colBreaks count="1" manualBreakCount="1">
        <brk id="7" max="1048575" man="1"/>
      </colBreaks>
      <pageMargins left="0.51181102362204722" right="0.26" top="0.54" bottom="0.51" header="0.27" footer="0.32"/>
      <printOptions horizontalCentered="1"/>
      <pageSetup paperSize="9" orientation="portrait" horizontalDpi="300" verticalDpi="300" r:id="rId8"/>
      <headerFooter alignWithMargins="0">
        <oddFooter>&amp;R&amp;"Book Antiqua,Bold"&amp;10Schedule-3/ Page &amp;P of &amp;N</oddFooter>
      </headerFooter>
    </customSheetView>
    <customSheetView guid="{696D9240-6693-44E8-B9A4-2BFADD101EE2}">
      <colBreaks count="1" manualBreakCount="1">
        <brk id="7" max="1048575" man="1"/>
      </colBreaks>
      <pageMargins left="0.51181102362204722" right="0.26" top="0.54" bottom="0.51" header="0.27" footer="0.32"/>
      <printOptions horizontalCentered="1"/>
      <pageSetup paperSize="9" orientation="portrait" horizontalDpi="300" verticalDpi="300" r:id="rId9"/>
      <headerFooter alignWithMargins="0">
        <oddFooter>&amp;R&amp;"Book Antiqua,Bold"&amp;10Schedule-3/ Page &amp;P of &amp;N</oddFooter>
      </headerFooter>
    </customSheetView>
    <customSheetView guid="{4F65FF32-EC61-4022-A399-2986D7B6B8B3}" showPageBreaks="1" zeroValues="0" printArea="1" view="pageBreakPreview" showRuler="0" topLeftCell="A20">
      <selection activeCell="B2" sqref="B2:E2"/>
      <colBreaks count="1" manualBreakCount="1">
        <brk id="6" max="1048575" man="1"/>
      </colBreaks>
      <pageMargins left="0.51181102362204722" right="0.26" top="0.54" bottom="0.51" header="0.27" footer="0.32"/>
      <printOptions horizontalCentered="1"/>
      <pageSetup paperSize="9" scale="87" orientation="portrait" horizontalDpi="300" verticalDpi="300" r:id="rId10"/>
      <headerFooter alignWithMargins="0">
        <oddFooter>&amp;R&amp;"Book Antiqua,Bold"&amp;10Page &amp;P of &amp;N</oddFooter>
      </headerFooter>
    </customSheetView>
    <customSheetView guid="{58D82F59-8CF6-455F-B9F4-081499FDF243}" topLeftCell="A7">
      <colBreaks count="1" manualBreakCount="1">
        <brk id="7" max="1048575" man="1"/>
      </colBreaks>
      <pageMargins left="0.51181102362204722" right="0.26" top="0.54" bottom="0.51" header="0.27" footer="0.32"/>
      <printOptions horizontalCentered="1"/>
      <pageSetup paperSize="9" orientation="portrait" horizontalDpi="300" verticalDpi="300" r:id="rId11"/>
      <headerFooter alignWithMargins="0">
        <oddFooter>&amp;R&amp;"Book Antiqua,Bold"&amp;10Schedule-3/ Page &amp;P of &amp;N</oddFooter>
      </headerFooter>
    </customSheetView>
    <customSheetView guid="{B1277D53-29D6-4226-81E2-084FB62977B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2"/>
      <headerFooter alignWithMargins="0">
        <oddFooter>&amp;R&amp;"Book Antiqua,Bold"&amp;10Schedule-3/ Page &amp;P of &amp;N</oddFooter>
      </headerFooter>
    </customSheetView>
    <customSheetView guid="{C39F923C-6CD3-45D8-86F8-6C4D806DDD7E}">
      <selection activeCell="F45" sqref="F45"/>
      <colBreaks count="1" manualBreakCount="1">
        <brk id="7" max="1048575" man="1"/>
      </colBreaks>
      <pageMargins left="0.51181102362204722" right="0.26" top="0.54" bottom="0.51" header="0.27" footer="0.32"/>
      <printOptions horizontalCentered="1"/>
      <pageSetup paperSize="9" orientation="portrait" horizontalDpi="300" verticalDpi="300" r:id="rId13"/>
      <headerFooter alignWithMargins="0">
        <oddFooter>&amp;R&amp;"Book Antiqua,Bold"&amp;10Schedule-3/ Page &amp;P of &amp;N</oddFooter>
      </headerFooter>
    </customSheetView>
    <customSheetView guid="{9CA44E70-650F-49CD-967F-298619682CA2}"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4"/>
      <headerFooter alignWithMargins="0">
        <oddFooter>&amp;R&amp;"Book Antiqua,Bold"&amp;10Schedule-3/ Page &amp;P of &amp;N</oddFooter>
      </headerFooter>
    </customSheetView>
    <customSheetView guid="{42E48991-4351-4471-8AF6-A35D24AE57E4}"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15"/>
      <headerFooter alignWithMargins="0">
        <oddFooter>&amp;R&amp;"Book Antiqua,Bold"&amp;10Schedule-3/ Page &amp;P of &amp;N</oddFooter>
      </headerFooter>
    </customSheetView>
    <customSheetView guid="{5A07DBA2-29FE-46EA-8A64-6BF1FB7295C8}" showPageBreaks="1" showGridLines="0" printArea="1" hiddenColumns="1" view="pageBreakPreview" showRuler="0"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6"/>
      <headerFooter alignWithMargins="0">
        <oddFooter>&amp;R&amp;"Book Antiqua,Bold"&amp;10Schedule-3/ Page &amp;P of &amp;N</oddFooter>
      </headerFooter>
    </customSheetView>
    <customSheetView guid="{BE00177C-666B-4CCB-B6AF-EE8409A04F15}" showPageBreaks="1" showGridLines="0" printArea="1" hiddenColumns="1" view="pageBreakPreview"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7"/>
      <headerFooter alignWithMargins="0">
        <oddFooter>&amp;R&amp;"Book Antiqua,Bold"&amp;10Schedule-3/ Page &amp;P of &amp;N</oddFooter>
      </headerFooter>
    </customSheetView>
    <customSheetView guid="{8020169D-1904-4071-9010-34C6BAD3547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orientation="portrait" r:id="rId18"/>
      <headerFooter alignWithMargins="0">
        <oddFooter>&amp;R&amp;"Book Antiqua,Bold"&amp;10Schedule-3/ Page &amp;P of &amp;N</oddFooter>
      </headerFooter>
    </customSheetView>
    <customSheetView guid="{EFF9997F-F423-457E-8339-C5D06689EC0D}" showPageBreaks="1" showGridLines="0" printArea="1" hiddenColumns="1" view="pageBreakPreview" topLeftCell="A13">
      <selection activeCell="U16" sqref="U16"/>
      <colBreaks count="1" manualBreakCount="1">
        <brk id="7" max="1048575" man="1"/>
      </colBreaks>
      <pageMargins left="0.51181102362204722" right="0.26" top="0.54" bottom="0.51" header="0.27" footer="0.32"/>
      <printOptions horizontalCentered="1"/>
      <pageSetup paperSize="9" orientation="portrait" r:id="rId19"/>
      <headerFooter alignWithMargins="0">
        <oddFooter>&amp;R&amp;"Book Antiqua,Bold"&amp;10Schedule-3/ Page &amp;P of &amp;N</oddFooter>
      </headerFooter>
    </customSheetView>
    <customSheetView guid="{D39E83F3-4061-47C5-8153-10B7C21D208A}" showPageBreaks="1" showGridLines="0" printArea="1" hiddenColumns="1" view="pageBreakPreview" topLeftCell="A19">
      <selection activeCell="U16" sqref="U16"/>
      <colBreaks count="1" manualBreakCount="1">
        <brk id="7" max="1048575" man="1"/>
      </colBreaks>
      <pageMargins left="0.51181102362204722" right="0.26" top="0.54" bottom="0.51" header="0.27" footer="0.32"/>
      <printOptions horizontalCentered="1"/>
      <pageSetup paperSize="9" orientation="portrait" r:id="rId20"/>
      <headerFooter alignWithMargins="0">
        <oddFooter>&amp;R&amp;"Book Antiqua,Bold"&amp;10Schedule-3/ Page &amp;P of &amp;N</oddFooter>
      </headerFooter>
    </customSheetView>
    <customSheetView guid="{D963BE1A-1920-4E18-8F54-07F354CCE22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1"/>
      <headerFooter alignWithMargins="0">
        <oddFooter>&amp;R&amp;"Book Antiqua,Bold"&amp;10Schedule-3/ Page &amp;P of &amp;N</oddFooter>
      </headerFooter>
    </customSheetView>
    <customSheetView guid="{D545044E-B7FF-408B-A291-2187C526EC3D}"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2"/>
      <headerFooter alignWithMargins="0">
        <oddFooter>&amp;R&amp;"Book Antiqua,Bold"&amp;10Schedule-3/ Page &amp;P of &amp;N</oddFooter>
      </headerFooter>
    </customSheetView>
    <customSheetView guid="{883F4F4D-A630-4132-B676-8201FF75197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3"/>
      <headerFooter alignWithMargins="0">
        <oddFooter>&amp;R&amp;"Book Antiqua,Bold"&amp;10Schedule-3/ Page &amp;P of &amp;N</oddFooter>
      </headerFooter>
    </customSheetView>
    <customSheetView guid="{5C772B04-11E1-4A74-9F43-9A74EF38E5E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4"/>
      <headerFooter alignWithMargins="0">
        <oddFooter>&amp;R&amp;"Book Antiqua,Bold"&amp;10Schedule-3/ Page &amp;P of &amp;N</oddFooter>
      </headerFooter>
    </customSheetView>
    <customSheetView guid="{FA8C7114-2E15-4727-B4B0-927BCE12D1A6}"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25"/>
      <headerFooter alignWithMargins="0">
        <oddFooter>&amp;R&amp;"Book Antiqua,Bold"&amp;10Schedule-3/ Page &amp;P of &amp;N</oddFooter>
      </headerFooter>
    </customSheetView>
    <customSheetView guid="{483DCDBB-D1CA-4B11-85F4-FA65A96DCE2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26"/>
      <headerFooter alignWithMargins="0">
        <oddFooter>&amp;R&amp;"Book Antiqua,Bold"&amp;10Schedule-3/ Page &amp;P of &amp;N</oddFooter>
      </headerFooter>
    </customSheetView>
    <customSheetView guid="{6167D39F-8E2F-4CD1-888C-E1DCB300434D}" showPageBreaks="1" showGridLines="0" printArea="1" hiddenColumns="1" view="pageBreakPreview">
      <selection activeCell="W15" sqref="W15"/>
      <colBreaks count="1" manualBreakCount="1">
        <brk id="7" max="1048575" man="1"/>
      </colBreaks>
      <pageMargins left="0.51181102362204722" right="0.26" top="0.54" bottom="0.51" header="0.27" footer="0.32"/>
      <printOptions horizontalCentered="1"/>
      <pageSetup paperSize="9" scale="89" fitToWidth="0" fitToHeight="0" orientation="landscape" r:id="rId27"/>
      <headerFooter alignWithMargins="0">
        <oddFooter>&amp;R&amp;"Book Antiqua,Bold"&amp;10Schedule-3/ Page &amp;P of &amp;N</oddFooter>
      </headerFooter>
    </customSheetView>
  </customSheetViews>
  <mergeCells count="7">
    <mergeCell ref="B18:N18"/>
    <mergeCell ref="B10:N10"/>
    <mergeCell ref="B11:N11"/>
    <mergeCell ref="A3:P3"/>
    <mergeCell ref="A4:P4"/>
    <mergeCell ref="B8:N8"/>
    <mergeCell ref="B9:N9"/>
  </mergeCells>
  <phoneticPr fontId="3" type="noConversion"/>
  <dataValidations count="1">
    <dataValidation type="list" operator="greaterThan" allowBlank="1" showInputMessage="1" showErrorMessage="1" sqref="K17" xr:uid="{F6823864-4732-4ED9-A902-E0256C1881EF}">
      <formula1>"0%,5%,12%,18%,28%"</formula1>
    </dataValidation>
  </dataValidations>
  <printOptions horizontalCentered="1"/>
  <pageMargins left="0.51181102362204722" right="0.26" top="0.54" bottom="0.51" header="0.27" footer="0.32"/>
  <pageSetup paperSize="9" scale="63" fitToWidth="0" fitToHeight="0" orientation="landscape" r:id="rId28"/>
  <headerFooter alignWithMargins="0">
    <oddFooter>&amp;R&amp;"Book Antiqua,Bold"&amp;10Schedule-3/ Page &amp;P of &amp;N</oddFooter>
  </headerFooter>
  <colBreaks count="1" manualBreakCount="1">
    <brk id="16" max="1048575" man="1"/>
  </colBreaks>
  <drawing r:id="rId2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33"/>
  </sheetPr>
  <dimension ref="A1:Q54"/>
  <sheetViews>
    <sheetView showGridLines="0" view="pageBreakPreview" zoomScaleNormal="100" zoomScaleSheetLayoutView="100" workbookViewId="0">
      <selection activeCell="N19" sqref="N19"/>
    </sheetView>
  </sheetViews>
  <sheetFormatPr defaultColWidth="10" defaultRowHeight="16.5"/>
  <cols>
    <col min="1" max="1" width="10.375" style="32" customWidth="1"/>
    <col min="2" max="2" width="44" style="32" customWidth="1"/>
    <col min="3" max="3" width="15.875" style="32" customWidth="1"/>
    <col min="4" max="4" width="20.5" style="32" customWidth="1"/>
    <col min="5" max="5" width="20" style="32" customWidth="1"/>
    <col min="6" max="6" width="10" style="29" hidden="1" customWidth="1"/>
    <col min="7" max="7" width="18.75" style="29" hidden="1" customWidth="1"/>
    <col min="8" max="8" width="10" style="29" hidden="1" customWidth="1"/>
    <col min="9" max="9" width="10" style="214" hidden="1" customWidth="1"/>
    <col min="10" max="10" width="12.625" style="214" hidden="1" customWidth="1"/>
    <col min="11" max="11" width="15" style="214" hidden="1" customWidth="1"/>
    <col min="12" max="17" width="10" style="214" customWidth="1"/>
    <col min="18" max="16384" width="10" style="29"/>
  </cols>
  <sheetData>
    <row r="1" spans="1:11" ht="18" customHeight="1">
      <c r="A1" s="53" t="str">
        <f>Cover!B3</f>
        <v>Specification No.: CC/NT/G-MISC/DOM/A02/25/16599</v>
      </c>
      <c r="B1" s="54"/>
      <c r="C1" s="55"/>
      <c r="D1" s="55"/>
      <c r="E1" s="5" t="s">
        <v>175</v>
      </c>
    </row>
    <row r="2" spans="1:11" ht="15" customHeight="1">
      <c r="A2" s="2"/>
      <c r="B2" s="7"/>
      <c r="C2" s="3"/>
      <c r="D2" s="3"/>
      <c r="E2" s="1"/>
      <c r="F2" s="1"/>
    </row>
    <row r="3" spans="1:11" ht="55.5" customHeight="1">
      <c r="A3" s="617" t="str">
        <f>Cover!$B$2</f>
        <v xml:space="preserve">Procurement of Centre Tower Crane for mechanized erection of transmission line towers under vendor development.
</v>
      </c>
      <c r="B3" s="617"/>
      <c r="C3" s="617"/>
      <c r="D3" s="617"/>
      <c r="E3" s="617"/>
    </row>
    <row r="4" spans="1:11" ht="21.95" customHeight="1">
      <c r="A4" s="625" t="s">
        <v>233</v>
      </c>
      <c r="B4" s="625"/>
      <c r="C4" s="625"/>
      <c r="D4" s="625"/>
      <c r="E4" s="625"/>
    </row>
    <row r="5" spans="1:11" ht="12" customHeight="1">
      <c r="A5" s="35"/>
      <c r="B5" s="30"/>
      <c r="C5" s="30"/>
      <c r="D5" s="30"/>
      <c r="E5" s="30"/>
    </row>
    <row r="6" spans="1:11" ht="18" customHeight="1">
      <c r="A6" s="22" t="str">
        <f>'Sch-1'!A6</f>
        <v>Bidder’s Name and Address</v>
      </c>
      <c r="D6" s="58" t="s">
        <v>213</v>
      </c>
    </row>
    <row r="7" spans="1:11" ht="18" customHeight="1">
      <c r="A7" s="192" t="str">
        <f>'Sch-1'!A7</f>
        <v>Bidder as Individual Firm</v>
      </c>
      <c r="D7" s="59" t="s">
        <v>215</v>
      </c>
    </row>
    <row r="8" spans="1:11">
      <c r="A8" s="33" t="s">
        <v>231</v>
      </c>
      <c r="B8" s="622" t="str">
        <f>IF('Sch-1'!C8=0, "", 'Sch-1'!C8)</f>
        <v/>
      </c>
      <c r="C8" s="622"/>
      <c r="D8" s="59" t="s">
        <v>217</v>
      </c>
    </row>
    <row r="9" spans="1:11">
      <c r="A9" s="33" t="s">
        <v>232</v>
      </c>
      <c r="B9" s="622" t="str">
        <f>IF('Sch-1'!C9=0, "", 'Sch-1'!C9)</f>
        <v/>
      </c>
      <c r="C9" s="622"/>
      <c r="D9" s="59" t="s">
        <v>218</v>
      </c>
    </row>
    <row r="10" spans="1:11">
      <c r="A10" s="34"/>
      <c r="B10" s="622" t="str">
        <f>IF('Sch-1'!C10=0, "", 'Sch-1'!C10)</f>
        <v/>
      </c>
      <c r="C10" s="622"/>
      <c r="D10" s="59" t="s">
        <v>219</v>
      </c>
    </row>
    <row r="11" spans="1:11">
      <c r="A11" s="34"/>
      <c r="B11" s="622" t="str">
        <f>IF('Sch-1'!C11=0, "", 'Sch-1'!C11)</f>
        <v/>
      </c>
      <c r="C11" s="622"/>
      <c r="D11" s="59" t="s">
        <v>220</v>
      </c>
    </row>
    <row r="12" spans="1:11" ht="15" customHeight="1"/>
    <row r="13" spans="1:11" ht="21.95" customHeight="1">
      <c r="A13" s="68" t="s">
        <v>199</v>
      </c>
      <c r="B13" s="620" t="s">
        <v>200</v>
      </c>
      <c r="C13" s="621"/>
      <c r="D13" s="618" t="s">
        <v>201</v>
      </c>
      <c r="E13" s="619"/>
      <c r="K13" s="214" t="s">
        <v>129</v>
      </c>
    </row>
    <row r="14" spans="1:11" ht="18" customHeight="1">
      <c r="A14" s="36" t="s">
        <v>202</v>
      </c>
      <c r="B14" s="610" t="s">
        <v>434</v>
      </c>
      <c r="C14" s="611"/>
      <c r="D14" s="610"/>
      <c r="E14" s="611"/>
      <c r="G14" s="470"/>
      <c r="J14" s="214" t="s">
        <v>117</v>
      </c>
      <c r="K14" s="214" t="e">
        <f>ROUND('Sch-1'!#REF!*#REF!,0)</f>
        <v>#REF!</v>
      </c>
    </row>
    <row r="15" spans="1:11" ht="85.5" customHeight="1">
      <c r="A15" s="37"/>
      <c r="B15" s="608" t="s">
        <v>433</v>
      </c>
      <c r="C15" s="609"/>
      <c r="D15" s="623">
        <f>'Sch-1'!V21</f>
        <v>0</v>
      </c>
      <c r="E15" s="624"/>
      <c r="G15" s="466"/>
    </row>
    <row r="16" spans="1:11" ht="18" customHeight="1">
      <c r="A16" s="36" t="s">
        <v>204</v>
      </c>
      <c r="B16" s="610" t="s">
        <v>435</v>
      </c>
      <c r="C16" s="612"/>
      <c r="D16" s="610"/>
      <c r="E16" s="611"/>
      <c r="J16" s="214" t="s">
        <v>130</v>
      </c>
      <c r="K16" s="215">
        <f>D16</f>
        <v>0</v>
      </c>
    </row>
    <row r="17" spans="1:6" ht="98.25" customHeight="1">
      <c r="A17" s="37"/>
      <c r="B17" s="608" t="s">
        <v>465</v>
      </c>
      <c r="C17" s="609"/>
      <c r="D17" s="616">
        <f>'Sch-3 '!Q17</f>
        <v>0</v>
      </c>
      <c r="E17" s="616"/>
    </row>
    <row r="18" spans="1:6" ht="18" customHeight="1">
      <c r="A18" s="484"/>
      <c r="B18" s="489" t="s">
        <v>436</v>
      </c>
      <c r="C18" s="490"/>
      <c r="D18" s="615">
        <f>D17+D15</f>
        <v>0</v>
      </c>
      <c r="E18" s="615"/>
    </row>
    <row r="19" spans="1:6" ht="15" customHeight="1">
      <c r="B19" s="42"/>
      <c r="C19" s="42"/>
      <c r="D19" s="43"/>
      <c r="E19" s="43"/>
    </row>
    <row r="20" spans="1:6" ht="35.25" customHeight="1">
      <c r="A20" s="67"/>
      <c r="B20" s="613"/>
      <c r="C20" s="614"/>
      <c r="D20" s="614"/>
      <c r="E20" s="614"/>
    </row>
    <row r="21" spans="1:6" ht="15" customHeight="1">
      <c r="A21" s="44"/>
      <c r="B21" s="44"/>
      <c r="C21" s="44"/>
      <c r="D21" s="44"/>
      <c r="E21" s="44"/>
    </row>
    <row r="22" spans="1:6" ht="33" customHeight="1">
      <c r="A22" s="26" t="s">
        <v>329</v>
      </c>
      <c r="B22" s="116" t="str">
        <f>IF('Sch-1'!B29=0,"", 'Sch-1'!B29)</f>
        <v/>
      </c>
      <c r="C22" s="455"/>
      <c r="D22" s="27"/>
      <c r="E22" s="456"/>
      <c r="F22" s="28"/>
    </row>
    <row r="23" spans="1:6" ht="33" customHeight="1">
      <c r="A23" s="26" t="s">
        <v>328</v>
      </c>
      <c r="B23" s="89" t="str">
        <f>IF('Sch-1'!B30=0,"", 'Sch-1'!B30)</f>
        <v/>
      </c>
      <c r="C23" s="457"/>
      <c r="D23" s="27" t="s">
        <v>226</v>
      </c>
      <c r="E23" s="90" t="str">
        <f>IF('Sch-1'!N29=0,"",'Sch-1'!N29)</f>
        <v/>
      </c>
      <c r="F23" s="28"/>
    </row>
    <row r="24" spans="1:6" ht="33" customHeight="1">
      <c r="A24" s="3"/>
      <c r="B24" s="458"/>
      <c r="C24" s="457"/>
      <c r="D24" s="27" t="s">
        <v>227</v>
      </c>
      <c r="E24" s="90" t="str">
        <f>IF('Sch-1'!N30=0,"",'Sch-1'!N30)</f>
        <v/>
      </c>
      <c r="F24" s="28"/>
    </row>
    <row r="25" spans="1:6" ht="33" customHeight="1">
      <c r="A25" s="3"/>
      <c r="B25" s="7"/>
      <c r="C25" s="1"/>
      <c r="D25" s="27"/>
      <c r="F25" s="28"/>
    </row>
    <row r="26" spans="1:6" ht="21.95" customHeight="1">
      <c r="A26" s="45"/>
      <c r="B26" s="45"/>
      <c r="C26" s="45"/>
      <c r="D26" s="45"/>
      <c r="E26" s="46"/>
    </row>
    <row r="27" spans="1:6" ht="21.95" customHeight="1">
      <c r="A27" s="45"/>
      <c r="B27" s="45"/>
      <c r="C27" s="45"/>
      <c r="D27" s="45"/>
      <c r="E27" s="46"/>
    </row>
    <row r="28" spans="1:6" ht="21.95" customHeight="1">
      <c r="A28" s="45"/>
      <c r="B28" s="45"/>
      <c r="C28" s="45"/>
      <c r="D28" s="45"/>
      <c r="E28" s="46"/>
    </row>
    <row r="29" spans="1:6" ht="21.95" customHeight="1">
      <c r="A29" s="45"/>
      <c r="B29" s="45"/>
      <c r="C29" s="45"/>
      <c r="D29" s="45"/>
      <c r="E29" s="46"/>
    </row>
    <row r="30" spans="1:6" ht="21.95" customHeight="1">
      <c r="A30" s="45"/>
      <c r="B30" s="45"/>
      <c r="C30" s="45"/>
      <c r="D30" s="45"/>
      <c r="E30" s="46"/>
    </row>
    <row r="31" spans="1:6" ht="21.95" customHeight="1">
      <c r="A31" s="45"/>
      <c r="B31" s="45"/>
      <c r="C31" s="45"/>
      <c r="D31" s="45"/>
      <c r="E31" s="46"/>
    </row>
    <row r="32" spans="1:6"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sheetProtection algorithmName="SHA-512" hashValue="efjn9m+32Lh7JHJVk2/H4kHZPO5kWHsftvHWsUYKuyUHafF1ZxlokCjAj0wLUM1gcYtXGBLKxBAH+3ys3+0JBQ==" saltValue="n4J7/0kRLDQSGDGkDgHu+A==" spinCount="100000" sheet="1" formatColumns="0" formatRows="0" selectLockedCells="1"/>
  <dataConsolidate/>
  <customSheetViews>
    <customSheetView guid="{2AB34651-5913-42F9-BF39-AE938578D1AF}" showPageBreaks="1" showGridLines="0" printArea="1" hiddenColumns="1" view="pageBreakPreview" topLeftCell="A7">
      <selection activeCell="C25" sqref="C25"/>
      <pageMargins left="0.31" right="0.25" top="0.23" bottom="0.23" header="0.27" footer="0.24"/>
      <printOptions horizontalCentered="1"/>
      <pageSetup paperSize="9" scale="75" fitToHeight="0" orientation="portrait" r:id="rId1"/>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2"/>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3"/>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4"/>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5"/>
      <headerFooter alignWithMargins="0">
        <oddFooter>&amp;R&amp;"Book Antiqua,Bold"&amp;10Schedule-4/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7"/>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8"/>
      <headerFooter alignWithMargins="0">
        <oddFooter>&amp;R&amp;"Book Antiqua,Bold"&amp;10Schedule-5/ 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9"/>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10"/>
      <headerFooter alignWithMargins="0">
        <oddFooter>&amp;R&amp;"Book Antiqua,Bold"&amp;10Page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11"/>
      <headerFooter alignWithMargins="0">
        <oddFooter>&amp;R&amp;"Book Antiqua,Bold"&amp;10Schedule-5/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2"/>
      <headerFooter alignWithMargins="0">
        <oddFooter>&amp;R&amp;"Book Antiqua,Bold"&amp;10Schedule-5/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3"/>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4"/>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15"/>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16"/>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17"/>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18"/>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19"/>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20"/>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21"/>
      <headerFooter alignWithMargins="0">
        <oddFooter>&amp;R&amp;"Book Antiqua,Bold"&amp;10Schedule-4/ Page &amp;P of &amp;N</oddFooter>
      </headerFooter>
    </customSheetView>
    <customSheetView guid="{D545044E-B7FF-408B-A291-2187C526EC3D}"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22"/>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23"/>
      <headerFooter alignWithMargins="0">
        <oddFooter>&amp;R&amp;"Book Antiqua,Bold"&amp;10Schedule-4/ Page &amp;P of &amp;N</oddFooter>
      </headerFooter>
    </customSheetView>
    <customSheetView guid="{5C772B04-11E1-4A74-9F43-9A74EF38E5E2}"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24"/>
      <headerFooter alignWithMargins="0">
        <oddFooter>&amp;R&amp;"Book Antiqua,Bold"&amp;10Schedule-4/ Page &amp;P of &amp;N</oddFooter>
      </headerFooter>
    </customSheetView>
    <customSheetView guid="{FA8C7114-2E15-4727-B4B0-927BCE12D1A6}"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 guid="{483DCDBB-D1CA-4B11-85F4-FA65A96DCE2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 guid="{6167D39F-8E2F-4CD1-888C-E1DCB300434D}" showPageBreaks="1" showGridLines="0" printArea="1" hiddenColumns="1" view="pageBreakPreview" topLeftCell="A7">
      <selection activeCell="C25" sqref="C25"/>
      <pageMargins left="0.31" right="0.25" top="0.23" bottom="0.23" header="0.27" footer="0.24"/>
      <printOptions horizontalCentered="1"/>
      <pageSetup paperSize="9" scale="75" fitToHeight="0" orientation="portrait" r:id="rId27"/>
      <headerFooter alignWithMargins="0">
        <oddFooter>&amp;R&amp;"Book Antiqua,Bold"&amp;10Schedule-4/ Page &amp;P of &amp;N</oddFooter>
      </headerFooter>
    </customSheetView>
  </customSheetViews>
  <mergeCells count="18">
    <mergeCell ref="A3:E3"/>
    <mergeCell ref="D13:E13"/>
    <mergeCell ref="B15:C15"/>
    <mergeCell ref="B14:C14"/>
    <mergeCell ref="B13:C13"/>
    <mergeCell ref="D14:E14"/>
    <mergeCell ref="B10:C10"/>
    <mergeCell ref="D15:E15"/>
    <mergeCell ref="B9:C9"/>
    <mergeCell ref="A4:E4"/>
    <mergeCell ref="B8:C8"/>
    <mergeCell ref="B11:C11"/>
    <mergeCell ref="B17:C17"/>
    <mergeCell ref="D16:E16"/>
    <mergeCell ref="B16:C16"/>
    <mergeCell ref="B20:E20"/>
    <mergeCell ref="D18:E18"/>
    <mergeCell ref="D17:E17"/>
  </mergeCells>
  <phoneticPr fontId="1" type="noConversion"/>
  <dataValidations xWindow="754" yWindow="536" count="2">
    <dataValidation allowBlank="1" showInputMessage="1" showErrorMessage="1" prompt="You may write remarks regarding Excise Duty here." sqref="D15" xr:uid="{00000000-0002-0000-0800-000000000000}"/>
    <dataValidation allowBlank="1" showInputMessage="1" showErrorMessage="1" prompt="You may write remarks regarding Sales Tax here." sqref="D17:E17" xr:uid="{00000000-0002-0000-0800-000001000000}"/>
  </dataValidations>
  <printOptions horizontalCentered="1"/>
  <pageMargins left="0.31" right="0.25" top="0.23" bottom="0.23" header="0.27" footer="0.24"/>
  <pageSetup paperSize="9" scale="75" fitToHeight="0" orientation="portrait" r:id="rId28"/>
  <headerFooter alignWithMargins="0">
    <oddFooter>&amp;R&amp;"Book Antiqua,Bold"&amp;10Schedule-4/ Page &amp;P of &amp;N</oddFooter>
  </headerFooter>
  <drawing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Basic Data</vt:lpstr>
      <vt:lpstr>Cover</vt:lpstr>
      <vt:lpstr>Names of Bidder</vt:lpstr>
      <vt:lpstr>Sch-1</vt:lpstr>
      <vt:lpstr>Sch-1 Dis</vt:lpstr>
      <vt:lpstr>Sch-2</vt:lpstr>
      <vt:lpstr>Sch-2 Dis</vt:lpstr>
      <vt:lpstr>Sch-3 </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 '!Print_Area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 '!Print_Titles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Vakati Silpa {वाकाटि शिल्पा}</cp:lastModifiedBy>
  <cp:lastPrinted>2015-09-09T08:31:34Z</cp:lastPrinted>
  <dcterms:created xsi:type="dcterms:W3CDTF">2001-07-26T10:23:15Z</dcterms:created>
  <dcterms:modified xsi:type="dcterms:W3CDTF">2025-12-19T10:29:57Z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de828d-f69d-40d4-9531-ce724429a5c7_Enabled">
    <vt:lpwstr>true</vt:lpwstr>
  </property>
  <property fmtid="{D5CDD505-2E9C-101B-9397-08002B2CF9AE}" pid="3" name="MSIP_Label_67de828d-f69d-40d4-9531-ce724429a5c7_SetDate">
    <vt:lpwstr>2025-12-18T08:28:06Z</vt:lpwstr>
  </property>
  <property fmtid="{D5CDD505-2E9C-101B-9397-08002B2CF9AE}" pid="4" name="MSIP_Label_67de828d-f69d-40d4-9531-ce724429a5c7_Method">
    <vt:lpwstr>Privileged</vt:lpwstr>
  </property>
  <property fmtid="{D5CDD505-2E9C-101B-9397-08002B2CF9AE}" pid="5" name="MSIP_Label_67de828d-f69d-40d4-9531-ce724429a5c7_Name">
    <vt:lpwstr>Unrestricted-IT</vt:lpwstr>
  </property>
  <property fmtid="{D5CDD505-2E9C-101B-9397-08002B2CF9AE}" pid="6" name="MSIP_Label_67de828d-f69d-40d4-9531-ce724429a5c7_SiteId">
    <vt:lpwstr>7048075c-52c2-4a40-8e7c-5c5a5573c87f</vt:lpwstr>
  </property>
  <property fmtid="{D5CDD505-2E9C-101B-9397-08002B2CF9AE}" pid="7" name="MSIP_Label_67de828d-f69d-40d4-9531-ce724429a5c7_ActionId">
    <vt:lpwstr>180e4a6e-9547-45e8-8802-707dee795577</vt:lpwstr>
  </property>
  <property fmtid="{D5CDD505-2E9C-101B-9397-08002B2CF9AE}" pid="8" name="MSIP_Label_67de828d-f69d-40d4-9531-ce724429a5c7_ContentBits">
    <vt:lpwstr>0</vt:lpwstr>
  </property>
  <property fmtid="{D5CDD505-2E9C-101B-9397-08002B2CF9AE}" pid="9" name="MSIP_Label_67de828d-f69d-40d4-9531-ce724429a5c7_Tag">
    <vt:lpwstr>10, 0, 1, 1</vt:lpwstr>
  </property>
</Properties>
</file>