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RHQ Group/WC-3823-Diversion Works/Bid Docs -Uploaded to Portal/"/>
    </mc:Choice>
  </mc:AlternateContent>
  <xr:revisionPtr revIDLastSave="550" documentId="13_ncr:1_{2B826073-8DBF-4E5E-A8CC-0C76CF85CF33}" xr6:coauthVersionLast="47" xr6:coauthVersionMax="47" xr10:uidLastSave="{47139E06-CEE2-4EE0-8073-1443821264F4}"/>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'Schedule-I'!$A$1:$R$40</definedName>
    <definedName name="_xlnm.Print_Area" localSheetId="5">'Schedule-II'!$A$1:$O$55</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'Schedule-I'!$A$1:$R$40</definedName>
    <definedName name="Z_27F75044_6024_4403_9A39_D72B9CCD332B_.wvu.PrintArea" localSheetId="5" hidden="1">'Schedule-II'!$A$1:$O$55</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'Schedule-II'!$A$1:$L$54</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'Schedule-II'!$A$1:$L$54</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7" l="1"/>
  <c r="B11" i="7"/>
  <c r="K12" i="6"/>
  <c r="L12" i="6" s="1"/>
  <c r="A35" i="5"/>
  <c r="A36" i="5" s="1"/>
  <c r="A37" i="5" s="1"/>
  <c r="A34" i="5"/>
  <c r="A33" i="5"/>
  <c r="K11" i="6"/>
  <c r="L11" i="6" s="1"/>
  <c r="K14" i="6"/>
  <c r="L14" i="6" s="1"/>
  <c r="M25" i="5"/>
  <c r="L25" i="5"/>
  <c r="N25" i="5" s="1"/>
  <c r="K41" i="6" l="1"/>
  <c r="L41" i="6" s="1"/>
  <c r="K40" i="6"/>
  <c r="L40" i="6" s="1"/>
  <c r="K38" i="6"/>
  <c r="L38" i="6" s="1"/>
  <c r="K37" i="6"/>
  <c r="L37" i="6" s="1"/>
  <c r="K36" i="6"/>
  <c r="L36" i="6" s="1"/>
  <c r="K35" i="6"/>
  <c r="L35" i="6" s="1"/>
  <c r="K34" i="6"/>
  <c r="L34" i="6" s="1"/>
  <c r="K32" i="6"/>
  <c r="L32" i="6" s="1"/>
  <c r="K31" i="6"/>
  <c r="L31" i="6" s="1"/>
  <c r="K29" i="6"/>
  <c r="L29" i="6" s="1"/>
  <c r="K28" i="6"/>
  <c r="L28" i="6" s="1"/>
  <c r="K26" i="6"/>
  <c r="L26" i="6" s="1"/>
  <c r="K25" i="6"/>
  <c r="L25" i="6" s="1"/>
  <c r="K23" i="6"/>
  <c r="L23" i="6" s="1"/>
  <c r="K22" i="6"/>
  <c r="L22" i="6" s="1"/>
  <c r="K18" i="6"/>
  <c r="L18" i="6" s="1"/>
  <c r="M13" i="5"/>
  <c r="M16" i="5"/>
  <c r="M17" i="5"/>
  <c r="M18" i="5"/>
  <c r="M19" i="5"/>
  <c r="M20" i="5"/>
  <c r="M23" i="5"/>
  <c r="M24" i="5"/>
  <c r="M27" i="5"/>
  <c r="M28" i="5"/>
  <c r="M29" i="5"/>
  <c r="M30" i="5"/>
  <c r="M31" i="5"/>
  <c r="M33" i="5"/>
  <c r="M34" i="5"/>
  <c r="M35" i="5"/>
  <c r="M36" i="5"/>
  <c r="M37" i="5"/>
  <c r="M39" i="5"/>
  <c r="M40" i="5"/>
  <c r="M12" i="5"/>
  <c r="L30" i="5"/>
  <c r="N30" i="5" s="1"/>
  <c r="L29" i="5"/>
  <c r="N29" i="5" s="1"/>
  <c r="L13" i="5"/>
  <c r="N13" i="5" s="1"/>
  <c r="K42" i="6"/>
  <c r="L42" i="6" s="1"/>
  <c r="K20" i="6"/>
  <c r="L20" i="6" s="1"/>
  <c r="K19" i="6"/>
  <c r="L19" i="6" s="1"/>
  <c r="K17" i="6"/>
  <c r="L17" i="6" s="1"/>
  <c r="L40" i="5"/>
  <c r="N40" i="5" s="1"/>
  <c r="L39" i="5"/>
  <c r="N39" i="5" s="1"/>
  <c r="L37" i="5"/>
  <c r="N37" i="5" s="1"/>
  <c r="L36" i="5"/>
  <c r="N36" i="5" s="1"/>
  <c r="L35" i="5"/>
  <c r="N35" i="5" s="1"/>
  <c r="L34" i="5"/>
  <c r="N34" i="5" s="1"/>
  <c r="L33" i="5"/>
  <c r="N33" i="5" s="1"/>
  <c r="L31" i="5"/>
  <c r="N31" i="5" s="1"/>
  <c r="L28" i="5"/>
  <c r="N28" i="5" s="1"/>
  <c r="L27" i="5"/>
  <c r="N27" i="5" s="1"/>
  <c r="L24" i="5"/>
  <c r="N24" i="5" s="1"/>
  <c r="L23" i="5"/>
  <c r="N23" i="5" s="1"/>
  <c r="L20" i="5"/>
  <c r="N20" i="5" s="1"/>
  <c r="L19" i="5"/>
  <c r="N19" i="5" s="1"/>
  <c r="L18" i="5"/>
  <c r="N18" i="5" s="1"/>
  <c r="L17" i="5"/>
  <c r="N17" i="5" s="1"/>
  <c r="L16" i="5"/>
  <c r="N16" i="5" s="1"/>
  <c r="M41" i="5" l="1"/>
  <c r="L12" i="5"/>
  <c r="D6" i="5"/>
  <c r="D5" i="5"/>
  <c r="D4" i="5"/>
  <c r="D3" i="5"/>
  <c r="A1" i="5"/>
  <c r="B23" i="1"/>
  <c r="N12" i="5" l="1"/>
  <c r="L41" i="5"/>
  <c r="O29" i="5"/>
  <c r="O13" i="5"/>
  <c r="O12" i="5"/>
  <c r="O39" i="5"/>
  <c r="O37" i="5"/>
  <c r="O35" i="5"/>
  <c r="O31" i="5"/>
  <c r="O27" i="5"/>
  <c r="O23" i="5"/>
  <c r="O34" i="5"/>
  <c r="O30" i="5"/>
  <c r="O40" i="5"/>
  <c r="O36" i="5"/>
  <c r="O24" i="5"/>
  <c r="O33" i="5"/>
  <c r="O28" i="5"/>
  <c r="O16" i="5"/>
  <c r="O17" i="5"/>
  <c r="O18" i="5"/>
  <c r="O20" i="5"/>
  <c r="O19" i="5"/>
  <c r="P9" i="6"/>
  <c r="P8" i="6"/>
  <c r="D15" i="7" l="1"/>
  <c r="N41" i="5"/>
  <c r="D11" i="7"/>
  <c r="M11" i="6"/>
  <c r="M12" i="6"/>
  <c r="M14" i="6"/>
  <c r="M23" i="6"/>
  <c r="M32" i="6"/>
  <c r="M31" i="6"/>
  <c r="A42" i="5"/>
  <c r="M41" i="6"/>
  <c r="M42" i="6"/>
  <c r="M40" i="6"/>
  <c r="M35" i="6"/>
  <c r="M26" i="6"/>
  <c r="M19" i="6"/>
  <c r="M34" i="6"/>
  <c r="M29" i="6"/>
  <c r="M25" i="6"/>
  <c r="M22" i="6"/>
  <c r="M18" i="6"/>
  <c r="M28" i="6"/>
  <c r="M17" i="6"/>
  <c r="M20" i="6"/>
  <c r="M38" i="6"/>
  <c r="M37" i="6"/>
  <c r="M36" i="6"/>
  <c r="K43" i="6"/>
  <c r="D13" i="7" l="1"/>
  <c r="L43" i="6"/>
  <c r="D16" i="7" s="1"/>
  <c r="A1" i="6" l="1"/>
  <c r="D6" i="6"/>
  <c r="D5" i="6"/>
  <c r="D4" i="6"/>
  <c r="D3" i="6"/>
  <c r="N43"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4"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<sst xmlns="http://schemas.openxmlformats.org/spreadsheetml/2006/main" count="995" uniqueCount="434">
  <si>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</si>
  <si>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</si>
  <si>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</si>
  <si>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</si>
  <si>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</si>
  <si>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</si>
  <si>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</si>
  <si>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</si>
  <si>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</si>
  <si>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</si>
  <si>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</si>
  <si>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</si>
  <si>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</si>
  <si>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</si>
  <si>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</si>
  <si>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</si>
  <si>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</si>
  <si>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</si>
  <si>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</si>
  <si>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</si>
  <si>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</si>
  <si>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</si>
  <si>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</si>
  <si>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</si>
  <si>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</si>
  <si>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</si>
  <si>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</si>
  <si>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</si>
  <si>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</si>
  <si>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</si>
  <si>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</si>
  <si>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</si>
  <si>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</si>
  <si>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</si>
  <si>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</si>
  <si>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</si>
  <si>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</si>
  <si>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</si>
  <si>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</si>
  <si>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</si>
  <si>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</si>
  <si>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</si>
  <si>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</si>
  <si>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</si>
  <si>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</si>
  <si>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</si>
  <si>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</si>
  <si>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</si>
  <si>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</si>
  <si>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</si>
  <si>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</si>
  <si>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</si>
  <si>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</si>
  <si>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</si>
  <si>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</si>
  <si>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</si>
  <si>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</si>
  <si>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</si>
  <si>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</si>
  <si>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</si>
  <si>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</si>
  <si>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</si>
  <si>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</si>
  <si>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</si>
  <si>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</si>
  <si>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</si>
  <si>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</si>
  <si>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</si>
  <si>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</si>
  <si>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</si>
  <si>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</si>
  <si>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</si>
  <si>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</si>
  <si>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</si>
  <si>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</si>
  <si>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</si>
  <si>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</si>
  <si>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</si>
  <si>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</si>
  <si>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</si>
  <si>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</si>
  <si>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</si>
  <si>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</si>
  <si>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</si>
  <si>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</si>
  <si>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</si>
  <si>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</si>
  <si>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</si>
  <si>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</si>
  <si>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</si>
  <si>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</si>
  <si>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</si>
  <si>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</si>
  <si>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</si>
  <si>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</si>
  <si>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</si>
  <si>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</si>
  <si>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</si>
  <si>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</si>
  <si>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</si>
  <si>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</si>
  <si>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</si>
  <si>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</si>
  <si>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</si>
  <si>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</si>
  <si>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</si>
  <si>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</si>
  <si>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</si>
  <si>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</si>
  <si>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</si>
  <si>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</si>
  <si>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</si>
  <si>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</si>
  <si>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</si>
  <si>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</si>
  <si>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</si>
  <si>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</si>
  <si>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</si>
  <si>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</si>
  <si>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</si>
  <si>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</si>
  <si>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</si>
  <si>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</si>
  <si>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</si>
  <si>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</si>
  <si>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</si>
  <si>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</si>
  <si>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</si>
  <si>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</si>
  <si>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</si>
  <si>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</si>
  <si>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</si>
  <si>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</si>
  <si>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</si>
  <si>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</si>
  <si>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</si>
  <si>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</si>
  <si>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</si>
  <si>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</si>
  <si>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</si>
  <si>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</si>
  <si>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</si>
  <si>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</si>
  <si>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</si>
  <si>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</si>
  <si>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</si>
  <si>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</si>
  <si>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</si>
  <si>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</si>
  <si>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</si>
  <si>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</si>
  <si>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</si>
  <si>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</si>
  <si>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</si>
  <si>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</si>
  <si>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</si>
  <si>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</si>
  <si>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</si>
  <si>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</si>
  <si>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</si>
  <si>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</si>
  <si>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</si>
  <si>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</si>
  <si>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</si>
  <si>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</si>
  <si>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</si>
  <si>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</si>
  <si>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</si>
  <si>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</si>
  <si>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</si>
  <si>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</si>
  <si>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</si>
  <si>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</si>
  <si>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</si>
  <si>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</si>
  <si>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</si>
  <si>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</si>
  <si>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</si>
  <si>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</si>
  <si>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</si>
  <si>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</si>
  <si>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</si>
  <si>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</si>
  <si>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</si>
  <si>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</si>
  <si>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</si>
  <si>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</si>
  <si>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</si>
  <si>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</si>
  <si>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</si>
  <si>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</si>
  <si>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</si>
  <si>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</si>
  <si>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</si>
  <si>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</si>
  <si>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</si>
  <si>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</si>
  <si>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</si>
  <si>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</si>
  <si>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</si>
  <si>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</si>
  <si>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</si>
  <si>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</si>
  <si>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</si>
  <si>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</si>
  <si>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</si>
  <si>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</si>
  <si>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</si>
  <si>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</si>
  <si>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</si>
  <si>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</si>
  <si>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</si>
  <si>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</si>
  <si>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</si>
  <si>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</si>
  <si>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</si>
  <si>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</si>
  <si>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</si>
  <si>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</si>
  <si>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</si>
  <si>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</si>
  <si>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</si>
  <si>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</si>
  <si>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</si>
  <si>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</si>
  <si>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</si>
  <si>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</si>
  <si>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</si>
  <si>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</si>
  <si>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</si>
  <si>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</si>
  <si>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</si>
  <si>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</si>
  <si>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</si>
  <si>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</si>
  <si>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</si>
  <si>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</si>
  <si>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</si>
  <si>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</si>
  <si>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</si>
  <si>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</si>
  <si>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</si>
  <si>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</si>
  <si>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</si>
  <si>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</si>
  <si>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</si>
  <si>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</si>
  <si>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</si>
  <si>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</si>
  <si>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</si>
  <si>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</si>
  <si>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</si>
  <si>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</si>
  <si>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</si>
  <si>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</si>
  <si>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</si>
  <si>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</si>
  <si>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</si>
  <si>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</si>
  <si>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</si>
  <si>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</si>
  <si>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</si>
  <si>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</si>
  <si>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</si>
  <si>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</si>
  <si>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</si>
  <si>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</si>
  <si>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</si>
  <si>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</si>
  <si>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</si>
  <si>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</si>
  <si>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</si>
  <si>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</si>
  <si>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</si>
  <si>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</si>
  <si>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</si>
  <si>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</si>
  <si>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</si>
  <si>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</si>
  <si>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</si>
  <si>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</si>
  <si>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</si>
  <si>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</si>
  <si>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</si>
  <si>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</si>
  <si>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</si>
  <si>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</si>
  <si>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</si>
  <si>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</si>
  <si>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</si>
  <si>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</si>
  <si>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</si>
  <si>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</si>
  <si>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</si>
  <si>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</si>
  <si>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</si>
  <si>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</si>
  <si>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</si>
  <si>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</si>
  <si>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</si>
  <si>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</si>
  <si>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</si>
  <si>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</si>
  <si>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</si>
  <si>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</si>
  <si>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</si>
  <si>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</si>
  <si>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</si>
  <si>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</si>
  <si>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</si>
  <si>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</si>
  <si>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</si>
  <si>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</si>
  <si>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</si>
  <si>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</si>
  <si>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</si>
  <si>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</si>
  <si>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</si>
  <si>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</si>
  <si>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</si>
  <si>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</si>
  <si>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</si>
  <si>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</si>
  <si>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</si>
  <si>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</si>
  <si>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</si>
  <si>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</si>
  <si>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</si>
  <si>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</si>
  <si>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</si>
  <si>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</si>
  <si>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</si>
  <si>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</si>
  <si>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</si>
  <si>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</si>
  <si>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</si>
  <si>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1.0 EARTHING OF TOWERS</t>
  </si>
  <si>
    <t>1.1 Supply of earthing of towers</t>
  </si>
  <si>
    <t>Sets</t>
  </si>
  <si>
    <t>2.0 TOWER ACCESSORIES</t>
  </si>
  <si>
    <t>2.1 Supply of following tower accessories</t>
  </si>
  <si>
    <t>a) Danger  Plate</t>
  </si>
  <si>
    <t>b) Number  Plate</t>
  </si>
  <si>
    <t>c) Phase Plate (Set of three)</t>
  </si>
  <si>
    <t>d) Circuit Plates ( Set of Two)</t>
  </si>
  <si>
    <t>e) Anti-Climbing Devices</t>
  </si>
  <si>
    <t xml:space="preserve">3.0 SUPPLY OF HARDWAR FITTINGS </t>
  </si>
  <si>
    <t>4.2 Earthwire Accessories for 7/3.66mm Earthwire</t>
  </si>
  <si>
    <t>KMS</t>
  </si>
  <si>
    <t>5.0 Design, MANUFACTURE AND SUPPLY OF 7/3.66mm Earthwire</t>
  </si>
  <si>
    <t>KM.</t>
  </si>
  <si>
    <t>MT</t>
  </si>
  <si>
    <t>CU.M.</t>
  </si>
  <si>
    <t>1.0 SURVEY</t>
  </si>
  <si>
    <t>2.0 ERECTION OF VARIOUS TYPES OF TOWERS &amp; TOWER PARTS,TOWER EXTENSIONS (COMPLETE) INCLUDING BOLTS &amp; NUTS, HANGERS, D-SHACKLES, STEP BOLTS, PACK WASHERS ETC., INCLUDING TACK WELDING &amp; SUPPLY &amp; APPLICATION OF ZINC RICH PRIMER &amp; TWO COATS OF ENAMEL PAINT</t>
  </si>
  <si>
    <t>a) Supply, transportation and placement</t>
  </si>
  <si>
    <t>d) Circuit Plate (Set of Two)</t>
  </si>
  <si>
    <t>Sch-1 (Freight &amp; Insurance Charges) :</t>
  </si>
  <si>
    <t>Sch-II (Service (Installation &amp; commissioning)  Charges) :</t>
  </si>
  <si>
    <t>PIPE TYPE EARTHING</t>
  </si>
  <si>
    <t>COUNTERPOISE EARTHING (120M)</t>
  </si>
  <si>
    <t>NOS</t>
  </si>
  <si>
    <t>e) Anti-Climbing Devices-BARBED WIRE</t>
  </si>
  <si>
    <t>4.1 Conductor Accessories for Moose Zebra</t>
  </si>
  <si>
    <t>TWIN RGID SPACER-400 KV ACSR MOOSE</t>
  </si>
  <si>
    <t>BUNDLE SPACER FOR 400 KV ACSR MOOSE</t>
  </si>
  <si>
    <t>CONDUCTOR VD</t>
  </si>
  <si>
    <t>MID SPAN COMP JOINT-400KV ACSR MOOSE</t>
  </si>
  <si>
    <t>REPAIR SLEEVE-400 KV ACSR MOOSE</t>
  </si>
  <si>
    <t>MID SPAN COMP JOINT-7/3.66MM E/W</t>
  </si>
  <si>
    <t>FLEXIBLE CU BOND-7/3.66MM E/W</t>
  </si>
  <si>
    <t>VIBRATION DAMPER-7/3.66MM E/W</t>
  </si>
  <si>
    <t>TENSION CLAMP ASSY-7/3.66MM E/W</t>
  </si>
  <si>
    <t>EA</t>
  </si>
  <si>
    <t>400 KV, 160 KN CLR INSULATORS</t>
  </si>
  <si>
    <t>400KV, 120 KN CLR INSULATORS</t>
  </si>
  <si>
    <t>Nos</t>
  </si>
  <si>
    <t>DOUBLE TENSION FITTENS FOR ACSR MOOSE 400 KV</t>
  </si>
  <si>
    <t>SINGLE SUSP PILOT-400 KV ACSR MOOSE</t>
  </si>
  <si>
    <t>COUNTER WEIGHT FOR PILOT STRING</t>
  </si>
  <si>
    <t>SET</t>
  </si>
  <si>
    <t>3.1 Hardware Fittings for 400kV AC with ACSR Moose Conductor</t>
  </si>
  <si>
    <t>6.0 CLR Insulators</t>
  </si>
  <si>
    <t>Detailed Survey  including profiling &amp; tower  spotting</t>
  </si>
  <si>
    <t>Check survey</t>
  </si>
  <si>
    <t>Normal Towers</t>
  </si>
  <si>
    <t>Excavation : Dry Soil</t>
  </si>
  <si>
    <t>Excavation: WET Soil</t>
  </si>
  <si>
    <t>Excavation: DFR Soil</t>
  </si>
  <si>
    <t>Excavation: WFR Soil</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</si>
  <si>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</si>
  <si>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</si>
  <si>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Protection of tower  footing  (supply and installation): ' Random rubble stone masonary including excavation (1:5 cement mortar)</t>
  </si>
  <si>
    <t>Protection of tower  footing  (supply and installation): Backfilling and gap levelling of volumes enclosed by revetment</t>
  </si>
  <si>
    <t>400 kV AC D/C with twin bundle conductor</t>
  </si>
  <si>
    <t>3.0 Work associated with tower foundations for various type of  towers</t>
  </si>
  <si>
    <t>3.1 Excavation in various types of soils</t>
  </si>
  <si>
    <t>3.2 CONCRETING (INCLUDING ALL ASSOCIATED WORKS RELATED TO FOUNDATION NOT COVERED IN 3.1 &amp; 3.3)</t>
  </si>
  <si>
    <t>3.3 REINFORCEMENT STEEL</t>
  </si>
  <si>
    <t>3.4 Installation of 765KV D/C Stub including bolts, nuts, washers etc.</t>
  </si>
  <si>
    <t>4.0 PROTECTION OF TOWER FOOTING
(SUPPLY AND INSTALLATION)</t>
  </si>
  <si>
    <t>5.0 Installation of  earthing of towers</t>
  </si>
  <si>
    <t>6.0 Installation of  tower accessories</t>
  </si>
  <si>
    <t>7.0 Installation of insulator strings complete with arcing horns &amp; necessary hardware, installing and stringing of conductor including fixing of conductor accessories, installing &amp; stringing of earth wire &amp;OPGW including fixing of earth wire/OPGW accessories.</t>
  </si>
  <si>
    <t>8.0 Dismantling of existing towers by piece by piece, Transportation to owners stores( approximately 180KMS) , stacking and storage (incl. hardwares, accessoroes)</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</si>
  <si>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</si>
  <si>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</si>
  <si>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</si>
  <si>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</si>
  <si>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</si>
  <si>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</si>
  <si>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</si>
  <si>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</si>
  <si>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</si>
  <si>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</si>
  <si>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</si>
  <si>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</si>
  <si>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</si>
  <si>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</si>
  <si>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</si>
  <si>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</si>
  <si>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</si>
  <si>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9.0 Destringing of existing  400 kV Double   Circuit  line including associated hardwares, insulators, line materials, etc. and returning the dismantled material including transportation to the nearby POWERGRID store ( approximately 180KMS)</t>
  </si>
  <si>
    <t>SPEC. NO.: SR-I/C&amp;M/WC-3823-D/2024/Rfx-5002003807</t>
  </si>
  <si>
    <t>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1&amp;2 from AP 640-643 &amp; AP 794-798</t>
  </si>
  <si>
    <t>Sch-III (Summary) :</t>
  </si>
  <si>
    <t xml:space="preserve">Summary of Schedule 1 &amp; Schedule 3 shall be displayed automatically. </t>
  </si>
  <si>
    <t xml:space="preserve">Description
</t>
  </si>
  <si>
    <t>8= 6 * 7</t>
  </si>
  <si>
    <t xml:space="preserve">9 = Appl GST% on sl. No. 8 </t>
  </si>
  <si>
    <t>Ex-Works Supply of Plant and Machinery including Freight and Insurance from within India</t>
  </si>
  <si>
    <t>Installataion Charges</t>
  </si>
  <si>
    <t>Total of Ex-Works Supply of Plant and Machinery including Freight and Insurance from within India</t>
  </si>
  <si>
    <t>Total of  Installataion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</si>
</sst>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8">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4">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3" fillId="0" borderId="18" xfId="0" applyFont="1" applyBorder="1" applyAlignment="1">
      <alignment horizontal="center" vertical="center" wrapText="1"/>
    </xf>
    <xf numFmtId="171" fontId="53" fillId="0" borderId="18" xfId="0" applyNumberFormat="1" applyFont="1" applyBorder="1" applyAlignment="1">
      <alignment horizontal="center" vertical="center"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54" fillId="0" borderId="18" xfId="0" applyFont="1" applyBorder="1" applyAlignment="1" applyProtection="1">
      <alignment horizontal="center"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protection hidden="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44"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5" fillId="0" borderId="0" xfId="0" applyFont="1" applyAlignment="1" applyProtection="1">
      <alignment horizontal="center" vertical="center" wrapText="1"/>
      <protection hidden="1"/>
    </xf>
    <xf numFmtId="0" fontId="56" fillId="6" borderId="39" xfId="0" applyFont="1" applyFill="1" applyBorder="1" applyAlignment="1" applyProtection="1">
      <alignment horizontal="center"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xf numFmtId="0" fontId="5" fillId="0" borderId="37"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11" xfId="0" applyFont="1" applyBorder="1" applyAlignment="1" applyProtection="1">
      <alignment horizontal="right" vertical="center"/>
      <protection hidden="1"/>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5" sqref="D5"/>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78" t="s">
        <v>424</v>
      </c>
      <c r="C1" s="278"/>
      <c r="D1" s="278"/>
      <c r="E1" s="124"/>
    </row>
    <row r="2" spans="2:5" ht="25.5" customHeight="1">
      <c r="B2" s="278" t="s">
        <v>423</v>
      </c>
      <c r="C2" s="278"/>
      <c r="D2" s="278"/>
      <c r="E2" s="123"/>
    </row>
    <row r="3" spans="2:5" ht="20.25" customHeight="1">
      <c r="B3" s="279" t="s">
        <v>99</v>
      </c>
      <c r="C3" s="279"/>
      <c r="D3" s="279"/>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294</v>
      </c>
      <c r="C14" s="106"/>
      <c r="D14" s="116"/>
      <c r="E14" s="84" t="b">
        <f>ISBLANK(D14)</f>
        <v>1</v>
      </c>
    </row>
    <row r="15" spans="2:5" ht="23.25" customHeight="1">
      <c r="B15" s="105" t="s">
        <v>295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80" t="str">
        <f>"General Instruction to the Bidders for filling up this workbook of Price Schedules for Package " &amp; [5]Cover!C24</f>
        <v xml:space="preserve">General Instruction to the Bidders for filling up this workbook of Price Schedules for Package </v>
      </c>
      <c r="C23" s="280"/>
      <c r="D23" s="280"/>
    </row>
    <row r="24" spans="2:6" ht="15.75">
      <c r="B24" s="218"/>
      <c r="C24" s="219"/>
      <c r="D24" s="219"/>
    </row>
    <row r="25" spans="2:6" ht="15.75">
      <c r="B25" s="220" t="s">
        <v>302</v>
      </c>
      <c r="C25" s="219" t="s">
        <v>303</v>
      </c>
      <c r="D25" s="219"/>
    </row>
    <row r="26" spans="2:6">
      <c r="B26" s="218"/>
      <c r="C26" s="221" t="s">
        <v>304</v>
      </c>
      <c r="D26" s="222" t="s">
        <v>305</v>
      </c>
    </row>
    <row r="27" spans="2:6" ht="47.25">
      <c r="B27" s="218"/>
      <c r="C27" s="221" t="s">
        <v>306</v>
      </c>
      <c r="D27" s="222" t="s">
        <v>307</v>
      </c>
    </row>
    <row r="28" spans="2:6" ht="31.5">
      <c r="B28" s="218"/>
      <c r="C28" s="221" t="s">
        <v>308</v>
      </c>
      <c r="D28" s="222" t="s">
        <v>309</v>
      </c>
    </row>
    <row r="29" spans="2:6" ht="31.5">
      <c r="B29" s="218"/>
      <c r="C29" s="221" t="s">
        <v>310</v>
      </c>
      <c r="D29" s="222" t="s">
        <v>311</v>
      </c>
    </row>
    <row r="30" spans="2:6" ht="31.5">
      <c r="B30" s="218"/>
      <c r="C30" s="221" t="s">
        <v>312</v>
      </c>
      <c r="D30" s="222" t="s">
        <v>313</v>
      </c>
    </row>
    <row r="31" spans="2:6" ht="31.5">
      <c r="B31" s="218"/>
      <c r="C31" s="221" t="s">
        <v>314</v>
      </c>
      <c r="D31" s="222" t="s">
        <v>315</v>
      </c>
    </row>
    <row r="32" spans="2:6">
      <c r="B32" s="218"/>
      <c r="C32" s="221"/>
      <c r="D32" s="222"/>
    </row>
    <row r="33" spans="2:4" ht="15.75">
      <c r="B33" s="220" t="s">
        <v>316</v>
      </c>
      <c r="C33" s="219" t="s">
        <v>317</v>
      </c>
      <c r="D33" s="219"/>
    </row>
    <row r="34" spans="2:4">
      <c r="B34" s="218"/>
      <c r="C34" s="277" t="s">
        <v>318</v>
      </c>
      <c r="D34" s="277"/>
    </row>
    <row r="35" spans="2:4" ht="15.75">
      <c r="B35" s="218"/>
      <c r="C35" s="223"/>
      <c r="D35" s="222" t="s">
        <v>319</v>
      </c>
    </row>
    <row r="36" spans="2:4">
      <c r="B36" s="218"/>
      <c r="C36" s="277" t="s">
        <v>320</v>
      </c>
      <c r="D36" s="277"/>
    </row>
    <row r="37" spans="2:4" ht="94.5">
      <c r="B37" s="218"/>
      <c r="C37" s="224" t="s">
        <v>321</v>
      </c>
      <c r="D37" s="222" t="s">
        <v>322</v>
      </c>
    </row>
    <row r="38" spans="2:4" ht="31.5">
      <c r="B38" s="218"/>
      <c r="C38" s="224" t="s">
        <v>321</v>
      </c>
      <c r="D38" s="225" t="s">
        <v>323</v>
      </c>
    </row>
    <row r="39" spans="2:4" ht="53.25">
      <c r="B39" s="218"/>
      <c r="C39" s="224" t="s">
        <v>321</v>
      </c>
      <c r="D39" s="225" t="s">
        <v>324</v>
      </c>
    </row>
    <row r="40" spans="2:4" ht="31.5">
      <c r="B40" s="218"/>
      <c r="C40" s="224" t="s">
        <v>321</v>
      </c>
      <c r="D40" s="222" t="s">
        <v>325</v>
      </c>
    </row>
    <row r="41" spans="2:4" ht="31.5">
      <c r="B41" s="218"/>
      <c r="C41" s="224" t="s">
        <v>321</v>
      </c>
      <c r="D41" s="222" t="s">
        <v>326</v>
      </c>
    </row>
    <row r="42" spans="2:4" ht="31.5">
      <c r="B42" s="218"/>
      <c r="C42" s="224" t="s">
        <v>321</v>
      </c>
      <c r="D42" s="222" t="s">
        <v>327</v>
      </c>
    </row>
    <row r="43" spans="2:4">
      <c r="B43" s="218"/>
      <c r="C43" s="277" t="s">
        <v>328</v>
      </c>
      <c r="D43" s="277"/>
    </row>
    <row r="44" spans="2:4" ht="78.75">
      <c r="B44" s="218"/>
      <c r="C44" s="224" t="s">
        <v>321</v>
      </c>
      <c r="D44" s="226" t="s">
        <v>329</v>
      </c>
    </row>
    <row r="45" spans="2:4" ht="110.25">
      <c r="B45" s="218"/>
      <c r="C45" s="224" t="s">
        <v>321</v>
      </c>
      <c r="D45" s="226" t="s">
        <v>330</v>
      </c>
    </row>
    <row r="46" spans="2:4" ht="31.5">
      <c r="B46" s="218"/>
      <c r="C46" s="224" t="s">
        <v>321</v>
      </c>
      <c r="D46" s="222" t="s">
        <v>331</v>
      </c>
    </row>
    <row r="47" spans="2:4" ht="15.75">
      <c r="B47" s="218"/>
      <c r="C47" s="224"/>
      <c r="D47" s="222"/>
    </row>
    <row r="48" spans="2:4">
      <c r="B48" s="218"/>
      <c r="C48" s="277" t="s">
        <v>357</v>
      </c>
      <c r="D48" s="277"/>
    </row>
    <row r="49" spans="2:4" ht="78.75">
      <c r="B49" s="218"/>
      <c r="C49" s="224" t="s">
        <v>321</v>
      </c>
      <c r="D49" s="222" t="s">
        <v>329</v>
      </c>
    </row>
    <row r="50" spans="2:4" ht="31.5">
      <c r="B50" s="218"/>
      <c r="C50" s="224" t="s">
        <v>321</v>
      </c>
      <c r="D50" s="222" t="s">
        <v>331</v>
      </c>
    </row>
    <row r="51" spans="2:4">
      <c r="B51" s="218"/>
      <c r="C51" s="277" t="s">
        <v>358</v>
      </c>
      <c r="D51" s="277"/>
    </row>
    <row r="52" spans="2:4" ht="78.75">
      <c r="B52" s="218"/>
      <c r="C52" s="224" t="s">
        <v>321</v>
      </c>
      <c r="D52" s="222" t="s">
        <v>329</v>
      </c>
    </row>
    <row r="53" spans="2:4" ht="31.5">
      <c r="B53" s="218"/>
      <c r="C53" s="224" t="s">
        <v>321</v>
      </c>
      <c r="D53" s="222" t="s">
        <v>331</v>
      </c>
    </row>
    <row r="54" spans="2:4">
      <c r="B54" s="218"/>
      <c r="C54" s="277" t="s">
        <v>425</v>
      </c>
      <c r="D54" s="277"/>
    </row>
    <row r="55" spans="2:4" ht="31.5">
      <c r="B55" s="218"/>
      <c r="C55" s="224" t="s">
        <v>321</v>
      </c>
      <c r="D55" s="227" t="s">
        <v>426</v>
      </c>
    </row>
    <row r="56" spans="2:4" ht="31.5">
      <c r="B56" s="218"/>
      <c r="C56" s="224" t="s">
        <v>321</v>
      </c>
      <c r="D56" s="227" t="s">
        <v>332</v>
      </c>
    </row>
    <row r="57" spans="2:4" ht="18.75">
      <c r="B57" s="276" t="s">
        <v>289</v>
      </c>
      <c r="C57" s="276"/>
      <c r="D57" s="276"/>
    </row>
    <row r="58" spans="2:4">
      <c r="B58" s="275" t="s">
        <v>333</v>
      </c>
      <c r="C58" s="275"/>
      <c r="D58" s="275"/>
    </row>
  </sheetData>
  <sheetProtection algorithmName="SHA-512" hashValue="NsbnP+vOW6gsyFL9wgKnnVWzwoY7rc3lPDlBBwKOZ8TeJJ+GF5wemU3VnFV8qr4FdQHsOV93cSA2G1cK7bXBNg==" saltValue="pile66vPgQ7qTucmUdUpjw==" spinCount="100000" sheet="1" selectLockedCells="1"/>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12">
    <mergeCell ref="B1:D1"/>
    <mergeCell ref="B2:D2"/>
    <mergeCell ref="B3:D3"/>
    <mergeCell ref="B23:D23"/>
    <mergeCell ref="C34:D34"/>
    <mergeCell ref="B58:D58"/>
    <mergeCell ref="B57:D57"/>
    <mergeCell ref="C36:D36"/>
    <mergeCell ref="C43:D43"/>
    <mergeCell ref="C48:D48"/>
    <mergeCell ref="C51:D51"/>
    <mergeCell ref="C54:D5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83" t="e">
        <f>#REF!</f>
        <v>#REF!</v>
      </c>
      <c r="B3" s="283"/>
      <c r="C3" s="283"/>
      <c r="D3" s="283"/>
      <c r="E3" s="283"/>
      <c r="F3" s="54"/>
      <c r="G3" s="54"/>
      <c r="H3" s="54"/>
    </row>
    <row r="4" spans="1:9" ht="20.100000000000001" customHeight="1">
      <c r="A4" s="72"/>
      <c r="H4" s="22"/>
      <c r="I4" s="23"/>
    </row>
    <row r="5" spans="1:9" ht="20.100000000000001" customHeight="1">
      <c r="A5" s="284" t="s">
        <v>101</v>
      </c>
      <c r="B5" s="284"/>
      <c r="C5" s="284"/>
      <c r="D5" s="284"/>
      <c r="E5" s="284"/>
      <c r="F5" s="24"/>
      <c r="H5" s="22"/>
      <c r="I5" s="23"/>
    </row>
    <row r="6" spans="1:9" ht="20.100000000000001" customHeight="1">
      <c r="A6" s="76"/>
      <c r="H6" s="22"/>
      <c r="I6" s="23"/>
    </row>
    <row r="7" spans="1:9" ht="20.100000000000001" customHeight="1">
      <c r="A7" s="63" t="s">
        <v>57</v>
      </c>
      <c r="E7" s="65" t="s">
        <v>57</v>
      </c>
      <c r="H7" s="22"/>
      <c r="I7" s="23"/>
    </row>
    <row r="8" spans="1:9" ht="36" customHeight="1">
      <c r="A8" s="285" t="e">
        <f>#REF!</f>
        <v>#REF!</v>
      </c>
      <c r="B8" s="285"/>
      <c r="C8" s="285"/>
      <c r="D8" s="285"/>
      <c r="E8" s="66" t="e">
        <f>#REF!</f>
        <v>#REF!</v>
      </c>
      <c r="H8" s="22"/>
      <c r="I8" s="23"/>
    </row>
    <row r="9" spans="1:9">
      <c r="A9" s="77" t="s">
        <v>13</v>
      </c>
      <c r="B9" s="286" t="e">
        <f>#REF!</f>
        <v>#REF!</v>
      </c>
      <c r="C9" s="286"/>
      <c r="D9" s="286"/>
      <c r="E9" s="66" t="e">
        <f>#REF!</f>
        <v>#REF!</v>
      </c>
      <c r="H9" s="22"/>
      <c r="I9" s="23"/>
    </row>
    <row r="10" spans="1:9">
      <c r="A10" s="77" t="s">
        <v>14</v>
      </c>
      <c r="B10" s="281" t="e">
        <f>#REF!</f>
        <v>#REF!</v>
      </c>
      <c r="C10" s="281"/>
      <c r="D10" s="281"/>
      <c r="E10" s="66" t="e">
        <f>#REF!</f>
        <v>#REF!</v>
      </c>
      <c r="H10" s="22"/>
      <c r="I10" s="23"/>
    </row>
    <row r="11" spans="1:9">
      <c r="B11" s="281" t="e">
        <f>#REF!</f>
        <v>#REF!</v>
      </c>
      <c r="C11" s="281"/>
      <c r="D11" s="281"/>
      <c r="E11" s="66" t="e">
        <f>#REF!</f>
        <v>#REF!</v>
      </c>
    </row>
    <row r="12" spans="1:9">
      <c r="A12" s="76"/>
      <c r="B12" s="281" t="e">
        <f>#REF!</f>
        <v>#REF!</v>
      </c>
      <c r="C12" s="281"/>
      <c r="D12" s="281"/>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2" t="s">
        <v>58</v>
      </c>
      <c r="B16" s="282"/>
      <c r="C16" s="282"/>
      <c r="D16" s="282"/>
      <c r="E16" s="282"/>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6" t="s">
        <v>205</v>
      </c>
      <c r="B1" s="307"/>
      <c r="C1" s="307"/>
      <c r="D1" s="307"/>
      <c r="E1" s="307"/>
      <c r="F1" s="307"/>
      <c r="G1" s="307"/>
      <c r="H1" s="307"/>
      <c r="I1" s="308"/>
    </row>
    <row r="2" spans="1:9" ht="31.5" customHeight="1">
      <c r="A2" s="18" t="s">
        <v>206</v>
      </c>
      <c r="B2" s="302" t="s">
        <v>215</v>
      </c>
      <c r="C2" s="302"/>
      <c r="D2" s="302"/>
      <c r="E2" s="302"/>
      <c r="F2" s="302"/>
      <c r="G2" s="302"/>
      <c r="H2" s="302"/>
      <c r="I2" s="303"/>
    </row>
    <row r="3" spans="1:9" ht="36" customHeight="1">
      <c r="A3" s="18" t="s">
        <v>207</v>
      </c>
      <c r="B3" s="302" t="s">
        <v>209</v>
      </c>
      <c r="C3" s="302"/>
      <c r="D3" s="302"/>
      <c r="E3" s="302"/>
      <c r="F3" s="302"/>
      <c r="G3" s="302"/>
      <c r="H3" s="302"/>
      <c r="I3" s="303"/>
    </row>
    <row r="4" spans="1:9" ht="36" customHeight="1">
      <c r="A4" s="18" t="s">
        <v>208</v>
      </c>
      <c r="B4" s="302" t="s">
        <v>212</v>
      </c>
      <c r="C4" s="302"/>
      <c r="D4" s="302"/>
      <c r="E4" s="302"/>
      <c r="F4" s="302"/>
      <c r="G4" s="302"/>
      <c r="H4" s="302"/>
      <c r="I4" s="303"/>
    </row>
    <row r="5" spans="1:9" ht="36" customHeight="1">
      <c r="A5" s="18" t="s">
        <v>210</v>
      </c>
      <c r="B5" s="302" t="s">
        <v>211</v>
      </c>
      <c r="C5" s="302"/>
      <c r="D5" s="302"/>
      <c r="E5" s="302"/>
      <c r="F5" s="302"/>
      <c r="G5" s="302"/>
      <c r="H5" s="302"/>
      <c r="I5" s="303"/>
    </row>
    <row r="6" spans="1:9" ht="19.5" customHeight="1">
      <c r="A6" s="19" t="s">
        <v>213</v>
      </c>
      <c r="B6" s="304" t="s">
        <v>214</v>
      </c>
      <c r="C6" s="304"/>
      <c r="D6" s="304"/>
      <c r="E6" s="304"/>
      <c r="F6" s="304"/>
      <c r="G6" s="304"/>
      <c r="H6" s="304"/>
      <c r="I6" s="305"/>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0" t="s">
        <v>61</v>
      </c>
      <c r="B35" s="290"/>
      <c r="C35" s="290"/>
      <c r="D35" s="290"/>
      <c r="E35" s="290"/>
      <c r="F35" s="290"/>
      <c r="G35" s="290"/>
      <c r="H35" s="290"/>
      <c r="I35" s="290"/>
      <c r="J35" s="1"/>
    </row>
    <row r="36" spans="1:16" ht="15.75">
      <c r="A36" s="288" t="s">
        <v>62</v>
      </c>
      <c r="B36" s="288"/>
      <c r="C36" s="288"/>
      <c r="D36" s="288"/>
      <c r="E36" s="288"/>
      <c r="F36" s="288"/>
      <c r="G36" s="288"/>
      <c r="H36" s="288"/>
      <c r="I36" s="288"/>
      <c r="J36" s="1"/>
      <c r="K36" s="58" t="e">
        <f>'Name of Bidder'!#REF!</f>
        <v>#REF!</v>
      </c>
      <c r="O36" s="55" t="e">
        <f>'Name of Bidder'!#REF!</f>
        <v>#REF!</v>
      </c>
    </row>
    <row r="37" spans="1:16" ht="18.75">
      <c r="A37" s="287" t="s">
        <v>63</v>
      </c>
      <c r="B37" s="287"/>
      <c r="C37" s="287"/>
      <c r="D37" s="287"/>
      <c r="E37" s="287"/>
      <c r="F37" s="287"/>
      <c r="G37" s="287"/>
      <c r="H37" s="287"/>
      <c r="I37" s="287"/>
      <c r="J37" s="1"/>
      <c r="K37" s="58" t="e">
        <f>'Name of Bidder'!#REF!</f>
        <v>#REF!</v>
      </c>
      <c r="O37" s="55" t="e">
        <f>'Name of Bidder'!#REF!</f>
        <v>#REF!</v>
      </c>
    </row>
    <row r="38" spans="1:16" ht="36" customHeight="1">
      <c r="A38" s="291" t="s">
        <v>64</v>
      </c>
      <c r="B38" s="291"/>
      <c r="C38" s="291"/>
      <c r="D38" s="291"/>
      <c r="E38" s="291"/>
      <c r="F38" s="291"/>
      <c r="G38" s="291"/>
      <c r="H38" s="291"/>
      <c r="I38" s="291"/>
      <c r="J38" s="1"/>
      <c r="K38" s="58" t="e">
        <f>'Name of Bidder'!#REF!</f>
        <v>#REF!</v>
      </c>
      <c r="O38" s="55" t="e">
        <f>'Name of Bidder'!#REF!</f>
        <v>#REF!</v>
      </c>
    </row>
    <row r="39" spans="1:16" ht="18.75">
      <c r="A39" s="287" t="s">
        <v>65</v>
      </c>
      <c r="B39" s="287"/>
      <c r="C39" s="287"/>
      <c r="D39" s="287"/>
      <c r="E39" s="287"/>
      <c r="F39" s="287"/>
      <c r="G39" s="287"/>
      <c r="H39" s="287"/>
      <c r="I39" s="287"/>
      <c r="J39" s="1"/>
      <c r="K39" s="58" t="e">
        <f>'Name of Bidder'!#REF!</f>
        <v>#REF!</v>
      </c>
      <c r="O39" s="55" t="e">
        <f>'Name of Bidder'!#REF!</f>
        <v>#REF!</v>
      </c>
    </row>
    <row r="40" spans="1:16" ht="15.75">
      <c r="A40" s="288" t="s">
        <v>66</v>
      </c>
      <c r="B40" s="288"/>
      <c r="C40" s="288"/>
      <c r="D40" s="288"/>
      <c r="E40" s="288"/>
      <c r="F40" s="288"/>
      <c r="G40" s="288"/>
      <c r="H40" s="288"/>
      <c r="I40" s="288"/>
      <c r="J40" s="1"/>
    </row>
    <row r="41" spans="1:16" ht="18.75" customHeight="1">
      <c r="A41" s="289">
        <f>'Name of Bidder'!D9</f>
        <v>0</v>
      </c>
      <c r="B41" s="289"/>
      <c r="C41" s="289"/>
      <c r="D41" s="289"/>
      <c r="E41" s="289"/>
      <c r="F41" s="289"/>
      <c r="G41" s="289"/>
      <c r="H41" s="289"/>
      <c r="I41" s="289"/>
      <c r="J41" s="1"/>
      <c r="K41" s="59" t="e">
        <f>'Name of Bidder'!#REF!</f>
        <v>#REF!</v>
      </c>
      <c r="M41" s="55" t="s">
        <v>20</v>
      </c>
      <c r="P41" s="55" t="s">
        <v>19</v>
      </c>
    </row>
    <row r="42" spans="1:16" ht="15.75" hidden="1">
      <c r="A42" s="288" t="e">
        <f>IF(#REF! = "Individual Firm", " ", " and ")</f>
        <v>#REF!</v>
      </c>
      <c r="B42" s="288"/>
      <c r="C42" s="288"/>
      <c r="D42" s="288"/>
      <c r="E42" s="288"/>
      <c r="F42" s="288"/>
      <c r="G42" s="288"/>
      <c r="H42" s="288"/>
      <c r="I42" s="288"/>
      <c r="J42" s="1"/>
    </row>
    <row r="43" spans="1:16" ht="15.75" hidden="1">
      <c r="A43" s="288" t="e">
        <f xml:space="preserve"> IF(#REF!= "Individual Firm", "",#REF!)</f>
        <v>#REF!</v>
      </c>
      <c r="B43" s="288"/>
      <c r="C43" s="288"/>
      <c r="D43" s="288"/>
      <c r="E43" s="288"/>
      <c r="F43" s="288"/>
      <c r="G43" s="288"/>
      <c r="H43" s="288"/>
      <c r="I43" s="288"/>
      <c r="J43" s="1"/>
    </row>
    <row r="44" spans="1:16" ht="39.950000000000003" hidden="1" customHeight="1">
      <c r="A44" s="291" t="e">
        <f>IF(#REF!= "Sole Bidder", "", "having its Registered Office at "&amp;IF(#REF!=1,#REF!&amp;" "&amp;#REF!&amp;" "&amp;#REF!,IF(#REF!=2,#REF!&amp;" &amp; "&amp;#REF!&amp;" "&amp;#REF!&amp;" and " &amp;#REF!&amp;" &amp; "&amp;#REF!&amp;" "&amp;#REF! &amp;IF(#REF!=2," respectively",""))))</f>
        <v>#REF!</v>
      </c>
      <c r="B44" s="291"/>
      <c r="C44" s="291"/>
      <c r="D44" s="291"/>
      <c r="E44" s="291"/>
      <c r="F44" s="291"/>
      <c r="G44" s="291"/>
      <c r="H44" s="291"/>
      <c r="I44" s="291"/>
      <c r="J44" s="1"/>
    </row>
    <row r="45" spans="1:16" ht="15.75">
      <c r="A45" s="288" t="s">
        <v>67</v>
      </c>
      <c r="B45" s="288"/>
      <c r="C45" s="288"/>
      <c r="D45" s="288"/>
      <c r="E45" s="288"/>
      <c r="F45" s="288"/>
      <c r="G45" s="288"/>
      <c r="H45" s="288"/>
      <c r="I45" s="288"/>
      <c r="J45" s="1"/>
    </row>
    <row r="46" spans="1:16" ht="18.75">
      <c r="A46" s="287" t="s">
        <v>68</v>
      </c>
      <c r="B46" s="287"/>
      <c r="C46" s="287"/>
      <c r="D46" s="287"/>
      <c r="E46" s="287"/>
      <c r="F46" s="287"/>
      <c r="G46" s="287"/>
      <c r="H46" s="287"/>
      <c r="I46" s="287"/>
      <c r="J46" s="1"/>
    </row>
    <row r="47" spans="1:16" ht="18.75">
      <c r="A47" s="287" t="s">
        <v>69</v>
      </c>
      <c r="B47" s="287"/>
      <c r="C47" s="287"/>
      <c r="D47" s="287"/>
      <c r="E47" s="287"/>
      <c r="F47" s="287"/>
      <c r="G47" s="287"/>
      <c r="H47" s="287"/>
      <c r="I47" s="287"/>
      <c r="J47" s="1"/>
    </row>
    <row r="48" spans="1:16" ht="69" customHeight="1">
      <c r="A48" s="299" t="e">
        <f>"POWERGRID intends to award, under laid-down organisational procedures, contract(s) for " &amp;#REF!</f>
        <v>#REF!</v>
      </c>
      <c r="B48" s="299"/>
      <c r="C48" s="299"/>
      <c r="D48" s="299"/>
      <c r="E48" s="299"/>
      <c r="F48" s="299"/>
      <c r="G48" s="299"/>
      <c r="H48" s="299"/>
      <c r="I48" s="299"/>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2" t="s">
        <v>70</v>
      </c>
      <c r="B51" s="292"/>
      <c r="C51" s="292"/>
      <c r="D51" s="292"/>
      <c r="E51" s="296" t="s">
        <v>70</v>
      </c>
      <c r="F51" s="296"/>
      <c r="G51" s="296"/>
      <c r="H51" s="296"/>
      <c r="I51" s="296"/>
      <c r="J51" s="1"/>
    </row>
    <row r="52" spans="1:10" ht="33" customHeight="1">
      <c r="A52" s="294" t="s">
        <v>71</v>
      </c>
      <c r="B52" s="294"/>
      <c r="C52" s="294"/>
      <c r="D52" s="294"/>
      <c r="E52" s="295" t="s">
        <v>242</v>
      </c>
      <c r="F52" s="295"/>
      <c r="G52" s="295"/>
      <c r="H52" s="295"/>
      <c r="I52" s="295"/>
      <c r="J52" s="1"/>
    </row>
    <row r="53" spans="1:10" ht="22.5" customHeight="1">
      <c r="A53" s="56" t="s">
        <v>101</v>
      </c>
      <c r="B53" s="5"/>
      <c r="C53" s="5"/>
      <c r="D53" s="5"/>
      <c r="E53" s="5"/>
      <c r="F53" s="5"/>
      <c r="G53" s="5"/>
      <c r="H53" s="5"/>
      <c r="I53" s="57" t="s">
        <v>77</v>
      </c>
      <c r="J53" s="1"/>
    </row>
    <row r="54" spans="1:10" ht="100.5" customHeight="1">
      <c r="A54" s="300"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0"/>
      <c r="C54" s="300"/>
      <c r="D54" s="300"/>
      <c r="E54" s="300"/>
      <c r="F54" s="300"/>
      <c r="G54" s="300"/>
      <c r="H54" s="300"/>
      <c r="I54" s="300"/>
    </row>
    <row r="55" spans="1:10" ht="8.1" customHeight="1">
      <c r="A55" s="7"/>
      <c r="B55" s="8"/>
      <c r="C55" s="8"/>
      <c r="D55" s="8"/>
      <c r="E55" s="8"/>
      <c r="F55" s="8"/>
      <c r="G55" s="8"/>
      <c r="H55" s="8"/>
      <c r="I55" s="8"/>
    </row>
    <row r="56" spans="1:10" ht="35.25" customHeight="1">
      <c r="A56" s="297" t="s">
        <v>83</v>
      </c>
      <c r="B56" s="297"/>
      <c r="C56" s="297"/>
      <c r="D56" s="297"/>
      <c r="E56" s="297"/>
      <c r="F56" s="297"/>
      <c r="G56" s="297"/>
      <c r="H56" s="297"/>
      <c r="I56" s="297"/>
    </row>
    <row r="57" spans="1:10" ht="8.1" customHeight="1">
      <c r="A57" s="9"/>
      <c r="B57" s="8"/>
      <c r="C57" s="8"/>
      <c r="D57" s="8"/>
      <c r="E57" s="8"/>
      <c r="F57" s="8"/>
      <c r="G57" s="8"/>
      <c r="H57" s="8"/>
      <c r="I57" s="8"/>
    </row>
    <row r="58" spans="1:10" ht="15.75">
      <c r="A58" s="298" t="s">
        <v>204</v>
      </c>
      <c r="B58" s="298"/>
      <c r="C58" s="298"/>
      <c r="D58" s="298"/>
      <c r="E58" s="298"/>
      <c r="F58" s="298"/>
      <c r="G58" s="298"/>
      <c r="H58" s="298"/>
      <c r="I58" s="298"/>
    </row>
    <row r="59" spans="1:10" ht="8.1" customHeight="1">
      <c r="A59" s="9"/>
      <c r="B59" s="8"/>
      <c r="C59" s="8"/>
      <c r="D59" s="8"/>
      <c r="E59" s="8"/>
      <c r="F59" s="8"/>
      <c r="G59" s="8"/>
      <c r="H59" s="8"/>
      <c r="I59" s="8"/>
    </row>
    <row r="60" spans="1:10" ht="16.5">
      <c r="A60" s="293" t="s">
        <v>84</v>
      </c>
      <c r="B60" s="293"/>
      <c r="C60" s="293"/>
      <c r="D60" s="293"/>
      <c r="E60" s="293"/>
      <c r="F60" s="293"/>
      <c r="G60" s="293"/>
      <c r="H60" s="293"/>
      <c r="I60" s="293"/>
    </row>
    <row r="61" spans="1:10" ht="8.1" customHeight="1">
      <c r="A61" s="10"/>
      <c r="B61" s="8"/>
      <c r="C61" s="8"/>
      <c r="D61" s="8"/>
      <c r="E61" s="8"/>
      <c r="F61" s="8"/>
      <c r="G61" s="8"/>
      <c r="H61" s="8"/>
      <c r="I61" s="8"/>
    </row>
    <row r="62" spans="1:10" ht="37.5" customHeight="1">
      <c r="A62" s="11" t="s">
        <v>85</v>
      </c>
      <c r="B62" s="292" t="s">
        <v>59</v>
      </c>
      <c r="C62" s="292"/>
      <c r="D62" s="292"/>
      <c r="E62" s="292"/>
      <c r="F62" s="292"/>
      <c r="G62" s="292"/>
      <c r="H62" s="292"/>
      <c r="I62" s="292"/>
    </row>
    <row r="63" spans="1:10" ht="8.1" customHeight="1">
      <c r="A63" s="9"/>
      <c r="B63" s="8"/>
      <c r="C63" s="8"/>
      <c r="D63" s="8"/>
      <c r="E63" s="8"/>
      <c r="F63" s="8"/>
      <c r="G63" s="8"/>
      <c r="H63" s="8"/>
      <c r="I63" s="8"/>
    </row>
    <row r="64" spans="1:10" ht="79.5" customHeight="1">
      <c r="A64" s="8"/>
      <c r="B64" s="11" t="s">
        <v>60</v>
      </c>
      <c r="C64" s="292" t="s">
        <v>102</v>
      </c>
      <c r="D64" s="292"/>
      <c r="E64" s="292"/>
      <c r="F64" s="292"/>
      <c r="G64" s="292"/>
      <c r="H64" s="292"/>
      <c r="I64" s="292"/>
    </row>
    <row r="65" spans="1:10" ht="8.1" customHeight="1">
      <c r="A65" s="8"/>
      <c r="B65" s="11"/>
      <c r="C65" s="4"/>
      <c r="D65" s="4"/>
      <c r="E65" s="4"/>
      <c r="F65" s="4"/>
      <c r="G65" s="4"/>
      <c r="H65" s="4"/>
      <c r="I65" s="4"/>
    </row>
    <row r="66" spans="1:10" ht="109.5" customHeight="1">
      <c r="A66" s="8"/>
      <c r="B66" s="11" t="s">
        <v>103</v>
      </c>
      <c r="C66" s="292" t="s">
        <v>104</v>
      </c>
      <c r="D66" s="292"/>
      <c r="E66" s="292"/>
      <c r="F66" s="292"/>
      <c r="G66" s="292"/>
      <c r="H66" s="292"/>
      <c r="I66" s="292"/>
    </row>
    <row r="67" spans="1:10" ht="8.1" customHeight="1">
      <c r="A67" s="8"/>
      <c r="B67" s="11"/>
      <c r="C67" s="73"/>
      <c r="D67" s="4"/>
      <c r="E67" s="4"/>
      <c r="F67" s="4"/>
      <c r="G67" s="4"/>
      <c r="H67" s="4"/>
      <c r="I67" s="4"/>
    </row>
    <row r="68" spans="1:10" ht="50.25" customHeight="1">
      <c r="A68" s="8"/>
      <c r="B68" s="11" t="s">
        <v>105</v>
      </c>
      <c r="C68" s="292" t="s">
        <v>190</v>
      </c>
      <c r="D68" s="292"/>
      <c r="E68" s="292"/>
      <c r="F68" s="292"/>
      <c r="G68" s="292"/>
      <c r="H68" s="292"/>
      <c r="I68" s="292"/>
    </row>
    <row r="69" spans="1:10" ht="15.75">
      <c r="A69" s="9"/>
      <c r="B69" s="8"/>
      <c r="C69" s="8"/>
      <c r="D69" s="8"/>
      <c r="E69" s="8"/>
      <c r="F69" s="8"/>
      <c r="G69" s="8"/>
      <c r="H69" s="8"/>
      <c r="I69" s="8"/>
    </row>
    <row r="70" spans="1:10" ht="87" customHeight="1">
      <c r="A70" s="11" t="s">
        <v>191</v>
      </c>
      <c r="B70" s="292" t="s">
        <v>192</v>
      </c>
      <c r="C70" s="292"/>
      <c r="D70" s="292"/>
      <c r="E70" s="292"/>
      <c r="F70" s="292"/>
      <c r="G70" s="292"/>
      <c r="H70" s="292"/>
      <c r="I70" s="292"/>
    </row>
    <row r="71" spans="1:10" ht="8.1" customHeight="1">
      <c r="A71" s="10"/>
      <c r="B71" s="8"/>
      <c r="C71" s="8"/>
      <c r="D71" s="8"/>
      <c r="E71" s="8"/>
      <c r="F71" s="8"/>
      <c r="G71" s="8"/>
      <c r="H71" s="8"/>
      <c r="I71" s="8"/>
    </row>
    <row r="72" spans="1:10" ht="16.5">
      <c r="A72" s="293" t="s">
        <v>193</v>
      </c>
      <c r="B72" s="293"/>
      <c r="C72" s="293"/>
      <c r="D72" s="293"/>
      <c r="E72" s="293"/>
      <c r="F72" s="293"/>
      <c r="G72" s="293"/>
      <c r="H72" s="293"/>
      <c r="I72" s="293"/>
    </row>
    <row r="73" spans="1:10" ht="16.5">
      <c r="A73" s="10"/>
      <c r="B73" s="8"/>
      <c r="C73" s="8"/>
      <c r="D73" s="8"/>
      <c r="E73" s="8"/>
      <c r="F73" s="8"/>
      <c r="G73" s="8"/>
      <c r="H73" s="8"/>
      <c r="I73" s="8"/>
    </row>
    <row r="74" spans="1:10" ht="49.5" customHeight="1">
      <c r="A74" s="11" t="s">
        <v>85</v>
      </c>
      <c r="B74" s="292" t="s">
        <v>73</v>
      </c>
      <c r="C74" s="292"/>
      <c r="D74" s="292"/>
      <c r="E74" s="292"/>
      <c r="F74" s="292"/>
      <c r="G74" s="292"/>
      <c r="H74" s="292"/>
      <c r="I74" s="292"/>
    </row>
    <row r="75" spans="1:10" ht="45" customHeight="1">
      <c r="A75" s="4"/>
      <c r="B75" s="5"/>
      <c r="C75" s="5"/>
      <c r="D75" s="5"/>
      <c r="E75" s="5"/>
      <c r="F75" s="4"/>
      <c r="G75" s="5"/>
      <c r="H75" s="5"/>
      <c r="I75" s="5"/>
      <c r="J75" s="1"/>
    </row>
    <row r="76" spans="1:10" ht="21" customHeight="1">
      <c r="A76" s="292" t="s">
        <v>70</v>
      </c>
      <c r="B76" s="292"/>
      <c r="C76" s="292"/>
      <c r="D76" s="292"/>
      <c r="E76" s="296" t="s">
        <v>70</v>
      </c>
      <c r="F76" s="296"/>
      <c r="G76" s="296"/>
      <c r="H76" s="296"/>
      <c r="I76" s="296"/>
      <c r="J76" s="1"/>
    </row>
    <row r="77" spans="1:10" ht="33" customHeight="1">
      <c r="A77" s="294" t="s">
        <v>71</v>
      </c>
      <c r="B77" s="294"/>
      <c r="C77" s="294"/>
      <c r="D77" s="294"/>
      <c r="E77" s="295" t="s">
        <v>242</v>
      </c>
      <c r="F77" s="295"/>
      <c r="G77" s="295"/>
      <c r="H77" s="295"/>
      <c r="I77" s="295"/>
      <c r="J77" s="1"/>
    </row>
    <row r="78" spans="1:10" ht="20.25" customHeight="1">
      <c r="A78" s="56" t="s">
        <v>101</v>
      </c>
      <c r="B78" s="5"/>
      <c r="C78" s="5"/>
      <c r="D78" s="5"/>
      <c r="E78" s="5"/>
      <c r="F78" s="5"/>
      <c r="G78" s="5"/>
      <c r="H78" s="5"/>
      <c r="I78" s="57" t="s">
        <v>76</v>
      </c>
      <c r="J78" s="1"/>
    </row>
    <row r="79" spans="1:10" ht="36" customHeight="1">
      <c r="A79" s="301" t="s">
        <v>74</v>
      </c>
      <c r="B79" s="301"/>
      <c r="C79" s="301"/>
      <c r="D79" s="301"/>
      <c r="E79" s="301"/>
      <c r="F79" s="301"/>
      <c r="G79" s="301"/>
      <c r="H79" s="301"/>
      <c r="I79" s="301"/>
      <c r="J79" s="1"/>
    </row>
    <row r="80" spans="1:10" ht="125.25" customHeight="1">
      <c r="A80" s="8"/>
      <c r="B80" s="11" t="s">
        <v>194</v>
      </c>
      <c r="C80" s="292" t="s">
        <v>195</v>
      </c>
      <c r="D80" s="292"/>
      <c r="E80" s="292"/>
      <c r="F80" s="292"/>
      <c r="G80" s="292"/>
      <c r="H80" s="292"/>
      <c r="I80" s="292"/>
    </row>
    <row r="81" spans="1:10" ht="9.9499999999999993" customHeight="1">
      <c r="A81" s="8"/>
      <c r="B81" s="12"/>
      <c r="C81" s="9"/>
      <c r="D81" s="9"/>
      <c r="E81" s="9"/>
      <c r="F81" s="9"/>
      <c r="G81" s="9"/>
      <c r="H81" s="9"/>
      <c r="I81" s="9"/>
    </row>
    <row r="82" spans="1:10" ht="112.5" customHeight="1">
      <c r="A82" s="8"/>
      <c r="B82" s="11" t="s">
        <v>103</v>
      </c>
      <c r="C82" s="292" t="s">
        <v>106</v>
      </c>
      <c r="D82" s="292"/>
      <c r="E82" s="292"/>
      <c r="F82" s="292"/>
      <c r="G82" s="292"/>
      <c r="H82" s="292"/>
      <c r="I82" s="292"/>
    </row>
    <row r="83" spans="1:10" ht="9.9499999999999993" customHeight="1">
      <c r="A83" s="8"/>
      <c r="B83" s="11"/>
      <c r="C83" s="13"/>
      <c r="D83" s="13"/>
      <c r="E83" s="13"/>
      <c r="F83" s="13"/>
      <c r="G83" s="13"/>
      <c r="H83" s="13"/>
      <c r="I83" s="13"/>
    </row>
    <row r="84" spans="1:10" ht="134.25" customHeight="1">
      <c r="A84" s="8"/>
      <c r="B84" s="11" t="s">
        <v>105</v>
      </c>
      <c r="C84" s="292" t="s">
        <v>107</v>
      </c>
      <c r="D84" s="292"/>
      <c r="E84" s="292"/>
      <c r="F84" s="292"/>
      <c r="G84" s="292"/>
      <c r="H84" s="292"/>
      <c r="I84" s="292"/>
    </row>
    <row r="85" spans="1:10" ht="9.9499999999999993" customHeight="1">
      <c r="A85" s="8"/>
      <c r="B85" s="11"/>
      <c r="C85" s="13"/>
      <c r="D85" s="13"/>
      <c r="E85" s="13"/>
      <c r="F85" s="13"/>
      <c r="G85" s="13"/>
      <c r="H85" s="13"/>
      <c r="I85" s="13"/>
    </row>
    <row r="86" spans="1:10" ht="94.5" customHeight="1">
      <c r="A86" s="8"/>
      <c r="B86" s="11" t="s">
        <v>108</v>
      </c>
      <c r="C86" s="292" t="s">
        <v>109</v>
      </c>
      <c r="D86" s="292"/>
      <c r="E86" s="292"/>
      <c r="F86" s="292"/>
      <c r="G86" s="292"/>
      <c r="H86" s="292"/>
      <c r="I86" s="292"/>
    </row>
    <row r="87" spans="1:10" ht="9.9499999999999993" customHeight="1">
      <c r="A87" s="8"/>
      <c r="B87" s="11"/>
      <c r="C87" s="13"/>
      <c r="D87" s="13"/>
      <c r="E87" s="13"/>
      <c r="F87" s="13"/>
      <c r="G87" s="13"/>
      <c r="H87" s="13"/>
      <c r="I87" s="13"/>
    </row>
    <row r="88" spans="1:10" ht="81.75" customHeight="1">
      <c r="A88" s="8"/>
      <c r="B88" s="11" t="s">
        <v>110</v>
      </c>
      <c r="C88" s="292" t="s">
        <v>111</v>
      </c>
      <c r="D88" s="292"/>
      <c r="E88" s="292"/>
      <c r="F88" s="292"/>
      <c r="G88" s="292"/>
      <c r="H88" s="292"/>
      <c r="I88" s="292"/>
    </row>
    <row r="89" spans="1:10" ht="9.9499999999999993" customHeight="1">
      <c r="A89" s="8"/>
      <c r="B89" s="11"/>
      <c r="C89" s="13"/>
      <c r="D89" s="13"/>
      <c r="E89" s="13"/>
      <c r="F89" s="13"/>
      <c r="G89" s="13"/>
      <c r="H89" s="13"/>
      <c r="I89" s="13"/>
    </row>
    <row r="90" spans="1:10" ht="72" customHeight="1">
      <c r="A90" s="8"/>
      <c r="B90" s="11" t="s">
        <v>112</v>
      </c>
      <c r="C90" s="292" t="s">
        <v>186</v>
      </c>
      <c r="D90" s="292"/>
      <c r="E90" s="292"/>
      <c r="F90" s="292"/>
      <c r="G90" s="292"/>
      <c r="H90" s="292"/>
      <c r="I90" s="292"/>
    </row>
    <row r="91" spans="1:10" ht="8.1" customHeight="1">
      <c r="A91" s="8"/>
      <c r="B91" s="13"/>
      <c r="C91" s="13"/>
      <c r="D91" s="13"/>
      <c r="E91" s="13"/>
      <c r="F91" s="13"/>
      <c r="G91" s="13"/>
      <c r="H91" s="13"/>
      <c r="I91" s="13"/>
    </row>
    <row r="92" spans="1:10" ht="53.25" customHeight="1">
      <c r="A92" s="11" t="s">
        <v>191</v>
      </c>
      <c r="B92" s="292" t="s">
        <v>187</v>
      </c>
      <c r="C92" s="292"/>
      <c r="D92" s="292"/>
      <c r="E92" s="292"/>
      <c r="F92" s="292"/>
      <c r="G92" s="292"/>
      <c r="H92" s="292"/>
      <c r="I92" s="292"/>
    </row>
    <row r="93" spans="1:10" ht="62.25" customHeight="1">
      <c r="A93" s="4"/>
      <c r="B93" s="5"/>
      <c r="C93" s="5"/>
      <c r="D93" s="5"/>
      <c r="E93" s="5"/>
      <c r="F93" s="4"/>
      <c r="G93" s="5"/>
      <c r="H93" s="5"/>
      <c r="I93" s="5"/>
      <c r="J93" s="1"/>
    </row>
    <row r="94" spans="1:10" ht="21" customHeight="1">
      <c r="A94" s="292" t="s">
        <v>70</v>
      </c>
      <c r="B94" s="292"/>
      <c r="C94" s="292"/>
      <c r="D94" s="292"/>
      <c r="E94" s="296" t="s">
        <v>70</v>
      </c>
      <c r="F94" s="296"/>
      <c r="G94" s="296"/>
      <c r="H94" s="296"/>
      <c r="I94" s="296"/>
      <c r="J94" s="1"/>
    </row>
    <row r="95" spans="1:10" ht="33" customHeight="1">
      <c r="A95" s="294" t="s">
        <v>71</v>
      </c>
      <c r="B95" s="294"/>
      <c r="C95" s="294"/>
      <c r="D95" s="294"/>
      <c r="E95" s="295" t="s">
        <v>242</v>
      </c>
      <c r="F95" s="295"/>
      <c r="G95" s="295"/>
      <c r="H95" s="295"/>
      <c r="I95" s="295"/>
      <c r="J95" s="1"/>
    </row>
    <row r="96" spans="1:10" ht="20.25" customHeight="1">
      <c r="A96" s="56" t="s">
        <v>101</v>
      </c>
      <c r="B96" s="5"/>
      <c r="C96" s="5"/>
      <c r="D96" s="5"/>
      <c r="E96" s="5"/>
      <c r="F96" s="5"/>
      <c r="G96" s="5"/>
      <c r="H96" s="5"/>
      <c r="I96" s="57" t="s">
        <v>75</v>
      </c>
      <c r="J96" s="1"/>
    </row>
    <row r="97" spans="1:10" ht="27.75" customHeight="1">
      <c r="A97" s="293" t="s">
        <v>188</v>
      </c>
      <c r="B97" s="293"/>
      <c r="C97" s="293"/>
      <c r="D97" s="293"/>
      <c r="E97" s="293"/>
      <c r="F97" s="293"/>
      <c r="G97" s="293"/>
      <c r="H97" s="293"/>
      <c r="I97" s="293"/>
    </row>
    <row r="98" spans="1:10" ht="21.75" customHeight="1">
      <c r="A98" s="9"/>
      <c r="B98" s="292"/>
      <c r="C98" s="292"/>
      <c r="D98" s="292"/>
      <c r="E98" s="292"/>
      <c r="F98" s="292"/>
      <c r="G98" s="292"/>
      <c r="H98" s="292"/>
      <c r="I98" s="292"/>
    </row>
    <row r="99" spans="1:10" ht="85.5" customHeight="1">
      <c r="A99" s="11" t="s">
        <v>85</v>
      </c>
      <c r="B99" s="292" t="s">
        <v>189</v>
      </c>
      <c r="C99" s="292"/>
      <c r="D99" s="292"/>
      <c r="E99" s="292"/>
      <c r="F99" s="292"/>
      <c r="G99" s="292"/>
      <c r="H99" s="292"/>
      <c r="I99" s="292"/>
    </row>
    <row r="100" spans="1:10" ht="15.75">
      <c r="A100" s="56"/>
      <c r="B100" s="5"/>
      <c r="C100" s="5"/>
      <c r="D100" s="5"/>
      <c r="E100" s="5"/>
      <c r="F100" s="5"/>
      <c r="G100" s="5"/>
      <c r="H100" s="5"/>
      <c r="I100" s="57"/>
      <c r="J100" s="1"/>
    </row>
    <row r="101" spans="1:10" ht="165.75" customHeight="1">
      <c r="A101" s="11" t="s">
        <v>191</v>
      </c>
      <c r="B101" s="292" t="s">
        <v>226</v>
      </c>
      <c r="C101" s="292"/>
      <c r="D101" s="292"/>
      <c r="E101" s="292"/>
      <c r="F101" s="292"/>
      <c r="G101" s="292"/>
      <c r="H101" s="292"/>
      <c r="I101" s="292"/>
    </row>
    <row r="102" spans="1:10" ht="18" customHeight="1">
      <c r="A102" s="11"/>
      <c r="B102" s="9"/>
      <c r="C102" s="9"/>
      <c r="D102" s="9"/>
      <c r="E102" s="9"/>
      <c r="F102" s="9"/>
      <c r="G102" s="9"/>
      <c r="H102" s="9"/>
      <c r="I102" s="9"/>
    </row>
    <row r="103" spans="1:10" ht="62.25" customHeight="1">
      <c r="A103" s="11" t="s">
        <v>227</v>
      </c>
      <c r="B103" s="292" t="s">
        <v>228</v>
      </c>
      <c r="C103" s="292"/>
      <c r="D103" s="292"/>
      <c r="E103" s="292"/>
      <c r="F103" s="292"/>
      <c r="G103" s="292"/>
      <c r="H103" s="292"/>
      <c r="I103" s="292"/>
    </row>
    <row r="104" spans="1:10" ht="15" customHeight="1">
      <c r="A104" s="9"/>
      <c r="B104" s="8"/>
      <c r="C104" s="8"/>
      <c r="D104" s="8"/>
      <c r="E104" s="8"/>
      <c r="F104" s="8"/>
      <c r="G104" s="8"/>
      <c r="H104" s="8"/>
      <c r="I104" s="8"/>
    </row>
    <row r="105" spans="1:10" ht="29.25" customHeight="1">
      <c r="A105" s="293" t="s">
        <v>229</v>
      </c>
      <c r="B105" s="293"/>
      <c r="C105" s="293"/>
      <c r="D105" s="293"/>
      <c r="E105" s="293"/>
      <c r="F105" s="293"/>
      <c r="G105" s="293"/>
      <c r="H105" s="293"/>
      <c r="I105" s="293"/>
    </row>
    <row r="106" spans="1:10" ht="29.25" customHeight="1">
      <c r="A106" s="10"/>
      <c r="B106" s="8"/>
      <c r="C106" s="8"/>
      <c r="D106" s="8"/>
      <c r="E106" s="8"/>
      <c r="F106" s="8"/>
      <c r="G106" s="8"/>
      <c r="H106" s="8"/>
      <c r="I106" s="8"/>
    </row>
    <row r="107" spans="1:10" ht="54.75" customHeight="1">
      <c r="A107" s="11" t="s">
        <v>85</v>
      </c>
      <c r="B107" s="297" t="s">
        <v>230</v>
      </c>
      <c r="C107" s="297"/>
      <c r="D107" s="297"/>
      <c r="E107" s="297"/>
      <c r="F107" s="297"/>
      <c r="G107" s="297"/>
      <c r="H107" s="297"/>
      <c r="I107" s="297"/>
    </row>
    <row r="108" spans="1:10" ht="15" customHeight="1">
      <c r="A108" s="11"/>
      <c r="B108" s="8"/>
      <c r="C108" s="8"/>
      <c r="D108" s="8"/>
      <c r="E108" s="8"/>
      <c r="F108" s="8"/>
      <c r="G108" s="8"/>
      <c r="H108" s="8"/>
      <c r="I108" s="8"/>
    </row>
    <row r="109" spans="1:10" ht="66.75" customHeight="1">
      <c r="A109" s="11" t="s">
        <v>191</v>
      </c>
      <c r="B109" s="297" t="s">
        <v>231</v>
      </c>
      <c r="C109" s="297"/>
      <c r="D109" s="297"/>
      <c r="E109" s="297"/>
      <c r="F109" s="297"/>
      <c r="G109" s="297"/>
      <c r="H109" s="297"/>
      <c r="I109" s="297"/>
    </row>
    <row r="110" spans="1:10" ht="15" customHeight="1">
      <c r="A110" s="9"/>
      <c r="B110" s="8"/>
      <c r="C110" s="8"/>
      <c r="D110" s="8"/>
      <c r="E110" s="8"/>
      <c r="F110" s="8"/>
      <c r="G110" s="8"/>
      <c r="H110" s="8"/>
      <c r="I110" s="8"/>
    </row>
    <row r="111" spans="1:10" ht="25.5" customHeight="1">
      <c r="A111" s="293" t="s">
        <v>232</v>
      </c>
      <c r="B111" s="293"/>
      <c r="C111" s="293"/>
      <c r="D111" s="293"/>
      <c r="E111" s="293"/>
      <c r="F111" s="293"/>
      <c r="G111" s="293"/>
      <c r="H111" s="293"/>
      <c r="I111" s="293"/>
    </row>
    <row r="112" spans="1:10" ht="22.5" customHeight="1">
      <c r="A112" s="10"/>
      <c r="B112" s="8"/>
      <c r="C112" s="8"/>
      <c r="D112" s="8"/>
      <c r="E112" s="8"/>
      <c r="F112" s="8"/>
      <c r="G112" s="8"/>
      <c r="H112" s="8"/>
      <c r="I112" s="8"/>
    </row>
    <row r="113" spans="1:10" ht="58.5" customHeight="1">
      <c r="A113" s="11" t="s">
        <v>85</v>
      </c>
      <c r="B113" s="297" t="s">
        <v>233</v>
      </c>
      <c r="C113" s="297"/>
      <c r="D113" s="297"/>
      <c r="E113" s="297"/>
      <c r="F113" s="297"/>
      <c r="G113" s="297"/>
      <c r="H113" s="297"/>
      <c r="I113" s="297"/>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2" t="s">
        <v>70</v>
      </c>
      <c r="B116" s="292"/>
      <c r="C116" s="292"/>
      <c r="D116" s="292"/>
      <c r="E116" s="296" t="s">
        <v>70</v>
      </c>
      <c r="F116" s="296"/>
      <c r="G116" s="296"/>
      <c r="H116" s="296"/>
      <c r="I116" s="296"/>
      <c r="J116" s="1"/>
    </row>
    <row r="117" spans="1:10" ht="33" customHeight="1">
      <c r="A117" s="294" t="s">
        <v>71</v>
      </c>
      <c r="B117" s="294"/>
      <c r="C117" s="294"/>
      <c r="D117" s="294"/>
      <c r="E117" s="295" t="s">
        <v>242</v>
      </c>
      <c r="F117" s="295"/>
      <c r="G117" s="295"/>
      <c r="H117" s="295"/>
      <c r="I117" s="295"/>
      <c r="J117" s="1"/>
    </row>
    <row r="118" spans="1:10" ht="19.5" customHeight="1">
      <c r="A118" s="56" t="s">
        <v>101</v>
      </c>
      <c r="B118" s="5"/>
      <c r="C118" s="5"/>
      <c r="D118" s="5"/>
      <c r="E118" s="5"/>
      <c r="F118" s="5"/>
      <c r="G118" s="5"/>
      <c r="H118" s="5"/>
      <c r="I118" s="57" t="s">
        <v>78</v>
      </c>
    </row>
    <row r="119" spans="1:10" ht="60.75" customHeight="1">
      <c r="A119" s="11" t="s">
        <v>191</v>
      </c>
      <c r="B119" s="297" t="s">
        <v>234</v>
      </c>
      <c r="C119" s="297"/>
      <c r="D119" s="297"/>
      <c r="E119" s="297"/>
      <c r="F119" s="297"/>
      <c r="G119" s="297"/>
      <c r="H119" s="297"/>
      <c r="I119" s="297"/>
    </row>
    <row r="120" spans="1:10" ht="15.95" customHeight="1">
      <c r="A120" s="9"/>
      <c r="B120" s="8"/>
      <c r="C120" s="8"/>
      <c r="D120" s="8"/>
      <c r="E120" s="8"/>
      <c r="F120" s="8"/>
      <c r="G120" s="8"/>
      <c r="H120" s="8"/>
      <c r="I120" s="8"/>
    </row>
    <row r="121" spans="1:10" ht="26.25" customHeight="1">
      <c r="A121" s="293" t="s">
        <v>235</v>
      </c>
      <c r="B121" s="293"/>
      <c r="C121" s="293"/>
      <c r="D121" s="293"/>
      <c r="E121" s="293"/>
      <c r="F121" s="293"/>
      <c r="G121" s="293"/>
      <c r="H121" s="293"/>
      <c r="I121" s="293"/>
    </row>
    <row r="122" spans="1:10" ht="24.75" customHeight="1">
      <c r="A122" s="9"/>
      <c r="B122" s="8"/>
      <c r="C122" s="8"/>
      <c r="D122" s="8"/>
      <c r="E122" s="8"/>
      <c r="F122" s="8"/>
      <c r="G122" s="8"/>
      <c r="H122" s="8"/>
      <c r="I122" s="8"/>
    </row>
    <row r="123" spans="1:10" ht="39.75" customHeight="1">
      <c r="A123" s="11" t="s">
        <v>85</v>
      </c>
      <c r="B123" s="297" t="s">
        <v>236</v>
      </c>
      <c r="C123" s="297"/>
      <c r="D123" s="297"/>
      <c r="E123" s="297"/>
      <c r="F123" s="297"/>
      <c r="G123" s="297"/>
      <c r="H123" s="297"/>
      <c r="I123" s="297"/>
    </row>
    <row r="124" spans="1:10" ht="25.5" customHeight="1">
      <c r="A124" s="8"/>
      <c r="B124" s="8"/>
      <c r="C124" s="8"/>
      <c r="D124" s="8"/>
      <c r="E124" s="8"/>
      <c r="F124" s="8"/>
      <c r="G124" s="8"/>
      <c r="H124" s="8"/>
      <c r="I124" s="8"/>
      <c r="J124" s="1"/>
    </row>
    <row r="125" spans="1:10" ht="43.5" customHeight="1">
      <c r="A125" s="11" t="s">
        <v>191</v>
      </c>
      <c r="B125" s="297" t="s">
        <v>237</v>
      </c>
      <c r="C125" s="297"/>
      <c r="D125" s="297"/>
      <c r="E125" s="297"/>
      <c r="F125" s="297"/>
      <c r="G125" s="297"/>
      <c r="H125" s="297"/>
      <c r="I125" s="297"/>
    </row>
    <row r="126" spans="1:10" ht="21.75" customHeight="1">
      <c r="A126" s="10"/>
      <c r="B126" s="8"/>
      <c r="C126" s="8"/>
      <c r="D126" s="8"/>
      <c r="E126" s="8"/>
      <c r="F126" s="8"/>
      <c r="G126" s="8"/>
      <c r="H126" s="8"/>
      <c r="I126" s="8"/>
    </row>
    <row r="127" spans="1:10" ht="25.5" customHeight="1">
      <c r="A127" s="293" t="s">
        <v>238</v>
      </c>
      <c r="B127" s="293"/>
      <c r="C127" s="293"/>
      <c r="D127" s="293"/>
      <c r="E127" s="293"/>
      <c r="F127" s="293"/>
      <c r="G127" s="293"/>
      <c r="H127" s="293"/>
      <c r="I127" s="293"/>
    </row>
    <row r="128" spans="1:10" ht="23.25" customHeight="1">
      <c r="A128" s="9"/>
      <c r="B128" s="8"/>
      <c r="C128" s="8"/>
      <c r="D128" s="8"/>
      <c r="E128" s="8"/>
      <c r="F128" s="8"/>
      <c r="G128" s="8"/>
      <c r="H128" s="8"/>
      <c r="I128" s="8"/>
    </row>
    <row r="129" spans="1:10" ht="88.5" customHeight="1">
      <c r="A129" s="297" t="s">
        <v>239</v>
      </c>
      <c r="B129" s="297"/>
      <c r="C129" s="297"/>
      <c r="D129" s="297"/>
      <c r="E129" s="297"/>
      <c r="F129" s="297"/>
      <c r="G129" s="297"/>
      <c r="H129" s="297"/>
      <c r="I129" s="297"/>
    </row>
    <row r="130" spans="1:10" ht="26.25" customHeight="1">
      <c r="A130" s="8"/>
      <c r="B130" s="8"/>
      <c r="C130" s="8"/>
      <c r="D130" s="8"/>
      <c r="E130" s="8"/>
      <c r="F130" s="8"/>
      <c r="G130" s="8"/>
      <c r="H130" s="8"/>
      <c r="I130" s="8"/>
    </row>
    <row r="131" spans="1:10" ht="21.75" customHeight="1">
      <c r="A131" s="293" t="s">
        <v>240</v>
      </c>
      <c r="B131" s="293"/>
      <c r="C131" s="293"/>
      <c r="D131" s="293"/>
      <c r="E131" s="293"/>
      <c r="F131" s="293"/>
      <c r="G131" s="293"/>
      <c r="H131" s="293"/>
      <c r="I131" s="293"/>
    </row>
    <row r="132" spans="1:10" ht="25.5" customHeight="1">
      <c r="A132" s="10"/>
      <c r="B132" s="8"/>
      <c r="C132" s="8"/>
      <c r="D132" s="8"/>
      <c r="E132" s="8"/>
      <c r="F132" s="8"/>
      <c r="G132" s="8"/>
      <c r="H132" s="8"/>
      <c r="I132" s="8"/>
    </row>
    <row r="133" spans="1:10" ht="69" customHeight="1">
      <c r="A133" s="11" t="s">
        <v>85</v>
      </c>
      <c r="B133" s="297" t="s">
        <v>241</v>
      </c>
      <c r="C133" s="297"/>
      <c r="D133" s="297"/>
      <c r="E133" s="297"/>
      <c r="F133" s="297"/>
      <c r="G133" s="297"/>
      <c r="H133" s="297"/>
      <c r="I133" s="297"/>
    </row>
    <row r="134" spans="1:10" ht="21" customHeight="1">
      <c r="A134" s="11"/>
      <c r="B134" s="297"/>
      <c r="C134" s="297"/>
      <c r="D134" s="297"/>
      <c r="E134" s="297"/>
      <c r="F134" s="297"/>
      <c r="G134" s="297"/>
      <c r="H134" s="297"/>
      <c r="I134" s="297"/>
    </row>
    <row r="135" spans="1:10" ht="191.25" customHeight="1">
      <c r="A135" s="11" t="s">
        <v>191</v>
      </c>
      <c r="B135" s="297" t="s">
        <v>243</v>
      </c>
      <c r="C135" s="297"/>
      <c r="D135" s="297"/>
      <c r="E135" s="297"/>
      <c r="F135" s="297"/>
      <c r="G135" s="297"/>
      <c r="H135" s="297"/>
      <c r="I135" s="297"/>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2" t="s">
        <v>70</v>
      </c>
      <c r="B138" s="292"/>
      <c r="C138" s="292"/>
      <c r="D138" s="292"/>
      <c r="E138" s="296" t="s">
        <v>70</v>
      </c>
      <c r="F138" s="296"/>
      <c r="G138" s="296"/>
      <c r="H138" s="296"/>
      <c r="I138" s="296"/>
      <c r="J138" s="1"/>
    </row>
    <row r="139" spans="1:10" ht="37.5" customHeight="1">
      <c r="A139" s="294" t="s">
        <v>71</v>
      </c>
      <c r="B139" s="294"/>
      <c r="C139" s="294"/>
      <c r="D139" s="294"/>
      <c r="E139" s="295" t="s">
        <v>242</v>
      </c>
      <c r="F139" s="295"/>
      <c r="G139" s="295"/>
      <c r="H139" s="295"/>
      <c r="I139" s="295"/>
      <c r="J139" s="1"/>
    </row>
    <row r="140" spans="1:10" ht="20.25" customHeight="1">
      <c r="A140" s="56" t="s">
        <v>101</v>
      </c>
      <c r="B140" s="5"/>
      <c r="C140" s="5"/>
      <c r="D140" s="5"/>
      <c r="E140" s="5"/>
      <c r="F140" s="5"/>
      <c r="G140" s="5"/>
      <c r="H140" s="5"/>
      <c r="I140" s="57" t="s">
        <v>79</v>
      </c>
      <c r="J140" s="1"/>
    </row>
    <row r="141" spans="1:10" ht="70.5" customHeight="1">
      <c r="A141" s="11" t="s">
        <v>227</v>
      </c>
      <c r="B141" s="297" t="s">
        <v>244</v>
      </c>
      <c r="C141" s="297"/>
      <c r="D141" s="297"/>
      <c r="E141" s="297"/>
      <c r="F141" s="297"/>
      <c r="G141" s="297"/>
      <c r="H141" s="297"/>
      <c r="I141" s="297"/>
    </row>
    <row r="142" spans="1:10" ht="31.5" customHeight="1">
      <c r="A142" s="11"/>
      <c r="B142" s="297"/>
      <c r="C142" s="297"/>
      <c r="D142" s="297"/>
      <c r="E142" s="297"/>
      <c r="F142" s="297"/>
      <c r="G142" s="297"/>
      <c r="H142" s="297"/>
      <c r="I142" s="297"/>
    </row>
    <row r="143" spans="1:10" ht="141.75" customHeight="1">
      <c r="A143" s="11" t="s">
        <v>245</v>
      </c>
      <c r="B143" s="297" t="s">
        <v>180</v>
      </c>
      <c r="C143" s="297"/>
      <c r="D143" s="297"/>
      <c r="E143" s="297"/>
      <c r="F143" s="297"/>
      <c r="G143" s="297"/>
      <c r="H143" s="297"/>
      <c r="I143" s="297"/>
    </row>
    <row r="144" spans="1:10" ht="22.5" customHeight="1">
      <c r="A144" s="9"/>
      <c r="B144" s="297"/>
      <c r="C144" s="297"/>
      <c r="D144" s="297"/>
      <c r="E144" s="297"/>
      <c r="F144" s="297"/>
      <c r="G144" s="297"/>
      <c r="H144" s="297"/>
      <c r="I144" s="297"/>
    </row>
    <row r="145" spans="1:10" ht="74.25" customHeight="1">
      <c r="A145" s="11" t="s">
        <v>181</v>
      </c>
      <c r="B145" s="297" t="s">
        <v>182</v>
      </c>
      <c r="C145" s="297"/>
      <c r="D145" s="297"/>
      <c r="E145" s="297"/>
      <c r="F145" s="297"/>
      <c r="G145" s="297"/>
      <c r="H145" s="297"/>
      <c r="I145" s="297"/>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97" t="s">
        <v>184</v>
      </c>
      <c r="C148" s="297"/>
      <c r="D148" s="297"/>
      <c r="E148" s="297"/>
      <c r="F148" s="297"/>
      <c r="G148" s="297"/>
      <c r="H148" s="297"/>
      <c r="I148" s="297"/>
    </row>
    <row r="149" spans="1:10" ht="15.95" customHeight="1">
      <c r="A149" s="11"/>
      <c r="B149" s="297"/>
      <c r="C149" s="297"/>
      <c r="D149" s="297"/>
      <c r="E149" s="297"/>
      <c r="F149" s="297"/>
      <c r="G149" s="297"/>
      <c r="H149" s="297"/>
      <c r="I149" s="297"/>
    </row>
    <row r="150" spans="1:10" ht="90" customHeight="1">
      <c r="A150" s="11" t="s">
        <v>185</v>
      </c>
      <c r="B150" s="297" t="s">
        <v>246</v>
      </c>
      <c r="C150" s="297"/>
      <c r="D150" s="297"/>
      <c r="E150" s="297"/>
      <c r="F150" s="297"/>
      <c r="G150" s="297"/>
      <c r="H150" s="297"/>
      <c r="I150" s="297"/>
    </row>
    <row r="151" spans="1:10" ht="15.95" customHeight="1">
      <c r="A151" s="11"/>
      <c r="B151" s="8"/>
      <c r="C151" s="8"/>
      <c r="D151" s="8"/>
      <c r="E151" s="8"/>
      <c r="F151" s="8"/>
      <c r="G151" s="8"/>
      <c r="H151" s="8"/>
      <c r="I151" s="8"/>
    </row>
    <row r="152" spans="1:10" ht="111.75" customHeight="1">
      <c r="A152" s="11" t="s">
        <v>247</v>
      </c>
      <c r="B152" s="297" t="s">
        <v>0</v>
      </c>
      <c r="C152" s="297"/>
      <c r="D152" s="297"/>
      <c r="E152" s="297"/>
      <c r="F152" s="297"/>
      <c r="G152" s="297"/>
      <c r="H152" s="297"/>
      <c r="I152" s="297"/>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2" t="s">
        <v>70</v>
      </c>
      <c r="B155" s="292"/>
      <c r="C155" s="292"/>
      <c r="D155" s="292"/>
      <c r="E155" s="296" t="s">
        <v>70</v>
      </c>
      <c r="F155" s="296"/>
      <c r="G155" s="296"/>
      <c r="H155" s="296"/>
      <c r="I155" s="296"/>
      <c r="J155" s="1"/>
    </row>
    <row r="156" spans="1:10" ht="33" customHeight="1">
      <c r="A156" s="294" t="s">
        <v>71</v>
      </c>
      <c r="B156" s="294"/>
      <c r="C156" s="294"/>
      <c r="D156" s="294"/>
      <c r="E156" s="295" t="s">
        <v>242</v>
      </c>
      <c r="F156" s="295"/>
      <c r="G156" s="295"/>
      <c r="H156" s="295"/>
      <c r="I156" s="295"/>
      <c r="J156" s="1"/>
    </row>
    <row r="157" spans="1:10" ht="27" customHeight="1">
      <c r="A157" s="56" t="s">
        <v>101</v>
      </c>
      <c r="B157" s="5"/>
      <c r="C157" s="5"/>
      <c r="D157" s="5"/>
      <c r="E157" s="5"/>
      <c r="F157" s="5"/>
      <c r="G157" s="5"/>
      <c r="H157" s="5"/>
      <c r="I157" s="57" t="s">
        <v>80</v>
      </c>
      <c r="J157" s="1"/>
    </row>
    <row r="158" spans="1:10" ht="21" customHeight="1">
      <c r="A158" s="11" t="s">
        <v>1</v>
      </c>
      <c r="B158" s="297" t="s">
        <v>2</v>
      </c>
      <c r="C158" s="297"/>
      <c r="D158" s="297"/>
      <c r="E158" s="297"/>
      <c r="F158" s="297"/>
      <c r="G158" s="297"/>
      <c r="H158" s="297"/>
      <c r="I158" s="297"/>
    </row>
    <row r="159" spans="1:10" ht="30" customHeight="1">
      <c r="A159" s="11"/>
      <c r="B159" s="8"/>
      <c r="C159" s="8"/>
      <c r="D159" s="8"/>
      <c r="E159" s="8"/>
      <c r="F159" s="8"/>
      <c r="G159" s="8"/>
      <c r="H159" s="8"/>
      <c r="I159" s="8"/>
    </row>
    <row r="160" spans="1:10" ht="74.25" customHeight="1">
      <c r="A160" s="11" t="s">
        <v>3</v>
      </c>
      <c r="B160" s="297" t="s">
        <v>4</v>
      </c>
      <c r="C160" s="297"/>
      <c r="D160" s="297"/>
      <c r="E160" s="297"/>
      <c r="F160" s="297"/>
      <c r="G160" s="297"/>
      <c r="H160" s="297"/>
      <c r="I160" s="297"/>
    </row>
    <row r="161" spans="1:10" ht="13.5" customHeight="1">
      <c r="A161" s="9"/>
      <c r="B161" s="8"/>
      <c r="C161" s="8"/>
      <c r="D161" s="8"/>
      <c r="E161" s="8"/>
      <c r="F161" s="8"/>
      <c r="G161" s="8"/>
      <c r="H161" s="8"/>
      <c r="I161" s="8"/>
    </row>
    <row r="162" spans="1:10" ht="16.5">
      <c r="A162" s="293" t="s">
        <v>5</v>
      </c>
      <c r="B162" s="293"/>
      <c r="C162" s="293"/>
      <c r="D162" s="293"/>
      <c r="E162" s="293"/>
      <c r="F162" s="293"/>
      <c r="G162" s="293"/>
      <c r="H162" s="293"/>
      <c r="I162" s="293"/>
    </row>
    <row r="163" spans="1:10" ht="30" customHeight="1">
      <c r="A163" s="9"/>
      <c r="B163" s="8"/>
      <c r="C163" s="8"/>
      <c r="D163" s="8"/>
      <c r="E163" s="8"/>
      <c r="F163" s="8"/>
      <c r="G163" s="8"/>
      <c r="H163" s="8"/>
      <c r="I163" s="8"/>
    </row>
    <row r="164" spans="1:10" ht="60" customHeight="1">
      <c r="A164" s="297" t="s">
        <v>6</v>
      </c>
      <c r="B164" s="297"/>
      <c r="C164" s="297"/>
      <c r="D164" s="297"/>
      <c r="E164" s="297"/>
      <c r="F164" s="297"/>
      <c r="G164" s="297"/>
      <c r="H164" s="297"/>
      <c r="I164" s="297"/>
    </row>
    <row r="165" spans="1:10" ht="11.25" customHeight="1">
      <c r="A165" s="10"/>
      <c r="B165" s="8"/>
      <c r="C165" s="8"/>
      <c r="D165" s="8"/>
      <c r="E165" s="8"/>
      <c r="F165" s="8"/>
      <c r="G165" s="8"/>
      <c r="H165" s="8"/>
      <c r="I165" s="8"/>
    </row>
    <row r="166" spans="1:10" ht="27.75" customHeight="1">
      <c r="A166" s="293" t="s">
        <v>7</v>
      </c>
      <c r="B166" s="293"/>
      <c r="C166" s="293"/>
      <c r="D166" s="293"/>
      <c r="E166" s="293"/>
      <c r="F166" s="293"/>
      <c r="G166" s="293"/>
      <c r="H166" s="293"/>
      <c r="I166" s="293"/>
    </row>
    <row r="167" spans="1:10" ht="12.75" customHeight="1">
      <c r="A167" s="9"/>
      <c r="B167" s="8"/>
      <c r="C167" s="8"/>
      <c r="D167" s="8"/>
      <c r="E167" s="8"/>
      <c r="F167" s="8"/>
      <c r="G167" s="8"/>
      <c r="H167" s="8"/>
      <c r="I167" s="8"/>
    </row>
    <row r="168" spans="1:10" ht="74.25" customHeight="1">
      <c r="A168" s="11" t="s">
        <v>85</v>
      </c>
      <c r="B168" s="297" t="s">
        <v>8</v>
      </c>
      <c r="C168" s="297"/>
      <c r="D168" s="297"/>
      <c r="E168" s="297"/>
      <c r="F168" s="297"/>
      <c r="G168" s="297"/>
      <c r="H168" s="297"/>
      <c r="I168" s="297"/>
    </row>
    <row r="169" spans="1:10" ht="23.25" customHeight="1">
      <c r="A169" s="12"/>
      <c r="B169" s="8"/>
      <c r="C169" s="8"/>
      <c r="D169" s="8"/>
      <c r="E169" s="8"/>
      <c r="F169" s="8"/>
      <c r="G169" s="8"/>
      <c r="H169" s="8"/>
      <c r="I169" s="8"/>
    </row>
    <row r="170" spans="1:10" ht="36" customHeight="1">
      <c r="A170" s="11" t="s">
        <v>191</v>
      </c>
      <c r="B170" s="297" t="s">
        <v>9</v>
      </c>
      <c r="C170" s="297"/>
      <c r="D170" s="297"/>
      <c r="E170" s="297"/>
      <c r="F170" s="297"/>
      <c r="G170" s="297"/>
      <c r="H170" s="297"/>
      <c r="I170" s="297"/>
    </row>
    <row r="171" spans="1:10" ht="21" customHeight="1">
      <c r="J171" s="1"/>
    </row>
    <row r="172" spans="1:10">
      <c r="J172" s="1"/>
    </row>
    <row r="173" spans="1:10" ht="52.5" customHeight="1">
      <c r="A173" s="11" t="s">
        <v>227</v>
      </c>
      <c r="B173" s="297" t="s">
        <v>10</v>
      </c>
      <c r="C173" s="297"/>
      <c r="D173" s="297"/>
      <c r="E173" s="297"/>
      <c r="F173" s="297"/>
      <c r="G173" s="297"/>
      <c r="H173" s="297"/>
      <c r="I173" s="297"/>
    </row>
    <row r="174" spans="1:10" ht="20.25" customHeight="1">
      <c r="A174" s="11"/>
      <c r="B174" s="8"/>
      <c r="C174" s="8"/>
      <c r="D174" s="8"/>
      <c r="E174" s="8"/>
      <c r="F174" s="8"/>
      <c r="G174" s="8"/>
      <c r="H174" s="8"/>
      <c r="I174" s="8"/>
    </row>
    <row r="175" spans="1:10" ht="40.5" customHeight="1">
      <c r="A175" s="11" t="s">
        <v>245</v>
      </c>
      <c r="B175" s="297" t="s">
        <v>18</v>
      </c>
      <c r="C175" s="297"/>
      <c r="D175" s="297"/>
      <c r="E175" s="297"/>
      <c r="F175" s="297"/>
      <c r="G175" s="297"/>
      <c r="H175" s="297"/>
      <c r="I175" s="297"/>
    </row>
    <row r="176" spans="1:10" ht="21.75" customHeight="1">
      <c r="A176" s="11"/>
      <c r="B176" s="8"/>
      <c r="C176" s="8"/>
      <c r="D176" s="8"/>
      <c r="E176" s="8"/>
      <c r="F176" s="8"/>
      <c r="G176" s="8"/>
      <c r="H176" s="8"/>
      <c r="I176" s="8"/>
    </row>
    <row r="177" spans="1:10" ht="88.5" customHeight="1">
      <c r="A177" s="11" t="s">
        <v>181</v>
      </c>
      <c r="B177" s="297" t="s">
        <v>196</v>
      </c>
      <c r="C177" s="297"/>
      <c r="D177" s="297"/>
      <c r="E177" s="297"/>
      <c r="F177" s="297"/>
      <c r="G177" s="297"/>
      <c r="H177" s="297"/>
      <c r="I177" s="297"/>
    </row>
    <row r="178" spans="1:10" ht="18" customHeight="1">
      <c r="A178" s="11"/>
      <c r="B178" s="8"/>
      <c r="C178" s="8"/>
      <c r="D178" s="8"/>
      <c r="E178" s="8"/>
      <c r="F178" s="8"/>
      <c r="G178" s="8"/>
      <c r="H178" s="8"/>
      <c r="I178" s="8"/>
    </row>
    <row r="179" spans="1:10" ht="63" customHeight="1">
      <c r="A179" s="11" t="s">
        <v>197</v>
      </c>
      <c r="B179" s="297" t="s">
        <v>198</v>
      </c>
      <c r="C179" s="297"/>
      <c r="D179" s="297"/>
      <c r="E179" s="297"/>
      <c r="F179" s="297"/>
      <c r="G179" s="297"/>
      <c r="H179" s="297"/>
      <c r="I179" s="297"/>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2" t="s">
        <v>70</v>
      </c>
      <c r="B182" s="292"/>
      <c r="C182" s="292"/>
      <c r="D182" s="292"/>
      <c r="E182" s="296" t="s">
        <v>70</v>
      </c>
      <c r="F182" s="296"/>
      <c r="G182" s="296"/>
      <c r="H182" s="296"/>
      <c r="I182" s="296"/>
      <c r="J182" s="1"/>
    </row>
    <row r="183" spans="1:10" ht="33" customHeight="1">
      <c r="A183" s="294" t="s">
        <v>71</v>
      </c>
      <c r="B183" s="294"/>
      <c r="C183" s="294"/>
      <c r="D183" s="294"/>
      <c r="E183" s="295" t="s">
        <v>242</v>
      </c>
      <c r="F183" s="295"/>
      <c r="G183" s="295"/>
      <c r="H183" s="295"/>
      <c r="I183" s="295"/>
      <c r="J183" s="1"/>
    </row>
    <row r="184" spans="1:10" ht="22.5" customHeight="1">
      <c r="A184" s="56" t="s">
        <v>101</v>
      </c>
      <c r="B184" s="5"/>
      <c r="C184" s="5"/>
      <c r="D184" s="5"/>
      <c r="E184" s="5"/>
      <c r="F184" s="5"/>
      <c r="G184" s="5"/>
      <c r="H184" s="5"/>
      <c r="I184" s="57" t="s">
        <v>81</v>
      </c>
      <c r="J184" s="1"/>
    </row>
    <row r="185" spans="1:10" ht="53.25" customHeight="1">
      <c r="A185" s="11" t="s">
        <v>183</v>
      </c>
      <c r="B185" s="297" t="s">
        <v>199</v>
      </c>
      <c r="C185" s="297"/>
      <c r="D185" s="297"/>
      <c r="E185" s="297"/>
      <c r="F185" s="297"/>
      <c r="G185" s="297"/>
      <c r="H185" s="297"/>
      <c r="I185" s="297"/>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09" t="s">
        <v>71</v>
      </c>
      <c r="C189" s="309"/>
      <c r="D189" s="309"/>
      <c r="E189" s="309"/>
      <c r="F189" s="310" t="s">
        <v>242</v>
      </c>
      <c r="G189" s="309"/>
      <c r="H189" s="309"/>
      <c r="I189" s="309"/>
    </row>
    <row r="190" spans="1:10" ht="21.95" customHeight="1">
      <c r="A190" s="8"/>
      <c r="B190" s="15"/>
      <c r="C190" s="9"/>
      <c r="D190" s="9"/>
      <c r="E190" s="9"/>
      <c r="F190" s="16"/>
      <c r="G190" s="16"/>
      <c r="H190" s="16"/>
      <c r="I190" s="16"/>
    </row>
    <row r="191" spans="1:10" ht="21.95" customHeight="1">
      <c r="A191" s="8"/>
      <c r="B191" s="292" t="s">
        <v>201</v>
      </c>
      <c r="C191" s="292"/>
      <c r="D191" s="292"/>
      <c r="E191" s="292"/>
      <c r="F191" s="292" t="s">
        <v>201</v>
      </c>
      <c r="G191" s="292"/>
      <c r="H191" s="292"/>
      <c r="I191" s="292"/>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1" t="str">
        <f>"Name : "&amp;'Name of Bidder'!D16</f>
        <v xml:space="preserve">Name : </v>
      </c>
      <c r="G194" s="301"/>
      <c r="H194" s="301"/>
      <c r="I194" s="301"/>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2" t="s">
        <v>203</v>
      </c>
      <c r="C197" s="292"/>
      <c r="D197" s="292"/>
      <c r="E197" s="292"/>
      <c r="F197" s="292" t="s">
        <v>203</v>
      </c>
      <c r="G197" s="292"/>
      <c r="H197" s="292"/>
      <c r="I197" s="292"/>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92" t="s">
        <v>11</v>
      </c>
      <c r="C201" s="292"/>
      <c r="D201" s="292"/>
      <c r="E201" s="292"/>
      <c r="F201" s="292" t="s">
        <v>11</v>
      </c>
      <c r="G201" s="292"/>
      <c r="H201" s="292"/>
      <c r="I201" s="292"/>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18">
        <v>155885</v>
      </c>
      <c r="B3" s="319"/>
      <c r="C3" s="32"/>
      <c r="D3" s="33"/>
      <c r="E3" s="32"/>
      <c r="F3" s="318">
        <v>4960</v>
      </c>
      <c r="G3" s="319"/>
      <c r="H3" s="32"/>
      <c r="I3" s="33"/>
      <c r="K3" s="318">
        <v>10352</v>
      </c>
      <c r="L3" s="319"/>
      <c r="M3" s="32"/>
      <c r="N3" s="33"/>
      <c r="P3" s="318">
        <v>691647</v>
      </c>
      <c r="Q3" s="319"/>
      <c r="R3" s="32"/>
      <c r="S3" s="33"/>
      <c r="U3" s="31" t="s">
        <v>89</v>
      </c>
    </row>
    <row r="4" spans="1:27" hidden="1">
      <c r="A4" s="313"/>
      <c r="B4" s="314"/>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15" t="str">
        <f>IF(OR((A3&gt;9999999999),(A3&lt;0)),"Invalid Entry - More than 1000 crore OR -ve value",IF(A3=0, "",+CONCATENATE(U2,B13,D13,B12,D12,B11,D11,B10,D10,B9,D9,B8," Only")))</f>
        <v>USD One Lac Fifty Five Thousand Eight Hundred Eighty Five Only</v>
      </c>
      <c r="B6" s="316"/>
      <c r="C6" s="316"/>
      <c r="D6" s="317"/>
      <c r="E6" s="37"/>
      <c r="F6" s="315" t="str">
        <f>IF(OR((F3&gt;9999999999),(F3&lt;0)),"Invalid Entry - More than 1000 crore OR -ve value",IF(F3=0, "",+CONCATENATE(U3, G13,I13,G12,I12,G11,I11,G10,I10,G9,I9,G8," Only")))</f>
        <v>EURO Four Thousand Nine Hundred Sixty Only</v>
      </c>
      <c r="G6" s="316"/>
      <c r="H6" s="316"/>
      <c r="I6" s="317"/>
      <c r="J6" s="37"/>
      <c r="K6" s="315" t="str">
        <f>IF(OR((K3&gt;9999999999),(K3&lt;0)),"Invalid Entry - More than 1000 crore OR -ve value",IF(K3=0, "",+CONCATENATE(U4, L13,N13,L12,N12,L11,N11,L10,N10,L9,N9,L8," Only")))</f>
        <v>RMB Ten Thousand Three Hundred Fifty Two Only</v>
      </c>
      <c r="L6" s="316"/>
      <c r="M6" s="316"/>
      <c r="N6" s="317"/>
      <c r="P6" s="315" t="str">
        <f>IF(OR((P3&gt;9999999999),(P3&lt;0)),"Invalid Entry - More than 1000 crore OR -ve value",IF(P3=0, "",+CONCATENATE(U5, Q13,S13,Q12,S12,Q11,S11,Q10,S10,Q9,S9,Q8," Only")))</f>
        <v>INR Six Lac Ninety One Thousand Six Hundred Forty Seven Only</v>
      </c>
      <c r="Q6" s="316"/>
      <c r="R6" s="316"/>
      <c r="S6" s="317"/>
      <c r="U6" s="320" t="str">
        <f>VLOOKUP(1,T30:Y45,6,FALSE)</f>
        <v>USD 155885/- + EURO 4960/- + RMB 10352/- + INR 691647/-</v>
      </c>
      <c r="V6" s="320"/>
      <c r="W6" s="320"/>
      <c r="X6" s="320"/>
      <c r="Y6" s="320"/>
      <c r="Z6" s="320"/>
      <c r="AA6" s="320"/>
    </row>
    <row r="7" spans="1:27" ht="70.5" hidden="1" customHeight="1" thickBot="1">
      <c r="A7" s="34"/>
      <c r="B7" s="35"/>
      <c r="C7" s="35"/>
      <c r="D7" s="36"/>
      <c r="E7" s="35"/>
      <c r="F7" s="34"/>
      <c r="G7" s="35"/>
      <c r="H7" s="35"/>
      <c r="I7" s="36"/>
      <c r="K7" s="34"/>
      <c r="L7" s="35"/>
      <c r="M7" s="35"/>
      <c r="N7" s="36"/>
      <c r="P7" s="34"/>
      <c r="Q7" s="35"/>
      <c r="R7" s="35"/>
      <c r="S7" s="36"/>
      <c r="U7" s="321" t="str">
        <f>VLOOKUP(1,T10:Y25,6,FALSE)</f>
        <v>USD One Lac Fifty Five Thousand Eight Hundred Eighty Five Only plus EURO Four Thousand Nine Hundred Sixty Only plus RMB Ten Thousand Three Hundred Fifty Two Only plus INR Six Lac Ninety One Thousand Six Hundred Forty Seven Only</v>
      </c>
      <c r="V7" s="322"/>
      <c r="W7" s="322"/>
      <c r="X7" s="322"/>
      <c r="Y7" s="322"/>
      <c r="Z7" s="322"/>
      <c r="AA7" s="323"/>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11" t="e">
        <f>#REF!</f>
        <v>#REF!</v>
      </c>
      <c r="B124" s="312"/>
      <c r="C124" s="32"/>
      <c r="D124" s="33"/>
    </row>
    <row r="125" spans="1:19">
      <c r="A125" s="313"/>
      <c r="B125" s="314"/>
      <c r="C125" s="32"/>
      <c r="D125" s="33"/>
    </row>
    <row r="126" spans="1:19">
      <c r="A126" s="34"/>
      <c r="B126" s="35"/>
      <c r="C126" s="35"/>
      <c r="D126" s="36"/>
    </row>
    <row r="127" spans="1:19" ht="69" customHeight="1">
      <c r="A127" s="315" t="e">
        <f>IF(OR((A124&gt;9999999999),(A124&lt;0)),"Invalid Entry - More than 1000 crore OR -ve value",IF(A124=0, "",+CONCATENATE(A122," ", U123,B134,D134,B133,D133,B132,D132,B131,D131,B130,D130,B129," Only")))</f>
        <v>#REF!</v>
      </c>
      <c r="B127" s="316"/>
      <c r="C127" s="316"/>
      <c r="D127" s="317"/>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5"/>
  <sheetViews>
    <sheetView zoomScale="90" zoomScaleNormal="90" zoomScaleSheetLayoutView="70" workbookViewId="0">
      <pane ySplit="9" topLeftCell="A10" activePane="bottomLeft" state="frozen"/>
      <selection pane="bottomLeft" activeCell="G41" sqref="G41:K41"/>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27"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1&amp;2 from AP 640-643 &amp; AP 794-798</v>
      </c>
      <c r="B1" s="327"/>
      <c r="C1" s="327"/>
      <c r="D1" s="327"/>
      <c r="E1" s="327"/>
      <c r="F1" s="327"/>
      <c r="G1" s="327"/>
      <c r="H1" s="327"/>
      <c r="I1" s="327"/>
      <c r="J1" s="327"/>
      <c r="K1" s="327"/>
      <c r="L1" s="327"/>
      <c r="M1" s="327"/>
      <c r="N1" s="327"/>
      <c r="O1" s="208"/>
    </row>
    <row r="2" spans="1:18" s="198" customFormat="1" ht="30.75" customHeight="1">
      <c r="A2" s="327" t="s">
        <v>405</v>
      </c>
      <c r="B2" s="327"/>
      <c r="C2" s="327"/>
      <c r="D2" s="327"/>
      <c r="E2" s="327"/>
      <c r="F2" s="327"/>
      <c r="G2" s="327"/>
      <c r="H2" s="327"/>
      <c r="I2" s="327"/>
      <c r="J2" s="327"/>
      <c r="K2" s="327"/>
      <c r="L2" s="327"/>
      <c r="M2" s="327"/>
      <c r="N2" s="327"/>
      <c r="O2" s="208"/>
    </row>
    <row r="3" spans="1:18" ht="15.75">
      <c r="A3" s="75" t="s">
        <v>297</v>
      </c>
      <c r="B3" s="75"/>
      <c r="C3" s="75"/>
      <c r="D3" s="325">
        <f>'Name of Bidder'!D9</f>
        <v>0</v>
      </c>
      <c r="E3" s="325"/>
      <c r="F3" s="325"/>
      <c r="G3" s="325"/>
      <c r="H3" s="325"/>
      <c r="I3" s="325"/>
      <c r="J3" s="326" t="s">
        <v>259</v>
      </c>
      <c r="K3" s="326"/>
      <c r="L3" s="326"/>
      <c r="M3" s="326"/>
      <c r="N3" s="326"/>
      <c r="O3" s="75"/>
    </row>
    <row r="4" spans="1:18" ht="15.75">
      <c r="A4" s="325" t="s">
        <v>14</v>
      </c>
      <c r="B4" s="325"/>
      <c r="C4" s="325"/>
      <c r="D4" s="325">
        <f>'Name of Bidder'!D10</f>
        <v>0</v>
      </c>
      <c r="E4" s="325"/>
      <c r="F4" s="325"/>
      <c r="G4" s="325"/>
      <c r="H4" s="325"/>
      <c r="I4" s="325"/>
      <c r="J4" s="326" t="s">
        <v>260</v>
      </c>
      <c r="K4" s="326"/>
      <c r="L4" s="326"/>
      <c r="M4" s="326"/>
      <c r="N4" s="326"/>
      <c r="O4" s="75"/>
    </row>
    <row r="5" spans="1:18" ht="15.75">
      <c r="A5" s="75"/>
      <c r="B5" s="75"/>
      <c r="C5" s="75"/>
      <c r="D5" s="325">
        <f>'Name of Bidder'!D11</f>
        <v>0</v>
      </c>
      <c r="E5" s="325"/>
      <c r="F5" s="325"/>
      <c r="G5" s="325"/>
      <c r="H5" s="325"/>
      <c r="I5" s="325"/>
      <c r="J5" s="326" t="s">
        <v>15</v>
      </c>
      <c r="K5" s="326"/>
      <c r="L5" s="326"/>
      <c r="M5" s="326"/>
      <c r="N5" s="326"/>
      <c r="O5" s="75"/>
    </row>
    <row r="6" spans="1:18" ht="15.75">
      <c r="A6" s="75"/>
      <c r="B6" s="75"/>
      <c r="C6" s="75"/>
      <c r="D6" s="325">
        <f>'Name of Bidder'!D12</f>
        <v>0</v>
      </c>
      <c r="E6" s="325"/>
      <c r="F6" s="325"/>
      <c r="G6" s="325"/>
      <c r="H6" s="325"/>
      <c r="I6" s="325"/>
      <c r="J6" s="75" t="s">
        <v>261</v>
      </c>
      <c r="K6" s="75"/>
      <c r="L6" s="75"/>
      <c r="M6" s="75"/>
      <c r="N6" s="75"/>
      <c r="O6" s="75"/>
    </row>
    <row r="7" spans="1:18" ht="15.75">
      <c r="A7" s="75"/>
      <c r="B7" s="75"/>
      <c r="C7" s="75"/>
      <c r="D7" s="75"/>
      <c r="E7" s="325"/>
      <c r="F7" s="325"/>
      <c r="G7" s="325"/>
      <c r="H7" s="325"/>
      <c r="I7" s="325"/>
      <c r="J7" s="75" t="s">
        <v>262</v>
      </c>
      <c r="K7" s="75"/>
      <c r="L7" s="75"/>
      <c r="M7" s="75"/>
      <c r="N7" s="75"/>
      <c r="O7" s="75"/>
    </row>
    <row r="8" spans="1:18" ht="114.75" customHeight="1">
      <c r="A8" s="199" t="s">
        <v>12</v>
      </c>
      <c r="B8" s="199" t="s">
        <v>298</v>
      </c>
      <c r="C8" s="199" t="s">
        <v>299</v>
      </c>
      <c r="D8" s="200" t="s">
        <v>263</v>
      </c>
      <c r="E8" s="217" t="s">
        <v>256</v>
      </c>
      <c r="F8" s="217" t="s">
        <v>301</v>
      </c>
      <c r="G8" s="199" t="s">
        <v>334</v>
      </c>
      <c r="H8" s="199" t="s">
        <v>255</v>
      </c>
      <c r="I8" s="199" t="s">
        <v>257</v>
      </c>
      <c r="J8" s="199" t="s">
        <v>412</v>
      </c>
      <c r="K8" s="199" t="s">
        <v>414</v>
      </c>
      <c r="L8" s="199" t="s">
        <v>413</v>
      </c>
      <c r="M8" s="199" t="s">
        <v>415</v>
      </c>
      <c r="N8" s="199" t="s">
        <v>416</v>
      </c>
      <c r="O8" s="199" t="s">
        <v>296</v>
      </c>
      <c r="R8" s="201"/>
    </row>
    <row r="9" spans="1:18" ht="31.5">
      <c r="A9" s="191">
        <v>1</v>
      </c>
      <c r="B9" s="191"/>
      <c r="C9" s="191">
        <v>2</v>
      </c>
      <c r="D9" s="191">
        <v>3</v>
      </c>
      <c r="E9" s="202">
        <v>2</v>
      </c>
      <c r="F9" s="203">
        <v>3</v>
      </c>
      <c r="G9" s="193">
        <v>4</v>
      </c>
      <c r="H9" s="193">
        <v>5</v>
      </c>
      <c r="I9" s="193">
        <v>6</v>
      </c>
      <c r="J9" s="193">
        <v>7</v>
      </c>
      <c r="K9" s="193">
        <v>8</v>
      </c>
      <c r="L9" s="193" t="s">
        <v>417</v>
      </c>
      <c r="M9" s="193" t="s">
        <v>418</v>
      </c>
      <c r="N9" s="191" t="s">
        <v>419</v>
      </c>
      <c r="O9" s="193"/>
      <c r="R9" s="201"/>
    </row>
    <row r="10" spans="1:18" ht="16.5">
      <c r="A10" s="191"/>
      <c r="B10" s="191"/>
      <c r="C10" s="191"/>
      <c r="D10" s="191"/>
      <c r="E10" s="203"/>
      <c r="F10" s="203"/>
      <c r="G10" s="216" t="s">
        <v>336</v>
      </c>
      <c r="H10" s="228"/>
      <c r="I10" s="229"/>
      <c r="J10" s="193"/>
      <c r="K10" s="193"/>
      <c r="L10" s="193"/>
      <c r="M10" s="193"/>
      <c r="N10" s="204"/>
      <c r="O10" s="204"/>
      <c r="R10" s="201"/>
    </row>
    <row r="11" spans="1:18" ht="16.5">
      <c r="A11" s="207"/>
      <c r="B11" s="188">
        <v>120000349</v>
      </c>
      <c r="C11" s="207">
        <v>995419</v>
      </c>
      <c r="D11" s="192"/>
      <c r="E11" s="215"/>
      <c r="F11" s="206"/>
      <c r="G11" s="216" t="s">
        <v>337</v>
      </c>
      <c r="H11" s="228"/>
      <c r="I11" s="229"/>
      <c r="J11" s="212"/>
      <c r="K11" s="212"/>
      <c r="L11" s="212"/>
      <c r="M11" s="212"/>
      <c r="N11" s="194"/>
      <c r="O11" s="211"/>
    </row>
    <row r="12" spans="1:18" ht="16.5">
      <c r="A12" s="207">
        <v>1</v>
      </c>
      <c r="B12" s="188"/>
      <c r="C12" s="207"/>
      <c r="D12" s="192"/>
      <c r="E12" s="215">
        <v>0.18</v>
      </c>
      <c r="F12" s="206"/>
      <c r="G12" s="230" t="s">
        <v>359</v>
      </c>
      <c r="H12" s="231" t="s">
        <v>361</v>
      </c>
      <c r="I12" s="232">
        <v>5</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0" t="s">
        <v>360</v>
      </c>
      <c r="H13" s="231" t="s">
        <v>361</v>
      </c>
      <c r="I13" s="232">
        <v>3</v>
      </c>
      <c r="J13" s="209"/>
      <c r="K13" s="209"/>
      <c r="L13" s="212">
        <f>J13*I13</f>
        <v>0</v>
      </c>
      <c r="M13" s="212">
        <f t="shared" si="0"/>
        <v>0</v>
      </c>
      <c r="N13" s="194">
        <f t="shared" si="1"/>
        <v>0</v>
      </c>
      <c r="O13" s="211" t="str">
        <f>IF($R$9&lt;&gt;$R$8,IF(OR(J13="",J13=0),"Included in other item",""),"")</f>
        <v/>
      </c>
    </row>
    <row r="14" spans="1:18" ht="16.5">
      <c r="A14" s="207"/>
      <c r="B14" s="188"/>
      <c r="C14" s="207"/>
      <c r="D14" s="192"/>
      <c r="E14" s="215"/>
      <c r="F14" s="206"/>
      <c r="G14" s="216" t="s">
        <v>339</v>
      </c>
      <c r="H14" s="228"/>
      <c r="I14" s="233"/>
      <c r="J14" s="212"/>
      <c r="K14" s="212"/>
      <c r="L14" s="212"/>
      <c r="M14" s="212"/>
      <c r="N14" s="194"/>
      <c r="O14" s="211"/>
    </row>
    <row r="15" spans="1:18" ht="16.5">
      <c r="A15" s="207"/>
      <c r="B15" s="188"/>
      <c r="C15" s="207"/>
      <c r="D15" s="192"/>
      <c r="E15" s="215"/>
      <c r="F15" s="206"/>
      <c r="G15" s="216" t="s">
        <v>340</v>
      </c>
      <c r="H15" s="228"/>
      <c r="I15" s="233"/>
      <c r="J15" s="212"/>
      <c r="K15" s="212"/>
      <c r="L15" s="212"/>
      <c r="M15" s="212"/>
      <c r="N15" s="194"/>
      <c r="O15" s="211"/>
    </row>
    <row r="16" spans="1:18" ht="16.5">
      <c r="A16" s="207">
        <v>3</v>
      </c>
      <c r="B16" s="188"/>
      <c r="C16" s="207"/>
      <c r="D16" s="192"/>
      <c r="E16" s="215">
        <v>0.18</v>
      </c>
      <c r="F16" s="206"/>
      <c r="G16" s="230" t="s">
        <v>341</v>
      </c>
      <c r="H16" s="231" t="s">
        <v>335</v>
      </c>
      <c r="I16" s="232">
        <v>8</v>
      </c>
      <c r="J16" s="209"/>
      <c r="K16" s="209"/>
      <c r="L16" s="212">
        <f>J16*I16</f>
        <v>0</v>
      </c>
      <c r="M16" s="212">
        <f t="shared" ref="M16:M39" si="2">K16*I16</f>
        <v>0</v>
      </c>
      <c r="N16" s="194">
        <f t="shared" ref="N16:N20" si="3">IF(F16="",L16*E16,L16*F16)</f>
        <v>0</v>
      </c>
      <c r="O16" s="211" t="str">
        <f>IF($R$9&lt;&gt;$R$8,IF(OR(J16="",J16=0),"Included in other item",""),"")</f>
        <v/>
      </c>
    </row>
    <row r="17" spans="1:15" ht="16.5">
      <c r="A17" s="207">
        <v>4</v>
      </c>
      <c r="B17" s="188"/>
      <c r="C17" s="207"/>
      <c r="D17" s="192"/>
      <c r="E17" s="215">
        <v>0.18</v>
      </c>
      <c r="F17" s="206"/>
      <c r="G17" s="230" t="s">
        <v>342</v>
      </c>
      <c r="H17" s="231" t="s">
        <v>335</v>
      </c>
      <c r="I17" s="232">
        <v>8</v>
      </c>
      <c r="J17" s="209"/>
      <c r="K17" s="209"/>
      <c r="L17" s="212">
        <f>J17*I17</f>
        <v>0</v>
      </c>
      <c r="M17" s="212">
        <f t="shared" si="2"/>
        <v>0</v>
      </c>
      <c r="N17" s="194">
        <f t="shared" si="3"/>
        <v>0</v>
      </c>
      <c r="O17" s="211" t="str">
        <f>IF($R$9&lt;&gt;$R$8,IF(OR(J17="",J17=0),"Included in other item",""),"")</f>
        <v/>
      </c>
    </row>
    <row r="18" spans="1:15" ht="16.5">
      <c r="A18" s="207">
        <v>5</v>
      </c>
      <c r="B18" s="188"/>
      <c r="C18" s="207"/>
      <c r="D18" s="192"/>
      <c r="E18" s="215">
        <v>0.18</v>
      </c>
      <c r="F18" s="206"/>
      <c r="G18" s="230" t="s">
        <v>343</v>
      </c>
      <c r="H18" s="231" t="s">
        <v>338</v>
      </c>
      <c r="I18" s="232">
        <v>16</v>
      </c>
      <c r="J18" s="209"/>
      <c r="K18" s="209"/>
      <c r="L18" s="212">
        <f>J18*I18</f>
        <v>0</v>
      </c>
      <c r="M18" s="212">
        <f t="shared" si="2"/>
        <v>0</v>
      </c>
      <c r="N18" s="194">
        <f t="shared" si="3"/>
        <v>0</v>
      </c>
      <c r="O18" s="211" t="str">
        <f>IF($R$9&lt;&gt;$R$8,IF(OR(J18="",J18=0),"Included in other item",""),"")</f>
        <v/>
      </c>
    </row>
    <row r="19" spans="1:15" ht="16.5">
      <c r="A19" s="207">
        <v>6</v>
      </c>
      <c r="B19" s="188"/>
      <c r="C19" s="207"/>
      <c r="D19" s="192"/>
      <c r="E19" s="215">
        <v>0.18</v>
      </c>
      <c r="F19" s="206"/>
      <c r="G19" s="230" t="s">
        <v>344</v>
      </c>
      <c r="H19" s="231" t="s">
        <v>338</v>
      </c>
      <c r="I19" s="232">
        <v>16</v>
      </c>
      <c r="J19" s="209"/>
      <c r="K19" s="209"/>
      <c r="L19" s="212">
        <f>J19*I19</f>
        <v>0</v>
      </c>
      <c r="M19" s="212">
        <f t="shared" si="2"/>
        <v>0</v>
      </c>
      <c r="N19" s="194">
        <f t="shared" si="3"/>
        <v>0</v>
      </c>
      <c r="O19" s="211" t="str">
        <f>IF($R$9&lt;&gt;$R$8,IF(OR(J19="",J19=0),"Included in other item",""),"")</f>
        <v/>
      </c>
    </row>
    <row r="20" spans="1:15" ht="16.5">
      <c r="A20" s="207">
        <v>7</v>
      </c>
      <c r="B20" s="188"/>
      <c r="C20" s="207"/>
      <c r="D20" s="192"/>
      <c r="E20" s="215">
        <v>0.18</v>
      </c>
      <c r="F20" s="206"/>
      <c r="G20" s="230" t="s">
        <v>362</v>
      </c>
      <c r="H20" s="231" t="s">
        <v>338</v>
      </c>
      <c r="I20" s="232">
        <v>8</v>
      </c>
      <c r="J20" s="209"/>
      <c r="K20" s="209"/>
      <c r="L20" s="212">
        <f>J20*I20</f>
        <v>0</v>
      </c>
      <c r="M20" s="212">
        <f t="shared" si="2"/>
        <v>0</v>
      </c>
      <c r="N20" s="194">
        <f t="shared" si="3"/>
        <v>0</v>
      </c>
      <c r="O20" s="211" t="str">
        <f>IF($R$9&lt;&gt;$R$8,IF(OR(J20="",J20=0),"Included in other item",""),"")</f>
        <v/>
      </c>
    </row>
    <row r="21" spans="1:15" ht="16.5">
      <c r="A21" s="207"/>
      <c r="B21" s="188"/>
      <c r="C21" s="207"/>
      <c r="D21" s="192"/>
      <c r="E21" s="215"/>
      <c r="F21" s="206"/>
      <c r="G21" s="216" t="s">
        <v>346</v>
      </c>
      <c r="H21" s="213"/>
      <c r="I21" s="214"/>
      <c r="J21" s="212"/>
      <c r="K21" s="212"/>
      <c r="L21" s="212"/>
      <c r="M21" s="212"/>
      <c r="N21" s="194"/>
      <c r="O21" s="211"/>
    </row>
    <row r="22" spans="1:15" ht="33">
      <c r="A22" s="207"/>
      <c r="B22" s="188"/>
      <c r="C22" s="207"/>
      <c r="D22" s="192"/>
      <c r="E22" s="215"/>
      <c r="F22" s="206"/>
      <c r="G22" s="216" t="s">
        <v>381</v>
      </c>
      <c r="H22" s="231"/>
      <c r="I22" s="232"/>
      <c r="J22" s="212"/>
      <c r="K22" s="212"/>
      <c r="L22" s="212"/>
      <c r="M22" s="212"/>
      <c r="N22" s="194"/>
      <c r="O22" s="211"/>
    </row>
    <row r="23" spans="1:15" ht="16.5">
      <c r="A23" s="207">
        <v>8</v>
      </c>
      <c r="B23" s="188"/>
      <c r="C23" s="207"/>
      <c r="D23" s="192"/>
      <c r="E23" s="215">
        <v>0.18</v>
      </c>
      <c r="F23" s="206"/>
      <c r="G23" s="230" t="s">
        <v>377</v>
      </c>
      <c r="H23" s="231" t="s">
        <v>380</v>
      </c>
      <c r="I23" s="232">
        <v>96</v>
      </c>
      <c r="J23" s="209"/>
      <c r="K23" s="209"/>
      <c r="L23" s="212">
        <f>J23*I23</f>
        <v>0</v>
      </c>
      <c r="M23" s="212">
        <f t="shared" si="2"/>
        <v>0</v>
      </c>
      <c r="N23" s="194">
        <f t="shared" ref="N23:N40" si="4">IF(F23="",L23*E23,L23*F23)</f>
        <v>0</v>
      </c>
      <c r="O23" s="211" t="str">
        <f>IF($R$9&lt;&gt;$R$8,IF(OR(J23="",J23=0),"Included in other item",""),"")</f>
        <v/>
      </c>
    </row>
    <row r="24" spans="1:15" ht="16.5">
      <c r="A24" s="207">
        <v>9</v>
      </c>
      <c r="B24" s="188"/>
      <c r="C24" s="207"/>
      <c r="D24" s="192"/>
      <c r="E24" s="215">
        <v>0.18</v>
      </c>
      <c r="F24" s="206"/>
      <c r="G24" s="230" t="s">
        <v>378</v>
      </c>
      <c r="H24" s="231" t="s">
        <v>380</v>
      </c>
      <c r="I24" s="232">
        <v>25</v>
      </c>
      <c r="J24" s="209"/>
      <c r="K24" s="209"/>
      <c r="L24" s="212">
        <f>J24*I24</f>
        <v>0</v>
      </c>
      <c r="M24" s="212">
        <f t="shared" si="2"/>
        <v>0</v>
      </c>
      <c r="N24" s="194">
        <f t="shared" si="4"/>
        <v>0</v>
      </c>
      <c r="O24" s="211" t="str">
        <f>IF($R$9&lt;&gt;$R$8,IF(OR(J24="",J24=0),"Included in other item",""),"")</f>
        <v/>
      </c>
    </row>
    <row r="25" spans="1:15" ht="16.5">
      <c r="A25" s="207">
        <v>10</v>
      </c>
      <c r="B25" s="188"/>
      <c r="C25" s="207"/>
      <c r="D25" s="192"/>
      <c r="E25" s="215">
        <v>0.18</v>
      </c>
      <c r="F25" s="206"/>
      <c r="G25" s="230" t="s">
        <v>379</v>
      </c>
      <c r="H25" s="231" t="s">
        <v>380</v>
      </c>
      <c r="I25" s="232">
        <v>25</v>
      </c>
      <c r="J25" s="209"/>
      <c r="K25" s="209"/>
      <c r="L25" s="212">
        <f>J25*I25</f>
        <v>0</v>
      </c>
      <c r="M25" s="212">
        <f t="shared" ref="M25" si="5">K25*I25</f>
        <v>0</v>
      </c>
      <c r="N25" s="194">
        <f t="shared" si="4"/>
        <v>0</v>
      </c>
      <c r="O25" s="211"/>
    </row>
    <row r="26" spans="1:15" ht="16.5">
      <c r="A26" s="207"/>
      <c r="B26" s="188"/>
      <c r="C26" s="207"/>
      <c r="D26" s="192"/>
      <c r="E26" s="215"/>
      <c r="F26" s="206"/>
      <c r="G26" s="216" t="s">
        <v>363</v>
      </c>
      <c r="H26" s="231"/>
      <c r="I26" s="232"/>
      <c r="J26" s="212"/>
      <c r="K26" s="212"/>
      <c r="L26" s="212"/>
      <c r="M26" s="212"/>
      <c r="N26" s="194"/>
      <c r="O26" s="211"/>
    </row>
    <row r="27" spans="1:15" ht="16.5">
      <c r="A27" s="207">
        <v>11</v>
      </c>
      <c r="B27" s="188"/>
      <c r="C27" s="207"/>
      <c r="D27" s="192"/>
      <c r="E27" s="215">
        <v>0.18</v>
      </c>
      <c r="F27" s="206"/>
      <c r="G27" s="230" t="s">
        <v>367</v>
      </c>
      <c r="H27" s="231" t="s">
        <v>361</v>
      </c>
      <c r="I27" s="232">
        <v>20</v>
      </c>
      <c r="J27" s="209"/>
      <c r="K27" s="209"/>
      <c r="L27" s="212">
        <f t="shared" ref="L27:L31" si="6">J27*I27</f>
        <v>0</v>
      </c>
      <c r="M27" s="212">
        <f t="shared" si="2"/>
        <v>0</v>
      </c>
      <c r="N27" s="194">
        <f t="shared" si="4"/>
        <v>0</v>
      </c>
      <c r="O27" s="211" t="str">
        <f t="shared" ref="O27:O31" si="7">IF($R$9&lt;&gt;$R$8,IF(OR(J27="",J27=0),"Included in other item",""),"")</f>
        <v/>
      </c>
    </row>
    <row r="28" spans="1:15" ht="16.5">
      <c r="A28" s="207">
        <v>12</v>
      </c>
      <c r="B28" s="188"/>
      <c r="C28" s="207"/>
      <c r="D28" s="192"/>
      <c r="E28" s="215">
        <v>0.18</v>
      </c>
      <c r="F28" s="206"/>
      <c r="G28" s="230" t="s">
        <v>368</v>
      </c>
      <c r="H28" s="231" t="s">
        <v>361</v>
      </c>
      <c r="I28" s="232">
        <v>10</v>
      </c>
      <c r="J28" s="209"/>
      <c r="K28" s="209"/>
      <c r="L28" s="212">
        <f t="shared" si="6"/>
        <v>0</v>
      </c>
      <c r="M28" s="212">
        <f t="shared" si="2"/>
        <v>0</v>
      </c>
      <c r="N28" s="194">
        <f t="shared" si="4"/>
        <v>0</v>
      </c>
      <c r="O28" s="211" t="str">
        <f t="shared" si="7"/>
        <v/>
      </c>
    </row>
    <row r="29" spans="1:15" ht="16.5">
      <c r="A29" s="207">
        <v>13</v>
      </c>
      <c r="B29" s="188"/>
      <c r="C29" s="207"/>
      <c r="D29" s="192"/>
      <c r="E29" s="215">
        <v>0.18</v>
      </c>
      <c r="F29" s="206"/>
      <c r="G29" s="230" t="s">
        <v>366</v>
      </c>
      <c r="H29" s="231" t="s">
        <v>361</v>
      </c>
      <c r="I29" s="232">
        <v>384</v>
      </c>
      <c r="J29" s="209"/>
      <c r="K29" s="209"/>
      <c r="L29" s="212">
        <f t="shared" ref="L29" si="8">J29*I29</f>
        <v>0</v>
      </c>
      <c r="M29" s="212">
        <f t="shared" ref="M29" si="9">K29*I29</f>
        <v>0</v>
      </c>
      <c r="N29" s="194">
        <f t="shared" ref="N29" si="10">IF(F29="",L29*E29,L29*F29)</f>
        <v>0</v>
      </c>
      <c r="O29" s="211" t="str">
        <f t="shared" ref="O29" si="11">IF($R$9&lt;&gt;$R$8,IF(OR(J29="",J29=0),"Included in other item",""),"")</f>
        <v/>
      </c>
    </row>
    <row r="30" spans="1:15" ht="16.5">
      <c r="A30" s="207">
        <v>14</v>
      </c>
      <c r="B30" s="188"/>
      <c r="C30" s="207"/>
      <c r="D30" s="192"/>
      <c r="E30" s="215">
        <v>0.18</v>
      </c>
      <c r="F30" s="206"/>
      <c r="G30" s="230" t="s">
        <v>364</v>
      </c>
      <c r="H30" s="231" t="s">
        <v>361</v>
      </c>
      <c r="I30" s="232">
        <v>144</v>
      </c>
      <c r="J30" s="209"/>
      <c r="K30" s="209"/>
      <c r="L30" s="212">
        <f t="shared" si="6"/>
        <v>0</v>
      </c>
      <c r="M30" s="212">
        <f t="shared" si="2"/>
        <v>0</v>
      </c>
      <c r="N30" s="194">
        <f t="shared" si="4"/>
        <v>0</v>
      </c>
      <c r="O30" s="211" t="str">
        <f t="shared" si="7"/>
        <v/>
      </c>
    </row>
    <row r="31" spans="1:15" ht="16.5">
      <c r="A31" s="207">
        <v>15</v>
      </c>
      <c r="B31" s="188"/>
      <c r="C31" s="207"/>
      <c r="D31" s="192"/>
      <c r="E31" s="215">
        <v>0.18</v>
      </c>
      <c r="F31" s="206"/>
      <c r="G31" s="230" t="s">
        <v>365</v>
      </c>
      <c r="H31" s="231" t="s">
        <v>361</v>
      </c>
      <c r="I31" s="232">
        <v>378</v>
      </c>
      <c r="J31" s="209"/>
      <c r="K31" s="209"/>
      <c r="L31" s="212">
        <f t="shared" si="6"/>
        <v>0</v>
      </c>
      <c r="M31" s="212">
        <f t="shared" si="2"/>
        <v>0</v>
      </c>
      <c r="N31" s="194">
        <f t="shared" si="4"/>
        <v>0</v>
      </c>
      <c r="O31" s="211" t="str">
        <f t="shared" si="7"/>
        <v/>
      </c>
    </row>
    <row r="32" spans="1:15" ht="16.5">
      <c r="A32" s="207"/>
      <c r="B32" s="188"/>
      <c r="C32" s="207"/>
      <c r="D32" s="192"/>
      <c r="E32" s="215"/>
      <c r="F32" s="206"/>
      <c r="G32" s="216" t="s">
        <v>347</v>
      </c>
      <c r="H32" s="231"/>
      <c r="I32" s="232"/>
      <c r="J32" s="212"/>
      <c r="K32" s="212"/>
      <c r="L32" s="212"/>
      <c r="M32" s="212"/>
      <c r="N32" s="194"/>
      <c r="O32" s="211"/>
    </row>
    <row r="33" spans="1:16" ht="16.5">
      <c r="A33" s="207">
        <f>+A31+1</f>
        <v>16</v>
      </c>
      <c r="B33" s="188"/>
      <c r="C33" s="207"/>
      <c r="D33" s="192"/>
      <c r="E33" s="215">
        <v>0.18</v>
      </c>
      <c r="F33" s="206"/>
      <c r="G33" s="230" t="s">
        <v>369</v>
      </c>
      <c r="H33" s="231" t="s">
        <v>361</v>
      </c>
      <c r="I33" s="232">
        <v>2</v>
      </c>
      <c r="J33" s="209"/>
      <c r="K33" s="209"/>
      <c r="L33" s="212">
        <f>J33*I33</f>
        <v>0</v>
      </c>
      <c r="M33" s="212">
        <f t="shared" si="2"/>
        <v>0</v>
      </c>
      <c r="N33" s="194">
        <f t="shared" si="4"/>
        <v>0</v>
      </c>
      <c r="O33" s="211" t="str">
        <f>IF($R$9&lt;&gt;$R$8,IF(OR(J33="",J33=0),"Included in other item",""),"")</f>
        <v/>
      </c>
    </row>
    <row r="34" spans="1:16" ht="16.5">
      <c r="A34" s="207">
        <f>+A33+1</f>
        <v>17</v>
      </c>
      <c r="B34" s="188"/>
      <c r="C34" s="207"/>
      <c r="D34" s="192"/>
      <c r="E34" s="215">
        <v>0.18</v>
      </c>
      <c r="F34" s="206"/>
      <c r="G34" s="230" t="s">
        <v>370</v>
      </c>
      <c r="H34" s="231" t="s">
        <v>361</v>
      </c>
      <c r="I34" s="232">
        <v>32</v>
      </c>
      <c r="J34" s="209"/>
      <c r="K34" s="209"/>
      <c r="L34" s="212">
        <f>J34*I34</f>
        <v>0</v>
      </c>
      <c r="M34" s="212">
        <f t="shared" si="2"/>
        <v>0</v>
      </c>
      <c r="N34" s="194">
        <f t="shared" si="4"/>
        <v>0</v>
      </c>
      <c r="O34" s="211" t="str">
        <f>IF($R$9&lt;&gt;$R$8,IF(OR(J34="",J34=0),"Included in other item",""),"")</f>
        <v/>
      </c>
    </row>
    <row r="35" spans="1:16" ht="16.5">
      <c r="A35" s="207">
        <f t="shared" ref="A35:A37" si="12">+A34+1</f>
        <v>18</v>
      </c>
      <c r="B35" s="188"/>
      <c r="C35" s="207"/>
      <c r="D35" s="192"/>
      <c r="E35" s="215">
        <v>0.18</v>
      </c>
      <c r="F35" s="206"/>
      <c r="G35" s="230" t="s">
        <v>371</v>
      </c>
      <c r="H35" s="231" t="s">
        <v>361</v>
      </c>
      <c r="I35" s="232">
        <v>32</v>
      </c>
      <c r="J35" s="209"/>
      <c r="K35" s="209"/>
      <c r="L35" s="212">
        <f>J35*I35</f>
        <v>0</v>
      </c>
      <c r="M35" s="212">
        <f t="shared" si="2"/>
        <v>0</v>
      </c>
      <c r="N35" s="194">
        <f t="shared" si="4"/>
        <v>0</v>
      </c>
      <c r="O35" s="211" t="str">
        <f>IF($R$9&lt;&gt;$R$8,IF(OR(J35="",J35=0),"Included in other item",""),"")</f>
        <v/>
      </c>
    </row>
    <row r="36" spans="1:16" ht="16.5">
      <c r="A36" s="207">
        <f t="shared" si="12"/>
        <v>19</v>
      </c>
      <c r="B36" s="188"/>
      <c r="C36" s="207"/>
      <c r="D36" s="192"/>
      <c r="E36" s="215">
        <v>0.18</v>
      </c>
      <c r="F36" s="206"/>
      <c r="G36" s="230" t="s">
        <v>372</v>
      </c>
      <c r="H36" s="231" t="s">
        <v>373</v>
      </c>
      <c r="I36" s="232">
        <v>32</v>
      </c>
      <c r="J36" s="209"/>
      <c r="K36" s="209"/>
      <c r="L36" s="212">
        <f>J36*I36</f>
        <v>0</v>
      </c>
      <c r="M36" s="212">
        <f t="shared" si="2"/>
        <v>0</v>
      </c>
      <c r="N36" s="194">
        <f t="shared" si="4"/>
        <v>0</v>
      </c>
      <c r="O36" s="211" t="str">
        <f>IF($R$9&lt;&gt;$R$8,IF(OR(J36="",J36=0),"Included in other item",""),"")</f>
        <v/>
      </c>
    </row>
    <row r="37" spans="1:16" ht="33">
      <c r="A37" s="207">
        <f t="shared" si="12"/>
        <v>20</v>
      </c>
      <c r="B37" s="188"/>
      <c r="C37" s="207"/>
      <c r="D37" s="192"/>
      <c r="E37" s="215">
        <v>0.18</v>
      </c>
      <c r="F37" s="206"/>
      <c r="G37" s="216" t="s">
        <v>349</v>
      </c>
      <c r="H37" s="231" t="s">
        <v>348</v>
      </c>
      <c r="I37" s="232">
        <v>6</v>
      </c>
      <c r="J37" s="209"/>
      <c r="K37" s="209"/>
      <c r="L37" s="212">
        <f t="shared" ref="L37:L40" si="13">J37*I37</f>
        <v>0</v>
      </c>
      <c r="M37" s="212">
        <f t="shared" si="2"/>
        <v>0</v>
      </c>
      <c r="N37" s="194">
        <f t="shared" si="4"/>
        <v>0</v>
      </c>
      <c r="O37" s="211" t="str">
        <f t="shared" ref="O37:O40" si="14">IF($R$9&lt;&gt;$R$8,IF(OR(J37="",J37=0),"Included in other item",""),"")</f>
        <v/>
      </c>
    </row>
    <row r="38" spans="1:16" ht="16.5">
      <c r="A38" s="207"/>
      <c r="B38" s="188"/>
      <c r="C38" s="207"/>
      <c r="D38" s="192"/>
      <c r="E38" s="215"/>
      <c r="F38" s="206"/>
      <c r="G38" s="216" t="s">
        <v>382</v>
      </c>
      <c r="H38" s="231"/>
      <c r="I38" s="232"/>
      <c r="J38" s="212"/>
      <c r="K38" s="212"/>
      <c r="L38" s="212"/>
      <c r="M38" s="212"/>
      <c r="N38" s="194"/>
      <c r="O38" s="211"/>
    </row>
    <row r="39" spans="1:16" ht="16.5">
      <c r="A39" s="207">
        <v>21</v>
      </c>
      <c r="B39" s="188"/>
      <c r="C39" s="207"/>
      <c r="D39" s="192"/>
      <c r="E39" s="215">
        <v>0.18</v>
      </c>
      <c r="F39" s="206"/>
      <c r="G39" s="230" t="s">
        <v>374</v>
      </c>
      <c r="H39" s="231" t="s">
        <v>376</v>
      </c>
      <c r="I39" s="232">
        <v>194</v>
      </c>
      <c r="J39" s="209"/>
      <c r="K39" s="209"/>
      <c r="L39" s="212">
        <f t="shared" si="13"/>
        <v>0</v>
      </c>
      <c r="M39" s="212">
        <f t="shared" si="2"/>
        <v>0</v>
      </c>
      <c r="N39" s="194">
        <f t="shared" si="4"/>
        <v>0</v>
      </c>
      <c r="O39" s="211" t="str">
        <f t="shared" si="14"/>
        <v/>
      </c>
    </row>
    <row r="40" spans="1:16" ht="16.5">
      <c r="A40" s="207">
        <v>22</v>
      </c>
      <c r="B40" s="188"/>
      <c r="C40" s="207"/>
      <c r="D40" s="192"/>
      <c r="E40" s="215">
        <v>0.18</v>
      </c>
      <c r="F40" s="206"/>
      <c r="G40" s="230" t="s">
        <v>375</v>
      </c>
      <c r="H40" s="231" t="s">
        <v>376</v>
      </c>
      <c r="I40" s="232">
        <v>25</v>
      </c>
      <c r="J40" s="209"/>
      <c r="K40" s="209"/>
      <c r="L40" s="212">
        <f t="shared" si="13"/>
        <v>0</v>
      </c>
      <c r="M40" s="212">
        <f t="shared" ref="M40" si="15">K40*I40</f>
        <v>0</v>
      </c>
      <c r="N40" s="194">
        <f t="shared" si="4"/>
        <v>0</v>
      </c>
      <c r="O40" s="211" t="str">
        <f t="shared" si="14"/>
        <v/>
      </c>
    </row>
    <row r="41" spans="1:16" ht="23.25">
      <c r="A41" s="196"/>
      <c r="B41" s="196"/>
      <c r="C41" s="196"/>
      <c r="D41" s="196"/>
      <c r="E41" s="196"/>
      <c r="F41" s="196"/>
      <c r="G41" s="371" t="s">
        <v>432</v>
      </c>
      <c r="H41" s="372"/>
      <c r="I41" s="372"/>
      <c r="J41" s="372"/>
      <c r="K41" s="373"/>
      <c r="L41" s="268">
        <f>SUM(L12:L40)</f>
        <v>0</v>
      </c>
      <c r="M41" s="268">
        <f>SUM(M12:M40)</f>
        <v>0</v>
      </c>
      <c r="N41" s="268">
        <f>SUM(N12:N40)</f>
        <v>0</v>
      </c>
      <c r="O41" s="205"/>
      <c r="P41" s="197"/>
    </row>
    <row r="42" spans="1:16" ht="39" hidden="1" customHeight="1">
      <c r="A42" s="324" t="str">
        <f>IF(L41="","As all the line items are Left Blank the bid is considered as Non-responsive","Sheet OK")</f>
        <v>Sheet OK</v>
      </c>
      <c r="B42" s="324"/>
      <c r="C42" s="324"/>
      <c r="D42" s="324"/>
      <c r="E42" s="324"/>
      <c r="F42" s="324"/>
      <c r="G42" s="324"/>
      <c r="H42" s="324"/>
      <c r="I42" s="324"/>
      <c r="J42" s="324"/>
      <c r="K42" s="324"/>
      <c r="L42" s="324"/>
      <c r="M42" s="324"/>
      <c r="N42" s="324"/>
      <c r="O42" s="324"/>
    </row>
    <row r="44" spans="1:16">
      <c r="K44" s="270"/>
      <c r="L44" s="271"/>
      <c r="M44" s="210"/>
      <c r="N44" s="274"/>
    </row>
    <row r="45" spans="1:16">
      <c r="K45" s="270"/>
      <c r="L45" s="271"/>
    </row>
  </sheetData>
  <sheetProtection algorithmName="SHA-512" hashValue="ZofGOieFB71W7cKN0070KsSALx3+80tFQ+kxKen5y6o4NkQtPyu0S47bxaOZwdTdXqYZD4IREDalCrlmvP6wIg==" saltValue="copyqdmxXr7c1mtT7iKK1w=="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A1:N1"/>
    <mergeCell ref="A2:N2"/>
    <mergeCell ref="D3:I3"/>
    <mergeCell ref="J3:N3"/>
    <mergeCell ref="D5:I5"/>
    <mergeCell ref="J5:N5"/>
    <mergeCell ref="A42:O42"/>
    <mergeCell ref="A4:C4"/>
    <mergeCell ref="D4:I4"/>
    <mergeCell ref="J4:N4"/>
    <mergeCell ref="D6:I6"/>
    <mergeCell ref="E7:I7"/>
    <mergeCell ref="G41:K41"/>
  </mergeCells>
  <conditionalFormatting sqref="A42:O42">
    <cfRule type="containsText" dxfId="5" priority="2" stopIfTrue="1" operator="containsText" text="sheet">
      <formula>NOT(ISERROR(SEARCH("sheet",A42)))</formula>
    </cfRule>
    <cfRule type="containsText" dxfId="4" priority="3" stopIfTrue="1" operator="containsText" text="Non-responsive">
      <formula>NOT(ISERROR(SEARCH("Non-responsive",A42)))</formula>
    </cfRule>
  </conditionalFormatting>
  <conditionalFormatting sqref="O11:O40">
    <cfRule type="containsText" dxfId="3" priority="1"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40" xr:uid="{5EC66D53-F64B-44B4-B242-C10421860BF4}">
      <formula1>0</formula1>
      <formula2>999999999</formula2>
    </dataValidation>
  </dataValidations>
  <pageMargins left="0.2" right="0.2" top="0.5" bottom="0.5" header="0.3" footer="0.3"/>
  <pageSetup paperSize="9" scale="65"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7"/>
  <sheetViews>
    <sheetView zoomScaleNormal="100" zoomScaleSheetLayoutView="100" workbookViewId="0">
      <pane ySplit="9" topLeftCell="A10" activePane="bottomLeft" state="frozen"/>
      <selection pane="bottomLeft" activeCell="F11" sqref="F11"/>
    </sheetView>
  </sheetViews>
  <sheetFormatPr defaultRowHeight="15.75"/>
  <cols>
    <col min="1" max="1" width="5.85546875" style="235" customWidth="1"/>
    <col min="2" max="2" width="11.28515625" style="235" hidden="1" customWidth="1"/>
    <col min="3" max="3" width="12.7109375" style="235" hidden="1" customWidth="1"/>
    <col min="4" max="4" width="16.5703125" style="235" hidden="1" customWidth="1"/>
    <col min="5" max="5" width="10.85546875" style="235" customWidth="1"/>
    <col min="6" max="6" width="22" style="235" customWidth="1"/>
    <col min="7" max="7" width="67.5703125" style="235" customWidth="1"/>
    <col min="8" max="8" width="7.7109375" style="235" customWidth="1"/>
    <col min="9" max="9" width="13" style="235" customWidth="1"/>
    <col min="10" max="10" width="21.42578125" style="235" customWidth="1"/>
    <col min="11" max="11" width="24.42578125" style="235" customWidth="1"/>
    <col min="12" max="12" width="24.85546875" style="235" customWidth="1"/>
    <col min="13" max="13" width="25.28515625" style="235" hidden="1" customWidth="1"/>
    <col min="14" max="14" width="9.28515625" style="235" hidden="1" customWidth="1"/>
    <col min="15" max="15" width="7.42578125" style="235" hidden="1" customWidth="1"/>
    <col min="16" max="16" width="9.140625" style="235" hidden="1" customWidth="1"/>
    <col min="17" max="31" width="9.140625" style="235" customWidth="1"/>
    <col min="32" max="16384" width="9.140625" style="235"/>
  </cols>
  <sheetData>
    <row r="1" spans="1:16" s="252" customFormat="1" ht="76.5" customHeight="1">
      <c r="A1" s="332"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1&amp;2 from AP 640-643 &amp; AP 794-798</v>
      </c>
      <c r="B1" s="332"/>
      <c r="C1" s="332"/>
      <c r="D1" s="332"/>
      <c r="E1" s="332"/>
      <c r="F1" s="332"/>
      <c r="G1" s="332"/>
      <c r="H1" s="332"/>
      <c r="I1" s="332"/>
      <c r="J1" s="332"/>
      <c r="K1" s="332"/>
      <c r="L1" s="332"/>
      <c r="M1" s="234"/>
    </row>
    <row r="2" spans="1:16" s="252" customFormat="1" ht="16.5" customHeight="1">
      <c r="A2" s="332" t="s">
        <v>406</v>
      </c>
      <c r="B2" s="332"/>
      <c r="C2" s="332"/>
      <c r="D2" s="332"/>
      <c r="E2" s="332"/>
      <c r="F2" s="332"/>
      <c r="G2" s="332"/>
      <c r="H2" s="332"/>
      <c r="I2" s="332"/>
      <c r="J2" s="332"/>
      <c r="K2" s="332"/>
      <c r="L2" s="332"/>
      <c r="M2" s="234"/>
    </row>
    <row r="3" spans="1:16">
      <c r="A3" s="235" t="s">
        <v>297</v>
      </c>
      <c r="D3" s="329">
        <f>'Name of Bidder'!D9</f>
        <v>0</v>
      </c>
      <c r="E3" s="329"/>
      <c r="F3" s="329"/>
      <c r="G3" s="329"/>
      <c r="H3" s="329"/>
      <c r="I3" s="329"/>
      <c r="J3" s="330" t="s">
        <v>259</v>
      </c>
      <c r="K3" s="330"/>
      <c r="L3" s="330"/>
    </row>
    <row r="4" spans="1:16">
      <c r="A4" s="329" t="s">
        <v>14</v>
      </c>
      <c r="B4" s="329"/>
      <c r="C4" s="329"/>
      <c r="D4" s="329">
        <f>'Name of Bidder'!D10</f>
        <v>0</v>
      </c>
      <c r="E4" s="329"/>
      <c r="F4" s="329"/>
      <c r="G4" s="329"/>
      <c r="H4" s="329"/>
      <c r="I4" s="329"/>
      <c r="J4" s="330" t="s">
        <v>260</v>
      </c>
      <c r="K4" s="330"/>
      <c r="L4" s="330"/>
    </row>
    <row r="5" spans="1:16">
      <c r="D5" s="329">
        <f>'Name of Bidder'!D11</f>
        <v>0</v>
      </c>
      <c r="E5" s="329"/>
      <c r="F5" s="329"/>
      <c r="G5" s="329"/>
      <c r="H5" s="329"/>
      <c r="I5" s="329"/>
      <c r="J5" s="330" t="s">
        <v>15</v>
      </c>
      <c r="K5" s="330"/>
      <c r="L5" s="330"/>
    </row>
    <row r="6" spans="1:16">
      <c r="D6" s="329">
        <f>'Name of Bidder'!D12</f>
        <v>0</v>
      </c>
      <c r="E6" s="329"/>
      <c r="F6" s="329"/>
      <c r="G6" s="329"/>
      <c r="H6" s="329"/>
      <c r="I6" s="329"/>
      <c r="J6" s="235" t="s">
        <v>261</v>
      </c>
    </row>
    <row r="7" spans="1:16">
      <c r="E7" s="329"/>
      <c r="F7" s="329"/>
      <c r="G7" s="329"/>
      <c r="H7" s="329"/>
      <c r="I7" s="329"/>
      <c r="J7" s="235" t="s">
        <v>262</v>
      </c>
    </row>
    <row r="8" spans="1:16" s="250" customFormat="1" ht="96.75" customHeight="1">
      <c r="A8" s="236" t="s">
        <v>12</v>
      </c>
      <c r="B8" s="236" t="s">
        <v>298</v>
      </c>
      <c r="C8" s="236" t="s">
        <v>299</v>
      </c>
      <c r="D8" s="237" t="s">
        <v>263</v>
      </c>
      <c r="E8" s="237" t="s">
        <v>256</v>
      </c>
      <c r="F8" s="237" t="s">
        <v>301</v>
      </c>
      <c r="G8" s="236" t="s">
        <v>427</v>
      </c>
      <c r="H8" s="236" t="s">
        <v>255</v>
      </c>
      <c r="I8" s="236" t="s">
        <v>257</v>
      </c>
      <c r="J8" s="236" t="s">
        <v>420</v>
      </c>
      <c r="K8" s="236" t="s">
        <v>421</v>
      </c>
      <c r="L8" s="236" t="s">
        <v>300</v>
      </c>
      <c r="M8" s="236" t="s">
        <v>296</v>
      </c>
      <c r="P8" s="253">
        <f>COUNTIF(J11:J42,"")</f>
        <v>32</v>
      </c>
    </row>
    <row r="9" spans="1:16" ht="31.5">
      <c r="A9" s="238">
        <v>1</v>
      </c>
      <c r="B9" s="238"/>
      <c r="C9" s="238">
        <v>2</v>
      </c>
      <c r="D9" s="238">
        <v>3</v>
      </c>
      <c r="E9" s="239">
        <v>2</v>
      </c>
      <c r="F9" s="240">
        <v>3</v>
      </c>
      <c r="G9" s="241">
        <v>4</v>
      </c>
      <c r="H9" s="241">
        <v>5</v>
      </c>
      <c r="I9" s="241">
        <v>6</v>
      </c>
      <c r="J9" s="241">
        <v>7</v>
      </c>
      <c r="K9" s="242" t="s">
        <v>428</v>
      </c>
      <c r="L9" s="269" t="s">
        <v>429</v>
      </c>
      <c r="M9" s="242"/>
      <c r="P9" s="253">
        <f>COUNTIF(I11:I42,"&gt;0")</f>
        <v>23</v>
      </c>
    </row>
    <row r="10" spans="1:16">
      <c r="A10" s="238"/>
      <c r="B10" s="238"/>
      <c r="C10" s="238"/>
      <c r="D10" s="238"/>
      <c r="E10" s="240"/>
      <c r="F10" s="240"/>
      <c r="G10" s="243" t="s">
        <v>353</v>
      </c>
      <c r="H10" s="254"/>
      <c r="I10" s="255"/>
      <c r="J10" s="241"/>
      <c r="K10" s="241"/>
      <c r="L10" s="242"/>
      <c r="M10" s="242"/>
      <c r="P10" s="253"/>
    </row>
    <row r="11" spans="1:16" ht="18.75" customHeight="1">
      <c r="A11" s="256">
        <v>1</v>
      </c>
      <c r="B11" s="257">
        <v>120000349</v>
      </c>
      <c r="C11" s="256">
        <v>995419</v>
      </c>
      <c r="D11" s="244"/>
      <c r="E11" s="245">
        <v>0.18</v>
      </c>
      <c r="F11" s="246"/>
      <c r="G11" s="258" t="s">
        <v>383</v>
      </c>
      <c r="H11" s="259" t="s">
        <v>350</v>
      </c>
      <c r="I11" s="260">
        <v>2.88</v>
      </c>
      <c r="J11" s="247"/>
      <c r="K11" s="248">
        <f>J11*I11</f>
        <v>0</v>
      </c>
      <c r="L11" s="249">
        <f>IF(F11="",K11*E11,K11*F11)</f>
        <v>0</v>
      </c>
      <c r="M11" s="261" t="str">
        <f>IF($P$9&lt;&gt;$P$8,IF(OR(J11="",J11=0),"Included in other item",""),"")</f>
        <v>Included in other item</v>
      </c>
    </row>
    <row r="12" spans="1:16" ht="31.5">
      <c r="A12" s="256">
        <v>2</v>
      </c>
      <c r="B12" s="257"/>
      <c r="C12" s="256"/>
      <c r="D12" s="244"/>
      <c r="E12" s="245">
        <v>0.18</v>
      </c>
      <c r="F12" s="246"/>
      <c r="G12" s="262" t="s">
        <v>384</v>
      </c>
      <c r="H12" s="254" t="s">
        <v>350</v>
      </c>
      <c r="I12" s="260">
        <v>2.88</v>
      </c>
      <c r="J12" s="247"/>
      <c r="K12" s="248">
        <f t="shared" ref="K12:K42" si="0">J12*I12</f>
        <v>0</v>
      </c>
      <c r="L12" s="249">
        <f t="shared" ref="L12:L42" si="1">IF(F12="",K12*E12,K12*F12)</f>
        <v>0</v>
      </c>
      <c r="M12" s="261" t="str">
        <f t="shared" ref="M12:M38" si="2">IF($P$9&lt;&gt;$P$8,IF(OR(J12="",J12=0),"Included in other item",""),"")</f>
        <v>Included in other item</v>
      </c>
    </row>
    <row r="13" spans="1:16" ht="110.25">
      <c r="A13" s="256">
        <v>3</v>
      </c>
      <c r="B13" s="257"/>
      <c r="C13" s="256"/>
      <c r="D13" s="244"/>
      <c r="E13" s="245"/>
      <c r="F13" s="246"/>
      <c r="G13" s="243" t="s">
        <v>354</v>
      </c>
      <c r="H13" s="263"/>
      <c r="I13" s="264"/>
      <c r="J13" s="248"/>
      <c r="K13" s="248"/>
      <c r="L13" s="249"/>
      <c r="M13" s="261"/>
    </row>
    <row r="14" spans="1:16" ht="31.5">
      <c r="A14" s="256">
        <v>4</v>
      </c>
      <c r="B14" s="257"/>
      <c r="C14" s="256"/>
      <c r="D14" s="244"/>
      <c r="E14" s="245">
        <v>0.18</v>
      </c>
      <c r="F14" s="246"/>
      <c r="G14" s="265" t="s">
        <v>385</v>
      </c>
      <c r="H14" s="263" t="s">
        <v>351</v>
      </c>
      <c r="I14" s="264">
        <v>256.72000000000003</v>
      </c>
      <c r="J14" s="247"/>
      <c r="K14" s="248">
        <f t="shared" si="0"/>
        <v>0</v>
      </c>
      <c r="L14" s="249">
        <f t="shared" si="1"/>
        <v>0</v>
      </c>
      <c r="M14" s="261" t="str">
        <f t="shared" si="2"/>
        <v>Included in other item</v>
      </c>
    </row>
    <row r="15" spans="1:16" ht="31.5">
      <c r="A15" s="256">
        <v>7</v>
      </c>
      <c r="B15" s="257"/>
      <c r="C15" s="256"/>
      <c r="D15" s="244"/>
      <c r="E15" s="245"/>
      <c r="F15" s="246"/>
      <c r="G15" s="243" t="s">
        <v>395</v>
      </c>
      <c r="H15" s="263"/>
      <c r="I15" s="264"/>
      <c r="J15" s="248"/>
      <c r="K15" s="248"/>
      <c r="L15" s="249"/>
      <c r="M15" s="261"/>
    </row>
    <row r="16" spans="1:16">
      <c r="A16" s="256">
        <v>8</v>
      </c>
      <c r="B16" s="257"/>
      <c r="C16" s="256"/>
      <c r="D16" s="244"/>
      <c r="E16" s="245"/>
      <c r="F16" s="246"/>
      <c r="G16" s="243" t="s">
        <v>396</v>
      </c>
      <c r="H16" s="263"/>
      <c r="I16" s="264"/>
      <c r="J16" s="248"/>
      <c r="K16" s="248"/>
      <c r="L16" s="249"/>
      <c r="M16" s="261"/>
    </row>
    <row r="17" spans="1:13" ht="31.5">
      <c r="A17" s="256">
        <v>9</v>
      </c>
      <c r="B17" s="257"/>
      <c r="C17" s="256"/>
      <c r="D17" s="244"/>
      <c r="E17" s="245">
        <v>0.18</v>
      </c>
      <c r="F17" s="246"/>
      <c r="G17" s="265" t="s">
        <v>386</v>
      </c>
      <c r="H17" s="263" t="s">
        <v>352</v>
      </c>
      <c r="I17" s="264">
        <v>1039.4000000000001</v>
      </c>
      <c r="J17" s="247"/>
      <c r="K17" s="248">
        <f t="shared" si="0"/>
        <v>0</v>
      </c>
      <c r="L17" s="249">
        <f t="shared" si="1"/>
        <v>0</v>
      </c>
      <c r="M17" s="261" t="str">
        <f t="shared" ref="M17:M35" si="3">IF($P$9&lt;&gt;$P$8,IF(OR(J17="",J17=0),"Included in other item",""),"")</f>
        <v>Included in other item</v>
      </c>
    </row>
    <row r="18" spans="1:13" ht="31.5">
      <c r="A18" s="256">
        <v>10</v>
      </c>
      <c r="B18" s="257"/>
      <c r="C18" s="256"/>
      <c r="D18" s="244"/>
      <c r="E18" s="245">
        <v>0.18</v>
      </c>
      <c r="F18" s="246"/>
      <c r="G18" s="265" t="s">
        <v>387</v>
      </c>
      <c r="H18" s="263" t="s">
        <v>352</v>
      </c>
      <c r="I18" s="264">
        <v>2348.16</v>
      </c>
      <c r="J18" s="247"/>
      <c r="K18" s="248">
        <f t="shared" si="0"/>
        <v>0</v>
      </c>
      <c r="L18" s="249">
        <f t="shared" si="1"/>
        <v>0</v>
      </c>
      <c r="M18" s="261" t="str">
        <f t="shared" si="3"/>
        <v>Included in other item</v>
      </c>
    </row>
    <row r="19" spans="1:13" ht="31.5">
      <c r="A19" s="256">
        <v>11</v>
      </c>
      <c r="B19" s="257"/>
      <c r="C19" s="256"/>
      <c r="D19" s="244"/>
      <c r="E19" s="245">
        <v>0.18</v>
      </c>
      <c r="F19" s="246"/>
      <c r="G19" s="265" t="s">
        <v>388</v>
      </c>
      <c r="H19" s="263" t="s">
        <v>352</v>
      </c>
      <c r="I19" s="264">
        <v>872</v>
      </c>
      <c r="J19" s="247"/>
      <c r="K19" s="248">
        <f t="shared" si="0"/>
        <v>0</v>
      </c>
      <c r="L19" s="249">
        <f t="shared" si="1"/>
        <v>0</v>
      </c>
      <c r="M19" s="261" t="str">
        <f t="shared" si="3"/>
        <v>Included in other item</v>
      </c>
    </row>
    <row r="20" spans="1:13" ht="31.5">
      <c r="A20" s="256">
        <v>12</v>
      </c>
      <c r="B20" s="257"/>
      <c r="C20" s="256"/>
      <c r="D20" s="244"/>
      <c r="E20" s="245">
        <v>0.18</v>
      </c>
      <c r="F20" s="246"/>
      <c r="G20" s="265" t="s">
        <v>389</v>
      </c>
      <c r="H20" s="263" t="s">
        <v>352</v>
      </c>
      <c r="I20" s="264">
        <v>284</v>
      </c>
      <c r="J20" s="247"/>
      <c r="K20" s="248">
        <f t="shared" si="0"/>
        <v>0</v>
      </c>
      <c r="L20" s="249">
        <f t="shared" si="1"/>
        <v>0</v>
      </c>
      <c r="M20" s="261" t="str">
        <f t="shared" si="3"/>
        <v>Included in other item</v>
      </c>
    </row>
    <row r="21" spans="1:13" ht="47.25">
      <c r="A21" s="256">
        <v>13</v>
      </c>
      <c r="B21" s="257"/>
      <c r="C21" s="256"/>
      <c r="D21" s="244"/>
      <c r="E21" s="245"/>
      <c r="F21" s="246"/>
      <c r="G21" s="243" t="s">
        <v>397</v>
      </c>
      <c r="H21" s="263"/>
      <c r="I21" s="264"/>
      <c r="J21" s="248"/>
      <c r="K21" s="248"/>
      <c r="L21" s="249"/>
      <c r="M21" s="261"/>
    </row>
    <row r="22" spans="1:13" ht="47.25">
      <c r="A22" s="256">
        <v>14</v>
      </c>
      <c r="B22" s="257"/>
      <c r="C22" s="256"/>
      <c r="D22" s="244"/>
      <c r="E22" s="245">
        <v>0.18</v>
      </c>
      <c r="F22" s="246"/>
      <c r="G22" s="265" t="s">
        <v>390</v>
      </c>
      <c r="H22" s="263" t="s">
        <v>352</v>
      </c>
      <c r="I22" s="264">
        <v>655.65</v>
      </c>
      <c r="J22" s="247"/>
      <c r="K22" s="248">
        <f t="shared" si="0"/>
        <v>0</v>
      </c>
      <c r="L22" s="249">
        <f t="shared" si="1"/>
        <v>0</v>
      </c>
      <c r="M22" s="261" t="str">
        <f t="shared" si="3"/>
        <v>Included in other item</v>
      </c>
    </row>
    <row r="23" spans="1:13" ht="47.25">
      <c r="A23" s="256">
        <v>14</v>
      </c>
      <c r="B23" s="257"/>
      <c r="C23" s="256"/>
      <c r="D23" s="244"/>
      <c r="E23" s="245">
        <v>0.18</v>
      </c>
      <c r="F23" s="246"/>
      <c r="G23" s="265" t="s">
        <v>391</v>
      </c>
      <c r="H23" s="263" t="s">
        <v>352</v>
      </c>
      <c r="I23" s="264">
        <v>74.27</v>
      </c>
      <c r="J23" s="247"/>
      <c r="K23" s="248">
        <f t="shared" ref="K23" si="4">J23*I23</f>
        <v>0</v>
      </c>
      <c r="L23" s="249">
        <f t="shared" ref="L23" si="5">IF(F23="",K23*E23,K23*F23)</f>
        <v>0</v>
      </c>
      <c r="M23" s="261" t="str">
        <f t="shared" ref="M23" si="6">IF($P$9&lt;&gt;$P$8,IF(OR(J23="",J23=0),"Included in other item",""),"")</f>
        <v>Included in other item</v>
      </c>
    </row>
    <row r="24" spans="1:13">
      <c r="A24" s="256">
        <v>17</v>
      </c>
      <c r="B24" s="257"/>
      <c r="C24" s="256"/>
      <c r="D24" s="244"/>
      <c r="E24" s="245"/>
      <c r="F24" s="246"/>
      <c r="G24" s="243" t="s">
        <v>398</v>
      </c>
      <c r="H24" s="263"/>
      <c r="I24" s="264"/>
      <c r="J24" s="248"/>
      <c r="K24" s="248"/>
      <c r="L24" s="249"/>
      <c r="M24" s="261"/>
    </row>
    <row r="25" spans="1:13" ht="31.5">
      <c r="A25" s="256">
        <v>18</v>
      </c>
      <c r="B25" s="257"/>
      <c r="C25" s="256"/>
      <c r="D25" s="244"/>
      <c r="E25" s="245">
        <v>0.18</v>
      </c>
      <c r="F25" s="246"/>
      <c r="G25" s="265" t="s">
        <v>355</v>
      </c>
      <c r="H25" s="263" t="s">
        <v>351</v>
      </c>
      <c r="I25" s="264">
        <v>58.988999999999997</v>
      </c>
      <c r="J25" s="247"/>
      <c r="K25" s="248">
        <f t="shared" si="0"/>
        <v>0</v>
      </c>
      <c r="L25" s="249">
        <f t="shared" si="1"/>
        <v>0</v>
      </c>
      <c r="M25" s="261" t="str">
        <f t="shared" si="3"/>
        <v>Included in other item</v>
      </c>
    </row>
    <row r="26" spans="1:13" ht="31.5">
      <c r="A26" s="256">
        <v>19</v>
      </c>
      <c r="B26" s="257"/>
      <c r="C26" s="256"/>
      <c r="D26" s="244"/>
      <c r="E26" s="245">
        <v>0.18</v>
      </c>
      <c r="F26" s="246"/>
      <c r="G26" s="243" t="s">
        <v>399</v>
      </c>
      <c r="H26" s="263" t="s">
        <v>351</v>
      </c>
      <c r="I26" s="264">
        <v>8.9450000000000003</v>
      </c>
      <c r="J26" s="247"/>
      <c r="K26" s="248">
        <f t="shared" si="0"/>
        <v>0</v>
      </c>
      <c r="L26" s="249">
        <f t="shared" si="1"/>
        <v>0</v>
      </c>
      <c r="M26" s="261" t="str">
        <f t="shared" si="3"/>
        <v>Included in other item</v>
      </c>
    </row>
    <row r="27" spans="1:13" ht="31.5">
      <c r="A27" s="256">
        <v>20</v>
      </c>
      <c r="B27" s="257"/>
      <c r="C27" s="256"/>
      <c r="D27" s="244"/>
      <c r="E27" s="245"/>
      <c r="F27" s="246"/>
      <c r="G27" s="243" t="s">
        <v>400</v>
      </c>
      <c r="H27" s="263"/>
      <c r="I27" s="264"/>
      <c r="J27" s="248"/>
      <c r="K27" s="248"/>
      <c r="L27" s="249"/>
      <c r="M27" s="261"/>
    </row>
    <row r="28" spans="1:13" ht="47.25">
      <c r="A28" s="256">
        <v>21</v>
      </c>
      <c r="B28" s="257"/>
      <c r="C28" s="256"/>
      <c r="D28" s="244"/>
      <c r="E28" s="245">
        <v>0.18</v>
      </c>
      <c r="F28" s="246"/>
      <c r="G28" s="265" t="s">
        <v>392</v>
      </c>
      <c r="H28" s="263" t="s">
        <v>352</v>
      </c>
      <c r="I28" s="264">
        <v>20</v>
      </c>
      <c r="J28" s="247"/>
      <c r="K28" s="248">
        <f t="shared" si="0"/>
        <v>0</v>
      </c>
      <c r="L28" s="249">
        <f t="shared" si="1"/>
        <v>0</v>
      </c>
      <c r="M28" s="261" t="str">
        <f t="shared" si="3"/>
        <v>Included in other item</v>
      </c>
    </row>
    <row r="29" spans="1:13" ht="47.25">
      <c r="A29" s="256">
        <v>22</v>
      </c>
      <c r="B29" s="257"/>
      <c r="C29" s="256"/>
      <c r="D29" s="244"/>
      <c r="E29" s="245">
        <v>0.18</v>
      </c>
      <c r="F29" s="246"/>
      <c r="G29" s="265" t="s">
        <v>393</v>
      </c>
      <c r="H29" s="263" t="s">
        <v>352</v>
      </c>
      <c r="I29" s="264">
        <v>15</v>
      </c>
      <c r="J29" s="247"/>
      <c r="K29" s="248">
        <f t="shared" si="0"/>
        <v>0</v>
      </c>
      <c r="L29" s="249">
        <f t="shared" si="1"/>
        <v>0</v>
      </c>
      <c r="M29" s="261" t="str">
        <f t="shared" si="3"/>
        <v>Included in other item</v>
      </c>
    </row>
    <row r="30" spans="1:13">
      <c r="A30" s="256">
        <v>24</v>
      </c>
      <c r="B30" s="257"/>
      <c r="C30" s="256"/>
      <c r="D30" s="244"/>
      <c r="E30" s="245"/>
      <c r="F30" s="246"/>
      <c r="G30" s="243" t="s">
        <v>401</v>
      </c>
      <c r="H30" s="263"/>
      <c r="I30" s="264"/>
      <c r="J30" s="248"/>
      <c r="K30" s="248"/>
      <c r="L30" s="249"/>
      <c r="M30" s="261"/>
    </row>
    <row r="31" spans="1:13" ht="31.5">
      <c r="A31" s="256">
        <v>25</v>
      </c>
      <c r="B31" s="257"/>
      <c r="C31" s="256"/>
      <c r="D31" s="244"/>
      <c r="E31" s="245">
        <v>0.18</v>
      </c>
      <c r="F31" s="246"/>
      <c r="G31" s="265" t="s">
        <v>359</v>
      </c>
      <c r="H31" s="263" t="s">
        <v>335</v>
      </c>
      <c r="I31" s="264">
        <v>5</v>
      </c>
      <c r="J31" s="247"/>
      <c r="K31" s="248">
        <f t="shared" ref="K31:K32" si="7">J31*I31</f>
        <v>0</v>
      </c>
      <c r="L31" s="249">
        <f t="shared" ref="L31:L32" si="8">IF(F31="",K31*E31,K31*F31)</f>
        <v>0</v>
      </c>
      <c r="M31" s="261" t="str">
        <f t="shared" ref="M31:M32" si="9">IF($P$9&lt;&gt;$P$8,IF(OR(J31="",J31=0),"Included in other item",""),"")</f>
        <v>Included in other item</v>
      </c>
    </row>
    <row r="32" spans="1:13" ht="31.5">
      <c r="A32" s="256">
        <v>26</v>
      </c>
      <c r="B32" s="257"/>
      <c r="C32" s="256"/>
      <c r="D32" s="244"/>
      <c r="E32" s="245">
        <v>0.18</v>
      </c>
      <c r="F32" s="246"/>
      <c r="G32" s="265" t="s">
        <v>360</v>
      </c>
      <c r="H32" s="263" t="s">
        <v>335</v>
      </c>
      <c r="I32" s="264">
        <v>3</v>
      </c>
      <c r="J32" s="247"/>
      <c r="K32" s="248">
        <f t="shared" si="7"/>
        <v>0</v>
      </c>
      <c r="L32" s="249">
        <f t="shared" si="8"/>
        <v>0</v>
      </c>
      <c r="M32" s="261" t="str">
        <f t="shared" si="9"/>
        <v>Included in other item</v>
      </c>
    </row>
    <row r="33" spans="1:14">
      <c r="A33" s="256">
        <v>29</v>
      </c>
      <c r="B33" s="257"/>
      <c r="C33" s="256"/>
      <c r="D33" s="244"/>
      <c r="E33" s="245"/>
      <c r="F33" s="246"/>
      <c r="G33" s="243" t="s">
        <v>402</v>
      </c>
      <c r="H33" s="263"/>
      <c r="I33" s="264"/>
      <c r="J33" s="248"/>
      <c r="K33" s="248"/>
      <c r="L33" s="249"/>
      <c r="M33" s="261"/>
    </row>
    <row r="34" spans="1:14" ht="31.5">
      <c r="A34" s="256">
        <v>30</v>
      </c>
      <c r="B34" s="257"/>
      <c r="C34" s="256"/>
      <c r="D34" s="244"/>
      <c r="E34" s="245">
        <v>0.18</v>
      </c>
      <c r="F34" s="246"/>
      <c r="G34" s="265" t="s">
        <v>341</v>
      </c>
      <c r="H34" s="263" t="s">
        <v>335</v>
      </c>
      <c r="I34" s="264">
        <v>8</v>
      </c>
      <c r="J34" s="247"/>
      <c r="K34" s="248">
        <f t="shared" si="0"/>
        <v>0</v>
      </c>
      <c r="L34" s="249">
        <f t="shared" si="1"/>
        <v>0</v>
      </c>
      <c r="M34" s="261" t="str">
        <f t="shared" si="3"/>
        <v>Included in other item</v>
      </c>
    </row>
    <row r="35" spans="1:14" ht="31.5">
      <c r="A35" s="256">
        <v>31</v>
      </c>
      <c r="B35" s="257"/>
      <c r="C35" s="256"/>
      <c r="D35" s="244"/>
      <c r="E35" s="245">
        <v>0.18</v>
      </c>
      <c r="F35" s="246"/>
      <c r="G35" s="265" t="s">
        <v>342</v>
      </c>
      <c r="H35" s="263" t="s">
        <v>335</v>
      </c>
      <c r="I35" s="264">
        <v>8</v>
      </c>
      <c r="J35" s="247"/>
      <c r="K35" s="248">
        <f t="shared" si="0"/>
        <v>0</v>
      </c>
      <c r="L35" s="249">
        <f t="shared" si="1"/>
        <v>0</v>
      </c>
      <c r="M35" s="261" t="str">
        <f t="shared" si="3"/>
        <v>Included in other item</v>
      </c>
    </row>
    <row r="36" spans="1:14" ht="31.5">
      <c r="A36" s="256">
        <v>32</v>
      </c>
      <c r="B36" s="257"/>
      <c r="C36" s="256"/>
      <c r="D36" s="244"/>
      <c r="E36" s="245">
        <v>0.18</v>
      </c>
      <c r="F36" s="246"/>
      <c r="G36" s="265" t="s">
        <v>343</v>
      </c>
      <c r="H36" s="263" t="s">
        <v>338</v>
      </c>
      <c r="I36" s="264">
        <v>16</v>
      </c>
      <c r="J36" s="247"/>
      <c r="K36" s="248">
        <f t="shared" si="0"/>
        <v>0</v>
      </c>
      <c r="L36" s="249">
        <f t="shared" si="1"/>
        <v>0</v>
      </c>
      <c r="M36" s="261" t="str">
        <f t="shared" si="2"/>
        <v>Included in other item</v>
      </c>
    </row>
    <row r="37" spans="1:14" ht="31.5">
      <c r="A37" s="256">
        <v>33</v>
      </c>
      <c r="B37" s="257"/>
      <c r="C37" s="256"/>
      <c r="D37" s="244"/>
      <c r="E37" s="245">
        <v>0.18</v>
      </c>
      <c r="F37" s="246"/>
      <c r="G37" s="265" t="s">
        <v>356</v>
      </c>
      <c r="H37" s="263" t="s">
        <v>338</v>
      </c>
      <c r="I37" s="264">
        <v>16</v>
      </c>
      <c r="J37" s="247"/>
      <c r="K37" s="248">
        <f t="shared" si="0"/>
        <v>0</v>
      </c>
      <c r="L37" s="249">
        <f t="shared" si="1"/>
        <v>0</v>
      </c>
      <c r="M37" s="261" t="str">
        <f t="shared" si="2"/>
        <v>Included in other item</v>
      </c>
    </row>
    <row r="38" spans="1:14" ht="31.5">
      <c r="A38" s="256">
        <v>34</v>
      </c>
      <c r="B38" s="257"/>
      <c r="C38" s="256"/>
      <c r="D38" s="244"/>
      <c r="E38" s="245">
        <v>0.18</v>
      </c>
      <c r="F38" s="246"/>
      <c r="G38" s="265" t="s">
        <v>345</v>
      </c>
      <c r="H38" s="263" t="s">
        <v>335</v>
      </c>
      <c r="I38" s="264">
        <v>8</v>
      </c>
      <c r="J38" s="247"/>
      <c r="K38" s="248">
        <f t="shared" si="0"/>
        <v>0</v>
      </c>
      <c r="L38" s="249">
        <f t="shared" si="1"/>
        <v>0</v>
      </c>
      <c r="M38" s="261" t="str">
        <f t="shared" si="2"/>
        <v>Included in other item</v>
      </c>
    </row>
    <row r="39" spans="1:14" ht="94.5">
      <c r="A39" s="256">
        <v>35</v>
      </c>
      <c r="B39" s="257"/>
      <c r="C39" s="256"/>
      <c r="D39" s="244"/>
      <c r="E39" s="245"/>
      <c r="F39" s="246"/>
      <c r="G39" s="243" t="s">
        <v>403</v>
      </c>
      <c r="H39" s="263"/>
      <c r="I39" s="264"/>
      <c r="J39" s="248"/>
      <c r="K39" s="248"/>
      <c r="L39" s="249"/>
      <c r="M39" s="261"/>
    </row>
    <row r="40" spans="1:14" ht="31.5">
      <c r="A40" s="256">
        <v>36</v>
      </c>
      <c r="B40" s="257"/>
      <c r="C40" s="256"/>
      <c r="D40" s="244"/>
      <c r="E40" s="245">
        <v>0.18</v>
      </c>
      <c r="F40" s="246"/>
      <c r="G40" s="265" t="s">
        <v>394</v>
      </c>
      <c r="H40" s="263" t="s">
        <v>350</v>
      </c>
      <c r="I40" s="264">
        <v>2.88</v>
      </c>
      <c r="J40" s="247"/>
      <c r="K40" s="248">
        <f t="shared" si="0"/>
        <v>0</v>
      </c>
      <c r="L40" s="249">
        <f t="shared" si="1"/>
        <v>0</v>
      </c>
      <c r="M40" s="261" t="str">
        <f t="shared" ref="M40:M42" si="10">IF($P$9&lt;&gt;$P$8,IF(OR(J40="",J40=0),"Included in other item",""),"")</f>
        <v>Included in other item</v>
      </c>
    </row>
    <row r="41" spans="1:14" ht="63">
      <c r="A41" s="256">
        <v>39</v>
      </c>
      <c r="B41" s="257"/>
      <c r="C41" s="256"/>
      <c r="D41" s="244"/>
      <c r="E41" s="245">
        <v>0.18</v>
      </c>
      <c r="F41" s="246"/>
      <c r="G41" s="243" t="s">
        <v>404</v>
      </c>
      <c r="H41" s="263" t="s">
        <v>351</v>
      </c>
      <c r="I41" s="264">
        <v>83.671999999999997</v>
      </c>
      <c r="J41" s="247"/>
      <c r="K41" s="248">
        <f t="shared" si="0"/>
        <v>0</v>
      </c>
      <c r="L41" s="249">
        <f t="shared" si="1"/>
        <v>0</v>
      </c>
      <c r="M41" s="261" t="str">
        <f t="shared" si="10"/>
        <v>Included in other item</v>
      </c>
    </row>
    <row r="42" spans="1:14" ht="78.75">
      <c r="A42" s="256">
        <v>40</v>
      </c>
      <c r="B42" s="257"/>
      <c r="C42" s="256"/>
      <c r="D42" s="244"/>
      <c r="E42" s="245">
        <v>0.18</v>
      </c>
      <c r="F42" s="246"/>
      <c r="G42" s="243" t="s">
        <v>422</v>
      </c>
      <c r="H42" s="263" t="s">
        <v>348</v>
      </c>
      <c r="I42" s="264">
        <v>2.7320000000000002</v>
      </c>
      <c r="J42" s="247"/>
      <c r="K42" s="248">
        <f t="shared" si="0"/>
        <v>0</v>
      </c>
      <c r="L42" s="249">
        <f t="shared" si="1"/>
        <v>0</v>
      </c>
      <c r="M42" s="261" t="str">
        <f t="shared" si="10"/>
        <v>Included in other item</v>
      </c>
    </row>
    <row r="43" spans="1:14">
      <c r="A43" s="250"/>
      <c r="B43" s="250"/>
      <c r="C43" s="250"/>
      <c r="D43" s="250"/>
      <c r="E43" s="250"/>
      <c r="F43" s="250"/>
      <c r="G43" s="331" t="s">
        <v>433</v>
      </c>
      <c r="H43" s="331"/>
      <c r="I43" s="331"/>
      <c r="J43" s="331"/>
      <c r="K43" s="266">
        <f>IF(P9=P8,"", SUM(K11:K42))</f>
        <v>0</v>
      </c>
      <c r="L43" s="266">
        <f>IF(P9=P8,"", SUM(L11:L42))</f>
        <v>0</v>
      </c>
      <c r="M43" s="251"/>
      <c r="N43" s="267" t="str">
        <f>IF(COUNTIF(N6:N9,"TRUE"),"False","Sheet OK")</f>
        <v>Sheet OK</v>
      </c>
    </row>
    <row r="44" spans="1:14" ht="39" hidden="1" customHeight="1">
      <c r="A44" s="328" t="str">
        <f>IF(K43="","As all the line items are Left Blank the bid is considered as Non-responsive","Sheet OK")</f>
        <v>Sheet OK</v>
      </c>
      <c r="B44" s="328"/>
      <c r="C44" s="328"/>
      <c r="D44" s="328"/>
      <c r="E44" s="328"/>
      <c r="F44" s="328"/>
      <c r="G44" s="328"/>
      <c r="H44" s="328"/>
      <c r="I44" s="328"/>
      <c r="J44" s="328"/>
      <c r="K44" s="328"/>
      <c r="L44" s="328"/>
      <c r="M44" s="328"/>
    </row>
    <row r="46" spans="1:14">
      <c r="J46" s="270"/>
      <c r="K46" s="271"/>
    </row>
    <row r="47" spans="1:14">
      <c r="K47" s="273"/>
    </row>
  </sheetData>
  <sheetProtection algorithmName="SHA-512" hashValue="+Rv3edQJX0RL/Xt9AazA/OUYKVMcu2pSC2Bmf+AzXQmMfKlwLQCnxmUnDeHxlBSikq0opjV8y9etgR/mBzpdGg==" saltValue="OC9rfvKAV44Jd+PdDIYzsQ=="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44:M44"/>
    <mergeCell ref="D5:I5"/>
    <mergeCell ref="J5:L5"/>
    <mergeCell ref="D6:I6"/>
    <mergeCell ref="E7:I7"/>
    <mergeCell ref="G43:J43"/>
  </mergeCells>
  <conditionalFormatting sqref="A44:M44">
    <cfRule type="containsText" dxfId="2" priority="6" stopIfTrue="1" operator="containsText" text="sheet">
      <formula>NOT(ISERROR(SEARCH("sheet",A44)))</formula>
    </cfRule>
    <cfRule type="containsText" dxfId="1" priority="7" stopIfTrue="1" operator="containsText" text="Non-responsive">
      <formula>NOT(ISERROR(SEARCH("Non-responsive",A44)))</formula>
    </cfRule>
  </conditionalFormatting>
  <conditionalFormatting sqref="M11:M42">
    <cfRule type="containsText" dxfId="0" priority="2"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42" xr:uid="{00000000-0002-0000-0500-000000000000}">
      <formula1>0</formula1>
      <formula2>999999999</formula2>
    </dataValidation>
  </dataValidations>
  <pageMargins left="0.7" right="0.7" top="0.75" bottom="0.75" header="0.3" footer="0.3"/>
  <pageSetup paperSize="9" scale="57"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J12" sqref="J12"/>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33"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1&amp;2 from AP 640-643 &amp; AP 794-798</v>
      </c>
      <c r="B1" s="334"/>
      <c r="C1" s="334"/>
      <c r="D1" s="335"/>
    </row>
    <row r="2" spans="1:5" ht="15">
      <c r="A2" s="339" t="str">
        <f>'Name of Bidder'!B2</f>
        <v>SPEC. NO.: SR-I/C&amp;M/WC-3823-D/2024/Rfx-5002003807</v>
      </c>
      <c r="B2" s="339"/>
      <c r="C2" s="339"/>
      <c r="D2" s="339"/>
    </row>
    <row r="3" spans="1:5" ht="15.75">
      <c r="A3" s="336" t="s">
        <v>264</v>
      </c>
      <c r="B3" s="336"/>
      <c r="C3" s="336"/>
      <c r="D3" s="336"/>
    </row>
    <row r="4" spans="1:5">
      <c r="A4" s="337" t="s">
        <v>258</v>
      </c>
      <c r="B4" s="337"/>
      <c r="C4" s="337" t="s">
        <v>259</v>
      </c>
      <c r="D4" s="337"/>
    </row>
    <row r="5" spans="1:5">
      <c r="A5" s="126" t="s">
        <v>13</v>
      </c>
      <c r="B5" s="137">
        <f>'Schedule-I'!D4</f>
        <v>0</v>
      </c>
      <c r="C5" s="126" t="s">
        <v>260</v>
      </c>
      <c r="D5" s="138"/>
    </row>
    <row r="6" spans="1:5" ht="15">
      <c r="A6" s="126" t="s">
        <v>14</v>
      </c>
      <c r="B6" s="137">
        <f>'Schedule-I'!D6</f>
        <v>0</v>
      </c>
      <c r="C6" s="340" t="s">
        <v>15</v>
      </c>
      <c r="D6" s="340"/>
      <c r="E6" s="340"/>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38" t="s">
        <v>265</v>
      </c>
      <c r="C9" s="338"/>
      <c r="D9" s="140" t="s">
        <v>266</v>
      </c>
    </row>
    <row r="10" spans="1:5">
      <c r="A10" s="129">
        <v>1.1000000000000001</v>
      </c>
      <c r="B10" s="347" t="s">
        <v>271</v>
      </c>
      <c r="C10" s="347"/>
      <c r="D10" s="141"/>
    </row>
    <row r="11" spans="1:5" ht="28.5" customHeight="1">
      <c r="A11" s="129"/>
      <c r="B11" s="341" t="str">
        <f>'Schedule-I'!A2</f>
        <v>Schedule-I: Ex-Works Supply of Plant and Machinery including Freight and Insurance from within India</v>
      </c>
      <c r="C11" s="342"/>
      <c r="D11" s="138" t="str">
        <f>IF('Schedule-I'!L41=0,"Not Quoted",'Schedule-I'!L41+'Schedule-I'!M41)</f>
        <v>Not Quoted</v>
      </c>
    </row>
    <row r="12" spans="1:5">
      <c r="A12" s="129">
        <v>1.2</v>
      </c>
      <c r="B12" s="347" t="s">
        <v>272</v>
      </c>
      <c r="C12" s="347"/>
      <c r="D12" s="138"/>
    </row>
    <row r="13" spans="1:5" ht="26.25" customHeight="1">
      <c r="A13" s="129"/>
      <c r="B13" s="341" t="str">
        <f>'Schedule-II'!A2</f>
        <v>Schedule-II : Installataion Charges</v>
      </c>
      <c r="C13" s="342"/>
      <c r="D13" s="138" t="str">
        <f>IF('Schedule-II'!K43=0,"Not Quoted",'Schedule-II'!K43)</f>
        <v>Not Quoted</v>
      </c>
    </row>
    <row r="14" spans="1:5">
      <c r="A14" s="129">
        <v>1.3</v>
      </c>
      <c r="B14" s="347" t="s">
        <v>273</v>
      </c>
      <c r="C14" s="347"/>
      <c r="D14" s="138"/>
    </row>
    <row r="15" spans="1:5">
      <c r="A15" s="129"/>
      <c r="B15" s="341" t="s">
        <v>407</v>
      </c>
      <c r="C15" s="342"/>
      <c r="D15" s="138" t="str">
        <f>IF('Schedule-I'!N41=0,"Not quoted",'Schedule-I'!N41)</f>
        <v>Not quoted</v>
      </c>
      <c r="E15" s="185"/>
    </row>
    <row r="16" spans="1:5">
      <c r="A16" s="129"/>
      <c r="B16" s="341" t="s">
        <v>408</v>
      </c>
      <c r="C16" s="342"/>
      <c r="D16" s="138" t="str">
        <f>IF('Schedule-II'!K43=0,"Not Quoted",'Schedule-II'!L43)</f>
        <v>Not Quoted</v>
      </c>
      <c r="E16" s="185"/>
    </row>
    <row r="17" spans="1:8">
      <c r="A17" s="129"/>
      <c r="B17" s="343"/>
      <c r="C17" s="344"/>
      <c r="D17" s="138"/>
    </row>
    <row r="18" spans="1:8" ht="15.75">
      <c r="A18" s="129">
        <v>1</v>
      </c>
      <c r="B18" s="345" t="s">
        <v>409</v>
      </c>
      <c r="C18" s="346"/>
      <c r="D18" s="142" t="str">
        <f>IF(OR(D11="Not Quoted",D13="Not Quoted"),"Non Responsive",D11+D13)</f>
        <v>Non Responsive</v>
      </c>
      <c r="E18" s="148"/>
    </row>
    <row r="19" spans="1:8">
      <c r="A19" s="129"/>
      <c r="B19" s="348"/>
      <c r="C19" s="349"/>
      <c r="D19" s="143"/>
      <c r="E19" s="272"/>
    </row>
    <row r="20" spans="1:8">
      <c r="A20" s="129"/>
      <c r="B20" s="350"/>
      <c r="C20" s="350"/>
      <c r="D20" s="143"/>
      <c r="E20" s="272"/>
    </row>
    <row r="21" spans="1:8" ht="15.75">
      <c r="A21" s="129">
        <v>2</v>
      </c>
      <c r="B21" s="351" t="s">
        <v>410</v>
      </c>
      <c r="C21" s="351"/>
      <c r="D21" s="144" t="str">
        <f>IF(D18="Non Responsive","Non Responsive", SUM(D15:D16))</f>
        <v>Non Responsive</v>
      </c>
    </row>
    <row r="22" spans="1:8" ht="15">
      <c r="A22" s="129"/>
      <c r="B22" s="352"/>
      <c r="C22" s="353"/>
      <c r="D22" s="140"/>
    </row>
    <row r="23" spans="1:8" ht="15.75">
      <c r="A23" s="129">
        <v>3</v>
      </c>
      <c r="B23" s="351" t="s">
        <v>411</v>
      </c>
      <c r="C23" s="351"/>
      <c r="D23" s="144" t="str">
        <f>IF(D18="Non Responsive","Non Responsive", SUM(D18:D21))</f>
        <v>Non Responsive</v>
      </c>
      <c r="E23" s="272"/>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LIerDXImGbL+VM7RyZI+TmJpmoU8XlCeafz9gXD2fOkIQ/wqE2AI//22+ABhpEn981QDEWOK+xXKVA4b+T75uQ==" saltValue="CIl5f83DR036sMISzxDh9Q=="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D43" sqref="D43:F43"/>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SR-I/C&amp;M/WC-3823-D/2024/Rfx-5002003807</v>
      </c>
      <c r="B1" s="149"/>
      <c r="C1" s="150"/>
      <c r="D1" s="150"/>
      <c r="E1" s="150"/>
      <c r="F1" s="151" t="s">
        <v>274</v>
      </c>
    </row>
    <row r="2" spans="1:6" ht="16.5">
      <c r="A2" s="153"/>
      <c r="B2" s="153"/>
      <c r="C2" s="153"/>
      <c r="D2" s="153"/>
      <c r="E2" s="153"/>
      <c r="F2" s="153"/>
    </row>
    <row r="3" spans="1:6" ht="15">
      <c r="A3" s="355" t="s">
        <v>275</v>
      </c>
      <c r="B3" s="355"/>
      <c r="C3" s="355"/>
      <c r="D3" s="355"/>
      <c r="E3" s="355"/>
      <c r="F3" s="355"/>
    </row>
    <row r="4" spans="1:6" ht="15">
      <c r="A4" s="154"/>
      <c r="B4" s="154"/>
      <c r="C4" s="154"/>
      <c r="D4" s="154"/>
      <c r="E4" s="154"/>
      <c r="F4" s="154"/>
    </row>
    <row r="5" spans="1:6" ht="16.5">
      <c r="A5" s="155" t="s">
        <v>178</v>
      </c>
      <c r="B5" s="155"/>
      <c r="C5" s="356"/>
      <c r="D5" s="356"/>
      <c r="E5" s="356"/>
      <c r="F5" s="356"/>
    </row>
    <row r="6" spans="1:6" ht="16.5">
      <c r="A6" s="155" t="s">
        <v>23</v>
      </c>
      <c r="B6" s="357">
        <f>'Name of Bidder'!D19</f>
        <v>0</v>
      </c>
      <c r="C6" s="357"/>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58"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Package-D- 400KV D/C Vijayawada -Nellore 1&amp;2 from AP 640-643 &amp; AP 794-798</v>
      </c>
      <c r="D15" s="358"/>
      <c r="E15" s="358"/>
      <c r="F15" s="358"/>
    </row>
    <row r="16" spans="1:6" ht="45.75" customHeight="1">
      <c r="A16" s="153" t="s">
        <v>217</v>
      </c>
      <c r="B16" s="153"/>
      <c r="C16" s="159"/>
      <c r="D16" s="159"/>
      <c r="E16" s="159"/>
      <c r="F16" s="159"/>
    </row>
    <row r="17" spans="1:28" ht="113.25" customHeight="1">
      <c r="A17" s="162">
        <v>1</v>
      </c>
      <c r="B17" s="35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59"/>
      <c r="D17" s="359"/>
      <c r="E17" s="359"/>
      <c r="F17" s="359"/>
      <c r="Z17" s="164" t="s">
        <v>291</v>
      </c>
      <c r="AA17" s="165" t="s">
        <v>276</v>
      </c>
      <c r="AB17" s="166" t="str">
        <f>'Schedule-III-Summary'!D23</f>
        <v>Non Responsive</v>
      </c>
    </row>
    <row r="18" spans="1:28" ht="42" customHeight="1">
      <c r="A18" s="153"/>
      <c r="B18" s="354" t="s">
        <v>277</v>
      </c>
      <c r="C18" s="354"/>
      <c r="D18" s="354"/>
      <c r="E18" s="354"/>
      <c r="F18" s="354"/>
    </row>
    <row r="19" spans="1:28" ht="16.5">
      <c r="A19" s="167">
        <v>2</v>
      </c>
      <c r="B19" s="361" t="s">
        <v>249</v>
      </c>
      <c r="C19" s="361"/>
      <c r="D19" s="361"/>
      <c r="E19" s="361"/>
      <c r="F19" s="361"/>
    </row>
    <row r="20" spans="1:28" ht="33.75" customHeight="1">
      <c r="A20" s="162">
        <v>2.1</v>
      </c>
      <c r="B20" s="359" t="s">
        <v>278</v>
      </c>
      <c r="C20" s="359"/>
      <c r="D20" s="359"/>
      <c r="E20" s="359"/>
      <c r="F20" s="359"/>
    </row>
    <row r="21" spans="1:28" ht="37.5" customHeight="1">
      <c r="A21" s="162"/>
      <c r="B21" s="163" t="s">
        <v>279</v>
      </c>
      <c r="C21" s="362" t="s">
        <v>430</v>
      </c>
      <c r="D21" s="362"/>
      <c r="E21" s="362"/>
      <c r="F21" s="362"/>
    </row>
    <row r="22" spans="1:28" ht="16.5" customHeight="1">
      <c r="A22" s="162"/>
      <c r="B22" s="163" t="s">
        <v>280</v>
      </c>
      <c r="C22" s="362" t="s">
        <v>431</v>
      </c>
      <c r="D22" s="362"/>
      <c r="E22" s="362"/>
      <c r="F22" s="362"/>
    </row>
    <row r="23" spans="1:28" ht="16.5" customHeight="1">
      <c r="A23" s="162"/>
      <c r="B23" s="163" t="s">
        <v>281</v>
      </c>
      <c r="C23" s="362" t="s">
        <v>282</v>
      </c>
      <c r="D23" s="362"/>
      <c r="E23" s="362"/>
      <c r="F23" s="362"/>
    </row>
    <row r="24" spans="1:28" ht="16.5">
      <c r="A24" s="153"/>
      <c r="B24" s="360"/>
      <c r="C24" s="360"/>
      <c r="D24" s="161"/>
      <c r="E24" s="161"/>
      <c r="F24" s="161"/>
    </row>
    <row r="25" spans="1:28" ht="87.75" customHeight="1">
      <c r="A25" s="168">
        <v>2.2000000000000002</v>
      </c>
      <c r="B25" s="359" t="s">
        <v>283</v>
      </c>
      <c r="C25" s="359"/>
      <c r="D25" s="359"/>
      <c r="E25" s="359"/>
      <c r="F25" s="359"/>
    </row>
    <row r="26" spans="1:28" ht="51" customHeight="1">
      <c r="A26" s="168">
        <v>2.2999999999999998</v>
      </c>
      <c r="B26" s="359" t="s">
        <v>292</v>
      </c>
      <c r="C26" s="359"/>
      <c r="D26" s="359"/>
      <c r="E26" s="359"/>
      <c r="F26" s="359"/>
    </row>
    <row r="27" spans="1:28" ht="148.5" customHeight="1">
      <c r="A27" s="168">
        <v>2.4</v>
      </c>
      <c r="B27" s="359" t="s">
        <v>250</v>
      </c>
      <c r="C27" s="359"/>
      <c r="D27" s="359"/>
      <c r="E27" s="359"/>
      <c r="F27" s="359"/>
    </row>
    <row r="28" spans="1:28" ht="97.5" customHeight="1">
      <c r="A28" s="162">
        <v>3</v>
      </c>
      <c r="B28" s="359" t="s">
        <v>284</v>
      </c>
      <c r="C28" s="359"/>
      <c r="D28" s="359"/>
      <c r="E28" s="359"/>
      <c r="F28" s="359"/>
    </row>
    <row r="29" spans="1:28" ht="62.25" customHeight="1">
      <c r="A29" s="168">
        <v>3.1</v>
      </c>
      <c r="B29" s="362" t="s">
        <v>285</v>
      </c>
      <c r="C29" s="362"/>
      <c r="D29" s="362"/>
      <c r="E29" s="362"/>
      <c r="F29" s="362"/>
    </row>
    <row r="30" spans="1:28" ht="57" customHeight="1">
      <c r="A30" s="168">
        <v>3.2</v>
      </c>
      <c r="B30" s="359" t="s">
        <v>293</v>
      </c>
      <c r="C30" s="359"/>
      <c r="D30" s="359"/>
      <c r="E30" s="359"/>
      <c r="F30" s="359"/>
    </row>
    <row r="31" spans="1:28" ht="62.25" customHeight="1">
      <c r="A31" s="168">
        <v>3.3</v>
      </c>
      <c r="B31" s="359" t="s">
        <v>286</v>
      </c>
      <c r="C31" s="359"/>
      <c r="D31" s="359"/>
      <c r="E31" s="359"/>
      <c r="F31" s="359"/>
    </row>
    <row r="32" spans="1:28" ht="79.5" customHeight="1">
      <c r="A32" s="162">
        <v>4</v>
      </c>
      <c r="B32" s="359" t="s">
        <v>287</v>
      </c>
      <c r="C32" s="359"/>
      <c r="D32" s="359"/>
      <c r="E32" s="359"/>
      <c r="F32" s="359"/>
    </row>
    <row r="33" spans="1:6" ht="89.25" customHeight="1">
      <c r="A33" s="162">
        <v>5</v>
      </c>
      <c r="B33" s="359" t="s">
        <v>251</v>
      </c>
      <c r="C33" s="359"/>
      <c r="D33" s="359"/>
      <c r="E33" s="359"/>
      <c r="F33" s="359"/>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63">
        <f>'Name of Bidder'!D19</f>
        <v>0</v>
      </c>
      <c r="C39" s="363"/>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64" t="s">
        <v>220</v>
      </c>
      <c r="B43" s="364"/>
      <c r="C43" s="364"/>
      <c r="D43" s="365"/>
      <c r="E43" s="365"/>
      <c r="F43" s="365"/>
    </row>
    <row r="44" spans="1:6" ht="16.5">
      <c r="A44" s="366"/>
      <c r="B44" s="366"/>
      <c r="C44" s="366"/>
      <c r="D44" s="184"/>
      <c r="E44" s="184"/>
      <c r="F44" s="184"/>
    </row>
    <row r="45" spans="1:6" ht="16.5">
      <c r="A45" s="368"/>
      <c r="B45" s="368"/>
      <c r="C45" s="368"/>
      <c r="D45" s="184"/>
      <c r="E45" s="184"/>
      <c r="F45" s="184"/>
    </row>
    <row r="46" spans="1:6" ht="16.5">
      <c r="A46" s="369" t="s">
        <v>253</v>
      </c>
      <c r="B46" s="369"/>
      <c r="C46" s="369"/>
      <c r="D46" s="365"/>
      <c r="E46" s="365"/>
      <c r="F46" s="365"/>
    </row>
    <row r="47" spans="1:6" ht="16.5">
      <c r="A47" s="369" t="s">
        <v>254</v>
      </c>
      <c r="B47" s="369"/>
      <c r="C47" s="369"/>
      <c r="D47" s="365"/>
      <c r="E47" s="365"/>
      <c r="F47" s="365"/>
    </row>
    <row r="48" spans="1:6" ht="16.5">
      <c r="A48" s="369" t="s">
        <v>221</v>
      </c>
      <c r="B48" s="369"/>
      <c r="C48" s="369"/>
      <c r="D48" s="365"/>
      <c r="E48" s="365"/>
      <c r="F48" s="365"/>
    </row>
    <row r="49" spans="1:6" ht="16.5">
      <c r="A49" s="364" t="s">
        <v>222</v>
      </c>
      <c r="B49" s="364"/>
      <c r="C49" s="364"/>
      <c r="D49" s="365"/>
      <c r="E49" s="365"/>
      <c r="F49" s="365"/>
    </row>
    <row r="50" spans="1:6" ht="16.5">
      <c r="A50" s="366"/>
      <c r="B50" s="366"/>
      <c r="C50" s="366"/>
      <c r="D50" s="184"/>
      <c r="E50" s="184"/>
      <c r="F50" s="184"/>
    </row>
    <row r="51" spans="1:6" ht="16.5">
      <c r="A51" s="368"/>
      <c r="B51" s="368"/>
      <c r="C51" s="368"/>
      <c r="D51" s="184"/>
      <c r="E51" s="184"/>
      <c r="F51" s="184"/>
    </row>
    <row r="52" spans="1:6" ht="37.5" customHeight="1">
      <c r="A52" s="37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0"/>
      <c r="C52" s="370"/>
      <c r="D52" s="370"/>
      <c r="E52" s="370"/>
      <c r="F52" s="370"/>
    </row>
    <row r="53" spans="1:6" ht="18.75">
      <c r="A53" s="367" t="s">
        <v>289</v>
      </c>
      <c r="B53" s="367"/>
      <c r="C53" s="367"/>
      <c r="D53" s="367"/>
      <c r="E53" s="367"/>
      <c r="F53" s="367"/>
    </row>
  </sheetData>
  <sheetProtection algorithmName="SHA-512" hashValue="4JxjhFsvRWk217naHnOPVvMV3LAN/EP2CCd0umkZ9LOgXHPmRTRvUkaJPkxj7h9IkuM4DDF6e3oiHo021/LD9Q==" saltValue="WZ0JMgrfsbmvKolEIprWEw==" spinCount="100000" sheet="1"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2024-08-20T09:45:33Z</dcterms:modified>
</cp:coreProperties>
</file>