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hidePivotFieldList="1" defaultThemeVersion="124226"/>
  <mc:AlternateContent xmlns:mc="http://schemas.openxmlformats.org/markup-compatibility/2006">
    <mc:Choice Requires="x15">
      <x15ac:absPath xmlns:x15ac="http://schemas.microsoft.com/office/spreadsheetml/2010/11/ac" url="https://powergrid1989.sharepoint.com/sites/CNNM/Shared Documents/CnM/WORKS/2025-26/Manogna/WC-4402-S &amp; E Rearrangement at Knl-3-Deferred Scope/Bid Docs-4402/AMD-III Bid Docs/"/>
    </mc:Choice>
  </mc:AlternateContent>
  <xr:revisionPtr revIDLastSave="937" documentId="13_ncr:1_{66EBB9C6-4C15-4141-A7D5-53E561445155}" xr6:coauthVersionLast="47" xr6:coauthVersionMax="47" xr10:uidLastSave="{C15A0411-E704-44F9-9AE0-489CFE825C9E}"/>
  <bookViews>
    <workbookView xWindow="-120" yWindow="-120" windowWidth="29040" windowHeight="15720" tabRatio="699" firstSheet="1" activeTab="8" xr2:uid="{00000000-000D-0000-FFFF-FFFF00000000}"/>
  </bookViews>
  <sheets>
    <sheet name="Basic" sheetId="1" state="hidden" r:id="rId1"/>
    <sheet name="Cover" sheetId="2" r:id="rId2"/>
    <sheet name="Instructions" sheetId="3" state="hidden" r:id="rId3"/>
    <sheet name="Names of Bidder" sheetId="4" r:id="rId4"/>
    <sheet name="Sch-1" sheetId="5" r:id="rId5"/>
    <sheet name="Sch-1 dis" sheetId="6" state="hidden" r:id="rId6"/>
    <sheet name="Sch-2" sheetId="7" r:id="rId7"/>
    <sheet name="Sch-2 Dis" sheetId="8" state="hidden" r:id="rId8"/>
    <sheet name="Sch-3 " sheetId="9" r:id="rId9"/>
    <sheet name="Sch-3 Dis" sheetId="10" state="hidden" r:id="rId10"/>
    <sheet name="Sch-4" sheetId="11" r:id="rId11"/>
    <sheet name="Sch-4b" sheetId="12" state="hidden" r:id="rId12"/>
    <sheet name="Sch-5" sheetId="13" r:id="rId13"/>
    <sheet name="Sch-5 Dis" sheetId="14" state="hidden" r:id="rId14"/>
    <sheet name="Sch-6" sheetId="15" r:id="rId15"/>
    <sheet name="Sch-6 After Discount" sheetId="16" r:id="rId16"/>
    <sheet name="Sch-7" sheetId="17" r:id="rId17"/>
    <sheet name="Sch-7 Dis" sheetId="18" state="hidden" r:id="rId18"/>
    <sheet name="Discount" sheetId="19" r:id="rId19"/>
    <sheet name="Octroi" sheetId="20" state="hidden" r:id="rId20"/>
    <sheet name="Entry Tax" sheetId="21" state="hidden" r:id="rId21"/>
    <sheet name="Other Taxes &amp; Duties" sheetId="22" state="hidden" r:id="rId22"/>
    <sheet name="Bid Form 2nd Envelope" sheetId="23" r:id="rId23"/>
    <sheet name="Q &amp; C (2)" sheetId="24" state="hidden" r:id="rId24"/>
    <sheet name="Q &amp; C" sheetId="25" state="hidden" r:id="rId25"/>
    <sheet name="N to W" sheetId="26" state="hidden" r:id="rId26"/>
    <sheet name="Sheet1" sheetId="27" state="hidden" r:id="rId27"/>
    <sheet name="Sheet3" sheetId="28" state="hidden" r:id="rId28"/>
  </sheets>
  <definedNames>
    <definedName name="\A">#REF!</definedName>
    <definedName name="\B">#REF!</definedName>
    <definedName name="\C">#REF!</definedName>
    <definedName name="\M">#REF!</definedName>
    <definedName name="\N">#REF!</definedName>
    <definedName name="\P">#REF!</definedName>
    <definedName name="\R">#REF!</definedName>
    <definedName name="\U">#REF!</definedName>
    <definedName name="\V">#REF!</definedName>
    <definedName name="_xlnm._FilterDatabase" localSheetId="4" hidden="1">'Sch-1'!$A$17:$AZ$17</definedName>
    <definedName name="_xlnm._FilterDatabase" localSheetId="5" hidden="1">'Sch-1 dis'!$A$16:$B$21</definedName>
    <definedName name="_xlnm._FilterDatabase" localSheetId="6" hidden="1">'Sch-2'!$G$18:$J$58</definedName>
    <definedName name="_xlnm._FilterDatabase" localSheetId="7" hidden="1">'Sch-2 Dis'!$A$15:$F$56</definedName>
    <definedName name="_xlnm._FilterDatabase" localSheetId="8" hidden="1">'Sch-3 '!$A$19:$BB$136</definedName>
    <definedName name="_xlnm._FilterDatabase" localSheetId="9" hidden="1">'Sch-3 Dis'!$A$15:$F$81</definedName>
    <definedName name="ab">#REF!</definedName>
    <definedName name="logo1">"Picture 7"</definedName>
    <definedName name="_xlnm.Print_Area" localSheetId="22">'Bid Form 2nd Envelope'!$A$1:$F$68</definedName>
    <definedName name="_xlnm.Print_Area" localSheetId="1">Cover!$A$1:$F$15</definedName>
    <definedName name="_xlnm.Print_Area" localSheetId="18">Discount!$A$2:$G$43</definedName>
    <definedName name="_xlnm.Print_Area" localSheetId="20">'Entry Tax'!$A$1:$E$16</definedName>
    <definedName name="_xlnm.Print_Area" localSheetId="2">Instructions!$A$1:$C$54</definedName>
    <definedName name="_xlnm.Print_Area" localSheetId="3">'Names of Bidder'!$B$1:$G$32</definedName>
    <definedName name="_xlnm.Print_Area" localSheetId="19">Octroi!$A$1:$E$16</definedName>
    <definedName name="_xlnm.Print_Area" localSheetId="21">'Other Taxes &amp; Duties'!$A$1:$F$16</definedName>
    <definedName name="_xlnm.Print_Area" localSheetId="24">'Q &amp; C'!$A$1:$F$38</definedName>
    <definedName name="_xlnm.Print_Area" localSheetId="23">'Q &amp; C (2)'!$A$1:$F$44</definedName>
    <definedName name="_xlnm.Print_Area" localSheetId="4">'Sch-1'!$A$1:$O$68</definedName>
    <definedName name="_xlnm.Print_Area" localSheetId="5">'Sch-1 dis'!$A$1:$G$84</definedName>
    <definedName name="_xlnm.Print_Area" localSheetId="6">'Sch-2'!$A$1:$J$67</definedName>
    <definedName name="_xlnm.Print_Area" localSheetId="7">'Sch-2 Dis'!$A$1:$F$62</definedName>
    <definedName name="_xlnm.Print_Area" localSheetId="8">'Sch-3 '!$A$1:$Q$144</definedName>
    <definedName name="_xlnm.Print_Area" localSheetId="9">'Sch-3 Dis'!$A$1:$F$87</definedName>
    <definedName name="_xlnm.Print_Area" localSheetId="10">'Sch-4'!$A$1:$Q$29</definedName>
    <definedName name="_xlnm.Print_Area" localSheetId="11">'Sch-4b'!$A$1:$Q$37</definedName>
    <definedName name="_xlnm.Print_Area" localSheetId="12">'Sch-5'!$A$1:$E$26</definedName>
    <definedName name="_xlnm.Print_Area" localSheetId="13">'Sch-5 Dis'!$A$1:$E$26</definedName>
    <definedName name="_xlnm.Print_Area" localSheetId="14">'Sch-6'!$A$1:$D$33</definedName>
    <definedName name="_xlnm.Print_Area" localSheetId="15">'Sch-6 After Discount'!$A$1:$D$33</definedName>
    <definedName name="_xlnm.Print_Area" localSheetId="16">'Sch-7'!$A$1:$N$25</definedName>
    <definedName name="_xlnm.Print_Area" localSheetId="17">'Sch-7 Dis'!$A$1:$G$28</definedName>
    <definedName name="_xlnm.Print_Titles" localSheetId="4">'Sch-1'!$15:$17</definedName>
    <definedName name="_xlnm.Print_Titles" localSheetId="5">'Sch-1 dis'!$14:$16</definedName>
    <definedName name="_xlnm.Print_Titles" localSheetId="6">'Sch-2'!$15:$17</definedName>
    <definedName name="_xlnm.Print_Titles" localSheetId="7">'Sch-2 Dis'!$13:$15</definedName>
    <definedName name="_xlnm.Print_Titles" localSheetId="8">'Sch-3 '!$13:$17</definedName>
    <definedName name="_xlnm.Print_Titles" localSheetId="9">'Sch-3 Dis'!$13:$15</definedName>
    <definedName name="_xlnm.Print_Titles" localSheetId="12">'Sch-5'!$3:$13</definedName>
    <definedName name="_xlnm.Print_Titles" localSheetId="13">'Sch-5 Dis'!$3:$13</definedName>
    <definedName name="_xlnm.Print_Titles" localSheetId="14">'Sch-6'!$3:$13</definedName>
    <definedName name="_xlnm.Print_Titles" localSheetId="15">'Sch-6 After Discount'!$3:$13</definedName>
    <definedName name="_xlnm.Print_Titles" localSheetId="16">'Sch-7'!$14:$14</definedName>
    <definedName name="_xlnm.Print_Titles" localSheetId="17">'Sch-7 Dis'!$14:$14</definedName>
    <definedName name="_xlnm.Recorder">#REF!</definedName>
    <definedName name="TEST">#REF!</definedName>
    <definedName name="Z_01ACF2E1_8E61_4459_ABC1_B6C183DEED61_.wvu.PrintArea" localSheetId="22" hidden="1">'Bid Form 2nd Envelope'!$A$1:$F$68</definedName>
    <definedName name="Z_01ACF2E1_8E61_4459_ABC1_B6C183DEED61_.wvu.PrintArea" localSheetId="20" hidden="1">'Entry Tax'!$A$1:$E$16</definedName>
    <definedName name="Z_01ACF2E1_8E61_4459_ABC1_B6C183DEED61_.wvu.PrintArea" localSheetId="3" hidden="1">'Names of Bidder'!$B$1:$E$30</definedName>
    <definedName name="Z_01ACF2E1_8E61_4459_ABC1_B6C183DEED61_.wvu.PrintArea" localSheetId="19" hidden="1">Octroi!$A$1:$E$16</definedName>
    <definedName name="Z_01ACF2E1_8E61_4459_ABC1_B6C183DEED61_.wvu.PrintArea" localSheetId="21" hidden="1">'Other Taxes &amp; Duties'!$A$1:$F$16</definedName>
    <definedName name="Z_01ACF2E1_8E61_4459_ABC1_B6C183DEED61_.wvu.PrintArea" localSheetId="24" hidden="1">'Q &amp; C'!$A$1:$F$38</definedName>
    <definedName name="Z_01ACF2E1_8E61_4459_ABC1_B6C183DEED61_.wvu.PrintArea" localSheetId="4" hidden="1">'Sch-1'!$A$1:$O$69</definedName>
    <definedName name="Z_01ACF2E1_8E61_4459_ABC1_B6C183DEED61_.wvu.PrintArea" localSheetId="5" hidden="1">'Sch-1 dis'!$A$1:$G$84</definedName>
    <definedName name="Z_01ACF2E1_8E61_4459_ABC1_B6C183DEED61_.wvu.PrintArea" localSheetId="6" hidden="1">'Sch-2'!$A$1:$J$57</definedName>
    <definedName name="Z_01ACF2E1_8E61_4459_ABC1_B6C183DEED61_.wvu.PrintArea" localSheetId="7" hidden="1">'Sch-2 Dis'!$A$1:$F$55</definedName>
    <definedName name="Z_01ACF2E1_8E61_4459_ABC1_B6C183DEED61_.wvu.PrintArea" localSheetId="8" hidden="1">'Sch-3 '!$A$1:$P$137</definedName>
    <definedName name="Z_01ACF2E1_8E61_4459_ABC1_B6C183DEED61_.wvu.PrintArea" localSheetId="9" hidden="1">'Sch-3 Dis'!$A$1:$F$80</definedName>
    <definedName name="Z_01ACF2E1_8E61_4459_ABC1_B6C183DEED61_.wvu.PrintArea" localSheetId="10" hidden="1">'Sch-4'!$A$1:$Q$29</definedName>
    <definedName name="Z_01ACF2E1_8E61_4459_ABC1_B6C183DEED61_.wvu.PrintArea" localSheetId="11" hidden="1">'Sch-4b'!$A$1:$Q$37</definedName>
    <definedName name="Z_01ACF2E1_8E61_4459_ABC1_B6C183DEED61_.wvu.PrintArea" localSheetId="12" hidden="1">'Sch-5'!$A$1:$E$27</definedName>
    <definedName name="Z_01ACF2E1_8E61_4459_ABC1_B6C183DEED61_.wvu.PrintArea" localSheetId="13" hidden="1">'Sch-5 Dis'!$A$1:$E$27</definedName>
    <definedName name="Z_01ACF2E1_8E61_4459_ABC1_B6C183DEED61_.wvu.PrintArea" localSheetId="14" hidden="1">'Sch-6'!$A$1:$D$35</definedName>
    <definedName name="Z_01ACF2E1_8E61_4459_ABC1_B6C183DEED61_.wvu.PrintArea" localSheetId="15" hidden="1">'Sch-6 After Discount'!$A$1:$D$35</definedName>
    <definedName name="Z_01ACF2E1_8E61_4459_ABC1_B6C183DEED61_.wvu.PrintArea" localSheetId="16" hidden="1">'Sch-7'!$A$1:$M$25</definedName>
    <definedName name="Z_01ACF2E1_8E61_4459_ABC1_B6C183DEED61_.wvu.PrintArea" localSheetId="17" hidden="1">'Sch-7 Dis'!$A$1:$G$28</definedName>
    <definedName name="Z_01ACF2E1_8E61_4459_ABC1_B6C183DEED61_.wvu.PrintTitles" localSheetId="4" hidden="1">'Sch-1'!$15:$17</definedName>
    <definedName name="Z_01ACF2E1_8E61_4459_ABC1_B6C183DEED61_.wvu.PrintTitles" localSheetId="5" hidden="1">'Sch-1 dis'!$14:$16</definedName>
    <definedName name="Z_01ACF2E1_8E61_4459_ABC1_B6C183DEED61_.wvu.PrintTitles" localSheetId="6" hidden="1">'Sch-2'!$15:$17</definedName>
    <definedName name="Z_01ACF2E1_8E61_4459_ABC1_B6C183DEED61_.wvu.PrintTitles" localSheetId="7" hidden="1">'Sch-2 Dis'!$13:$15</definedName>
    <definedName name="Z_01ACF2E1_8E61_4459_ABC1_B6C183DEED61_.wvu.PrintTitles" localSheetId="8" hidden="1">'Sch-3 '!$13:$17</definedName>
    <definedName name="Z_01ACF2E1_8E61_4459_ABC1_B6C183DEED61_.wvu.PrintTitles" localSheetId="9" hidden="1">'Sch-3 Dis'!$13:$15</definedName>
    <definedName name="Z_01ACF2E1_8E61_4459_ABC1_B6C183DEED61_.wvu.PrintTitles" localSheetId="12" hidden="1">'Sch-5'!$3:$13</definedName>
    <definedName name="Z_01ACF2E1_8E61_4459_ABC1_B6C183DEED61_.wvu.PrintTitles" localSheetId="13" hidden="1">'Sch-5 Dis'!$3:$13</definedName>
    <definedName name="Z_01ACF2E1_8E61_4459_ABC1_B6C183DEED61_.wvu.PrintTitles" localSheetId="14" hidden="1">'Sch-6'!$3:$13</definedName>
    <definedName name="Z_01ACF2E1_8E61_4459_ABC1_B6C183DEED61_.wvu.PrintTitles" localSheetId="15" hidden="1">'Sch-6 After Discount'!$3:$13</definedName>
    <definedName name="Z_01ACF2E1_8E61_4459_ABC1_B6C183DEED61_.wvu.PrintTitles" localSheetId="16" hidden="1">'Sch-7'!$14:$14</definedName>
    <definedName name="Z_01ACF2E1_8E61_4459_ABC1_B6C183DEED61_.wvu.PrintTitles" localSheetId="17" hidden="1">'Sch-7 Dis'!$14:$14</definedName>
    <definedName name="Z_023E95C7_CD0A_46A1_945E_64751E02EBFE_.wvu.Cols" localSheetId="22" hidden="1">'Bid Form 2nd Envelope'!$G:$K,'Bid Form 2nd Envelope'!$Y:$AN</definedName>
    <definedName name="Z_023E95C7_CD0A_46A1_945E_64751E02EBFE_.wvu.Cols" localSheetId="18" hidden="1">Discount!$H:$K</definedName>
    <definedName name="Z_023E95C7_CD0A_46A1_945E_64751E02EBFE_.wvu.Cols" localSheetId="3" hidden="1">'Names of Bidder'!$H:$R,'Names of Bidder'!$Z:$AC</definedName>
    <definedName name="Z_023E95C7_CD0A_46A1_945E_64751E02EBFE_.wvu.Cols" localSheetId="4" hidden="1">'Sch-1'!$O:$R,'Sch-1'!$AD:$AM</definedName>
    <definedName name="Z_023E95C7_CD0A_46A1_945E_64751E02EBFE_.wvu.Cols" localSheetId="7" hidden="1">'Sch-2 Dis'!$K:$Q</definedName>
    <definedName name="Z_023E95C7_CD0A_46A1_945E_64751E02EBFE_.wvu.Cols" localSheetId="8" hidden="1">'Sch-3 '!$Q:$T,'Sch-3 '!$AK:$AP</definedName>
    <definedName name="Z_023E95C7_CD0A_46A1_945E_64751E02EBFE_.wvu.Cols" localSheetId="9" hidden="1">'Sch-3 Dis'!$AA:$AF</definedName>
    <definedName name="Z_023E95C7_CD0A_46A1_945E_64751E02EBFE_.wvu.Cols" localSheetId="10" hidden="1">'Sch-4'!$R:$S</definedName>
    <definedName name="Z_023E95C7_CD0A_46A1_945E_64751E02EBFE_.wvu.Cols" localSheetId="11" hidden="1">'Sch-4b'!$R:$S</definedName>
    <definedName name="Z_023E95C7_CD0A_46A1_945E_64751E02EBFE_.wvu.Cols" localSheetId="12" hidden="1">'Sch-5'!$I:$P</definedName>
    <definedName name="Z_023E95C7_CD0A_46A1_945E_64751E02EBFE_.wvu.Cols" localSheetId="16" hidden="1">'Sch-7'!$P:$R,'Sch-7'!$AG:$AM</definedName>
    <definedName name="Z_023E95C7_CD0A_46A1_945E_64751E02EBFE_.wvu.Cols" localSheetId="17" hidden="1">'Sch-7 Dis'!$AD:$AJ</definedName>
    <definedName name="Z_023E95C7_CD0A_46A1_945E_64751E02EBFE_.wvu.FilterData" localSheetId="4" hidden="1">'Sch-1'!$A$19:$AZ$19</definedName>
    <definedName name="Z_023E95C7_CD0A_46A1_945E_64751E02EBFE_.wvu.FilterData" localSheetId="5" hidden="1">'Sch-1 dis'!$A$16:$B$21</definedName>
    <definedName name="Z_023E95C7_CD0A_46A1_945E_64751E02EBFE_.wvu.FilterData" localSheetId="6" hidden="1">'Sch-2'!$G$18:$J$58</definedName>
    <definedName name="Z_023E95C7_CD0A_46A1_945E_64751E02EBFE_.wvu.FilterData" localSheetId="7" hidden="1">'Sch-2 Dis'!$A$15:$F$56</definedName>
    <definedName name="Z_023E95C7_CD0A_46A1_945E_64751E02EBFE_.wvu.FilterData" localSheetId="8" hidden="1">'Sch-3 '!$A$19:$BB$136</definedName>
    <definedName name="Z_023E95C7_CD0A_46A1_945E_64751E02EBFE_.wvu.FilterData" localSheetId="9" hidden="1">'Sch-3 Dis'!$A$15:$F$81</definedName>
    <definedName name="Z_023E95C7_CD0A_46A1_945E_64751E02EBFE_.wvu.PrintArea" localSheetId="22" hidden="1">'Bid Form 2nd Envelope'!$A$1:$F$68</definedName>
    <definedName name="Z_023E95C7_CD0A_46A1_945E_64751E02EBFE_.wvu.PrintArea" localSheetId="1" hidden="1">Cover!$A$1:$F$15</definedName>
    <definedName name="Z_023E95C7_CD0A_46A1_945E_64751E02EBFE_.wvu.PrintArea" localSheetId="18" hidden="1">Discount!$A$2:$G$43</definedName>
    <definedName name="Z_023E95C7_CD0A_46A1_945E_64751E02EBFE_.wvu.PrintArea" localSheetId="20" hidden="1">'Entry Tax'!$A$1:$E$16</definedName>
    <definedName name="Z_023E95C7_CD0A_46A1_945E_64751E02EBFE_.wvu.PrintArea" localSheetId="2" hidden="1">Instructions!$A$1:$C$54</definedName>
    <definedName name="Z_023E95C7_CD0A_46A1_945E_64751E02EBFE_.wvu.PrintArea" localSheetId="3" hidden="1">'Names of Bidder'!$B$1:$G$32</definedName>
    <definedName name="Z_023E95C7_CD0A_46A1_945E_64751E02EBFE_.wvu.PrintArea" localSheetId="19" hidden="1">Octroi!$A$1:$E$16</definedName>
    <definedName name="Z_023E95C7_CD0A_46A1_945E_64751E02EBFE_.wvu.PrintArea" localSheetId="21" hidden="1">'Other Taxes &amp; Duties'!$A$1:$F$16</definedName>
    <definedName name="Z_023E95C7_CD0A_46A1_945E_64751E02EBFE_.wvu.PrintArea" localSheetId="24" hidden="1">'Q &amp; C'!$A$1:$F$38</definedName>
    <definedName name="Z_023E95C7_CD0A_46A1_945E_64751E02EBFE_.wvu.PrintArea" localSheetId="23" hidden="1">'Q &amp; C (2)'!$A$1:$F$44</definedName>
    <definedName name="Z_023E95C7_CD0A_46A1_945E_64751E02EBFE_.wvu.PrintArea" localSheetId="4" hidden="1">'Sch-1'!$A$1:$O$68</definedName>
    <definedName name="Z_023E95C7_CD0A_46A1_945E_64751E02EBFE_.wvu.PrintArea" localSheetId="5" hidden="1">'Sch-1 dis'!$A$1:$G$84</definedName>
    <definedName name="Z_023E95C7_CD0A_46A1_945E_64751E02EBFE_.wvu.PrintArea" localSheetId="6" hidden="1">'Sch-2'!$A$1:$J$67</definedName>
    <definedName name="Z_023E95C7_CD0A_46A1_945E_64751E02EBFE_.wvu.PrintArea" localSheetId="7" hidden="1">'Sch-2 Dis'!$A$1:$F$62</definedName>
    <definedName name="Z_023E95C7_CD0A_46A1_945E_64751E02EBFE_.wvu.PrintArea" localSheetId="8" hidden="1">'Sch-3 '!$A$1:$Q$144</definedName>
    <definedName name="Z_023E95C7_CD0A_46A1_945E_64751E02EBFE_.wvu.PrintArea" localSheetId="9" hidden="1">'Sch-3 Dis'!$A$1:$F$87</definedName>
    <definedName name="Z_023E95C7_CD0A_46A1_945E_64751E02EBFE_.wvu.PrintArea" localSheetId="10" hidden="1">'Sch-4'!$A$1:$Q$29</definedName>
    <definedName name="Z_023E95C7_CD0A_46A1_945E_64751E02EBFE_.wvu.PrintArea" localSheetId="11" hidden="1">'Sch-4b'!$A$1:$Q$37</definedName>
    <definedName name="Z_023E95C7_CD0A_46A1_945E_64751E02EBFE_.wvu.PrintArea" localSheetId="12" hidden="1">'Sch-5'!$A$1:$E$26</definedName>
    <definedName name="Z_023E95C7_CD0A_46A1_945E_64751E02EBFE_.wvu.PrintArea" localSheetId="13" hidden="1">'Sch-5 Dis'!$A$1:$E$26</definedName>
    <definedName name="Z_023E95C7_CD0A_46A1_945E_64751E02EBFE_.wvu.PrintArea" localSheetId="14" hidden="1">'Sch-6'!$A$1:$D$33</definedName>
    <definedName name="Z_023E95C7_CD0A_46A1_945E_64751E02EBFE_.wvu.PrintArea" localSheetId="15" hidden="1">'Sch-6 After Discount'!$A$1:$D$33</definedName>
    <definedName name="Z_023E95C7_CD0A_46A1_945E_64751E02EBFE_.wvu.PrintArea" localSheetId="16" hidden="1">'Sch-7'!$A$1:$N$25</definedName>
    <definedName name="Z_023E95C7_CD0A_46A1_945E_64751E02EBFE_.wvu.PrintArea" localSheetId="17" hidden="1">'Sch-7 Dis'!$A$1:$G$28</definedName>
    <definedName name="Z_023E95C7_CD0A_46A1_945E_64751E02EBFE_.wvu.PrintTitles" localSheetId="4" hidden="1">'Sch-1'!$15:$17</definedName>
    <definedName name="Z_023E95C7_CD0A_46A1_945E_64751E02EBFE_.wvu.PrintTitles" localSheetId="5" hidden="1">'Sch-1 dis'!$14:$16</definedName>
    <definedName name="Z_023E95C7_CD0A_46A1_945E_64751E02EBFE_.wvu.PrintTitles" localSheetId="6" hidden="1">'Sch-2'!$15:$17</definedName>
    <definedName name="Z_023E95C7_CD0A_46A1_945E_64751E02EBFE_.wvu.PrintTitles" localSheetId="7" hidden="1">'Sch-2 Dis'!$13:$15</definedName>
    <definedName name="Z_023E95C7_CD0A_46A1_945E_64751E02EBFE_.wvu.PrintTitles" localSheetId="8" hidden="1">'Sch-3 '!$13:$17</definedName>
    <definedName name="Z_023E95C7_CD0A_46A1_945E_64751E02EBFE_.wvu.PrintTitles" localSheetId="9" hidden="1">'Sch-3 Dis'!$13:$15</definedName>
    <definedName name="Z_023E95C7_CD0A_46A1_945E_64751E02EBFE_.wvu.PrintTitles" localSheetId="12" hidden="1">'Sch-5'!$3:$13</definedName>
    <definedName name="Z_023E95C7_CD0A_46A1_945E_64751E02EBFE_.wvu.PrintTitles" localSheetId="13" hidden="1">'Sch-5 Dis'!$3:$13</definedName>
    <definedName name="Z_023E95C7_CD0A_46A1_945E_64751E02EBFE_.wvu.PrintTitles" localSheetId="14" hidden="1">'Sch-6'!$3:$13</definedName>
    <definedName name="Z_023E95C7_CD0A_46A1_945E_64751E02EBFE_.wvu.PrintTitles" localSheetId="15" hidden="1">'Sch-6 After Discount'!$3:$13</definedName>
    <definedName name="Z_023E95C7_CD0A_46A1_945E_64751E02EBFE_.wvu.PrintTitles" localSheetId="16" hidden="1">'Sch-7'!$14:$14</definedName>
    <definedName name="Z_023E95C7_CD0A_46A1_945E_64751E02EBFE_.wvu.PrintTitles" localSheetId="17" hidden="1">'Sch-7 Dis'!$14:$14</definedName>
    <definedName name="Z_023E95C7_CD0A_46A1_945E_64751E02EBFE_.wvu.Rows" localSheetId="22" hidden="1">'Bid Form 2nd Envelope'!$25:$25</definedName>
    <definedName name="Z_023E95C7_CD0A_46A1_945E_64751E02EBFE_.wvu.Rows" localSheetId="1" hidden="1">Cover!$7:$7</definedName>
    <definedName name="Z_023E95C7_CD0A_46A1_945E_64751E02EBFE_.wvu.Rows" localSheetId="18" hidden="1">Discount!$22:$22,Discount!$29:$29,Discount!$32:$34</definedName>
    <definedName name="Z_023E95C7_CD0A_46A1_945E_64751E02EBFE_.wvu.Rows" localSheetId="2" hidden="1">Instructions!$35:$36</definedName>
    <definedName name="Z_023E95C7_CD0A_46A1_945E_64751E02EBFE_.wvu.Rows" localSheetId="4" hidden="1">'Sch-1'!#REF!,'Sch-1'!$61:$61</definedName>
    <definedName name="Z_023E95C7_CD0A_46A1_945E_64751E02EBFE_.wvu.Rows" localSheetId="6" hidden="1">'Sch-2'!#REF!</definedName>
    <definedName name="Z_023E95C7_CD0A_46A1_945E_64751E02EBFE_.wvu.Rows" localSheetId="8" hidden="1">'Sch-3 '!#REF!,'Sch-3 '!$139:$139</definedName>
    <definedName name="Z_023E95C7_CD0A_46A1_945E_64751E02EBFE_.wvu.Rows" localSheetId="14" hidden="1">'Sch-6'!$22:$23</definedName>
    <definedName name="Z_023E95C7_CD0A_46A1_945E_64751E02EBFE_.wvu.Rows" localSheetId="15" hidden="1">'Sch-6 After Discount'!$22:$23</definedName>
    <definedName name="Z_023E95C7_CD0A_46A1_945E_64751E02EBFE_.wvu.Rows" localSheetId="16" hidden="1">'Sch-7'!$17:$18,'Sch-7'!$98:$216</definedName>
    <definedName name="Z_023E95C7_CD0A_46A1_945E_64751E02EBFE_.wvu.Rows" localSheetId="17" hidden="1">'Sch-7 Dis'!$104:$222</definedName>
    <definedName name="Z_14D7F02E_BCCA_4517_ABC7_537FF4AEB67A_.wvu.Cols" localSheetId="6" hidden="1">'Sch-2'!#REF!</definedName>
    <definedName name="Z_14D7F02E_BCCA_4517_ABC7_537FF4AEB67A_.wvu.Cols" localSheetId="7" hidden="1">'Sch-2 Dis'!$K:$Q</definedName>
    <definedName name="Z_14D7F02E_BCCA_4517_ABC7_537FF4AEB67A_.wvu.Cols" localSheetId="8" hidden="1">'Sch-3 '!$AK:$AP</definedName>
    <definedName name="Z_14D7F02E_BCCA_4517_ABC7_537FF4AEB67A_.wvu.Cols" localSheetId="9" hidden="1">'Sch-3 Dis'!$AA:$AF</definedName>
    <definedName name="Z_14D7F02E_BCCA_4517_ABC7_537FF4AEB67A_.wvu.Cols" localSheetId="12" hidden="1">'Sch-5'!$I:$P</definedName>
    <definedName name="Z_14D7F02E_BCCA_4517_ABC7_537FF4AEB67A_.wvu.Cols" localSheetId="13" hidden="1">'Sch-5 Dis'!$I:$P</definedName>
    <definedName name="Z_14D7F02E_BCCA_4517_ABC7_537FF4AEB67A_.wvu.Cols" localSheetId="16" hidden="1">'Sch-7'!$AG:$AM</definedName>
    <definedName name="Z_14D7F02E_BCCA_4517_ABC7_537FF4AEB67A_.wvu.Cols" localSheetId="17" hidden="1">'Sch-7 Dis'!$AD:$AJ</definedName>
    <definedName name="Z_14D7F02E_BCCA_4517_ABC7_537FF4AEB67A_.wvu.FilterData" localSheetId="4" hidden="1">'Sch-1'!$A$19:$O$63</definedName>
    <definedName name="Z_14D7F02E_BCCA_4517_ABC7_537FF4AEB67A_.wvu.FilterData" localSheetId="5" hidden="1">'Sch-1 dis'!$A$17:$G$79</definedName>
    <definedName name="Z_14D7F02E_BCCA_4517_ABC7_537FF4AEB67A_.wvu.FilterData" localSheetId="8" hidden="1">'Sch-3 '!$A$16:$P$138</definedName>
    <definedName name="Z_14D7F02E_BCCA_4517_ABC7_537FF4AEB67A_.wvu.FilterData" localSheetId="9" hidden="1">'Sch-3 Dis'!$A$14:$F$81</definedName>
    <definedName name="Z_14D7F02E_BCCA_4517_ABC7_537FF4AEB67A_.wvu.PrintArea" localSheetId="22" hidden="1">'Bid Form 2nd Envelope'!$A$1:$F$68</definedName>
    <definedName name="Z_14D7F02E_BCCA_4517_ABC7_537FF4AEB67A_.wvu.PrintArea" localSheetId="2" hidden="1">Instructions!$A$1:$C$54</definedName>
    <definedName name="Z_14D7F02E_BCCA_4517_ABC7_537FF4AEB67A_.wvu.PrintArea" localSheetId="3" hidden="1">'Names of Bidder'!$B$1:$E$30</definedName>
    <definedName name="Z_14D7F02E_BCCA_4517_ABC7_537FF4AEB67A_.wvu.PrintArea" localSheetId="24" hidden="1">'Q &amp; C'!$A$1:$F$38</definedName>
    <definedName name="Z_14D7F02E_BCCA_4517_ABC7_537FF4AEB67A_.wvu.PrintArea" localSheetId="4" hidden="1">'Sch-1'!$A$1:$O$69</definedName>
    <definedName name="Z_14D7F02E_BCCA_4517_ABC7_537FF4AEB67A_.wvu.PrintArea" localSheetId="5" hidden="1">'Sch-1 dis'!$A$1:$G$84</definedName>
    <definedName name="Z_14D7F02E_BCCA_4517_ABC7_537FF4AEB67A_.wvu.PrintArea" localSheetId="6" hidden="1">'Sch-2'!$A$1:$J$66</definedName>
    <definedName name="Z_14D7F02E_BCCA_4517_ABC7_537FF4AEB67A_.wvu.PrintArea" localSheetId="7" hidden="1">'Sch-2 Dis'!$A$1:$F$62</definedName>
    <definedName name="Z_14D7F02E_BCCA_4517_ABC7_537FF4AEB67A_.wvu.PrintArea" localSheetId="8" hidden="1">'Sch-3 '!$A$1:$P$145</definedName>
    <definedName name="Z_14D7F02E_BCCA_4517_ABC7_537FF4AEB67A_.wvu.PrintArea" localSheetId="9" hidden="1">'Sch-3 Dis'!$A$1:$F$87</definedName>
    <definedName name="Z_14D7F02E_BCCA_4517_ABC7_537FF4AEB67A_.wvu.PrintArea" localSheetId="10" hidden="1">'Sch-4'!$A$1:$Q$29</definedName>
    <definedName name="Z_14D7F02E_BCCA_4517_ABC7_537FF4AEB67A_.wvu.PrintArea" localSheetId="11" hidden="1">'Sch-4b'!$A$1:$Q$37</definedName>
    <definedName name="Z_14D7F02E_BCCA_4517_ABC7_537FF4AEB67A_.wvu.PrintArea" localSheetId="12" hidden="1">'Sch-5'!$A$1:$E$26</definedName>
    <definedName name="Z_14D7F02E_BCCA_4517_ABC7_537FF4AEB67A_.wvu.PrintArea" localSheetId="13" hidden="1">'Sch-5 Dis'!$A$1:$E$26</definedName>
    <definedName name="Z_14D7F02E_BCCA_4517_ABC7_537FF4AEB67A_.wvu.PrintArea" localSheetId="14" hidden="1">'Sch-6'!$A$1:$D$34</definedName>
    <definedName name="Z_14D7F02E_BCCA_4517_ABC7_537FF4AEB67A_.wvu.PrintArea" localSheetId="15" hidden="1">'Sch-6 After Discount'!$A$1:$D$34</definedName>
    <definedName name="Z_14D7F02E_BCCA_4517_ABC7_537FF4AEB67A_.wvu.PrintArea" localSheetId="16" hidden="1">'Sch-7'!$A$1:$M$25</definedName>
    <definedName name="Z_14D7F02E_BCCA_4517_ABC7_537FF4AEB67A_.wvu.PrintArea" localSheetId="17" hidden="1">'Sch-7 Dis'!$A$1:$G$28</definedName>
    <definedName name="Z_14D7F02E_BCCA_4517_ABC7_537FF4AEB67A_.wvu.PrintTitles" localSheetId="4" hidden="1">'Sch-1'!$15:$17</definedName>
    <definedName name="Z_14D7F02E_BCCA_4517_ABC7_537FF4AEB67A_.wvu.PrintTitles" localSheetId="5" hidden="1">'Sch-1 dis'!$14:$16</definedName>
    <definedName name="Z_14D7F02E_BCCA_4517_ABC7_537FF4AEB67A_.wvu.PrintTitles" localSheetId="6" hidden="1">'Sch-2'!$15:$17</definedName>
    <definedName name="Z_14D7F02E_BCCA_4517_ABC7_537FF4AEB67A_.wvu.PrintTitles" localSheetId="7" hidden="1">'Sch-2 Dis'!$13:$15</definedName>
    <definedName name="Z_14D7F02E_BCCA_4517_ABC7_537FF4AEB67A_.wvu.PrintTitles" localSheetId="8" hidden="1">'Sch-3 '!$13:$17</definedName>
    <definedName name="Z_14D7F02E_BCCA_4517_ABC7_537FF4AEB67A_.wvu.PrintTitles" localSheetId="9" hidden="1">'Sch-3 Dis'!$13:$15</definedName>
    <definedName name="Z_14D7F02E_BCCA_4517_ABC7_537FF4AEB67A_.wvu.PrintTitles" localSheetId="12" hidden="1">'Sch-5'!$3:$13</definedName>
    <definedName name="Z_14D7F02E_BCCA_4517_ABC7_537FF4AEB67A_.wvu.PrintTitles" localSheetId="13" hidden="1">'Sch-5 Dis'!$3:$13</definedName>
    <definedName name="Z_14D7F02E_BCCA_4517_ABC7_537FF4AEB67A_.wvu.PrintTitles" localSheetId="14" hidden="1">'Sch-6'!$3:$13</definedName>
    <definedName name="Z_14D7F02E_BCCA_4517_ABC7_537FF4AEB67A_.wvu.PrintTitles" localSheetId="15" hidden="1">'Sch-6 After Discount'!$3:$13</definedName>
    <definedName name="Z_14D7F02E_BCCA_4517_ABC7_537FF4AEB67A_.wvu.PrintTitles" localSheetId="16" hidden="1">'Sch-7'!$14:$14</definedName>
    <definedName name="Z_14D7F02E_BCCA_4517_ABC7_537FF4AEB67A_.wvu.PrintTitles" localSheetId="17" hidden="1">'Sch-7 Dis'!$14:$14</definedName>
    <definedName name="Z_14D7F02E_BCCA_4517_ABC7_537FF4AEB67A_.wvu.Rows" localSheetId="8" hidden="1">'Sch-3 '!#REF!</definedName>
    <definedName name="Z_14D7F02E_BCCA_4517_ABC7_537FF4AEB67A_.wvu.Rows" localSheetId="9" hidden="1">'Sch-3 Dis'!#REF!</definedName>
    <definedName name="Z_14D7F02E_BCCA_4517_ABC7_537FF4AEB67A_.wvu.Rows" localSheetId="16" hidden="1">'Sch-7'!$98:$216</definedName>
    <definedName name="Z_14D7F02E_BCCA_4517_ABC7_537FF4AEB67A_.wvu.Rows" localSheetId="17" hidden="1">'Sch-7 Dis'!$104:$222</definedName>
    <definedName name="Z_1E0C44A1_9358_4FBD_8C2C_4DB661DA1476_.wvu.Cols" localSheetId="22" hidden="1">'Bid Form 2nd Envelope'!$G:$K,'Bid Form 2nd Envelope'!$Y:$AN</definedName>
    <definedName name="Z_1E0C44A1_9358_4FBD_8C2C_4DB661DA1476_.wvu.Cols" localSheetId="18" hidden="1">Discount!$H:$K</definedName>
    <definedName name="Z_1E0C44A1_9358_4FBD_8C2C_4DB661DA1476_.wvu.Cols" localSheetId="3" hidden="1">'Names of Bidder'!$H:$R,'Names of Bidder'!$Z:$AC</definedName>
    <definedName name="Z_1E0C44A1_9358_4FBD_8C2C_4DB661DA1476_.wvu.Cols" localSheetId="4" hidden="1">'Sch-1'!$Q:$R,'Sch-1'!$AD:$AM</definedName>
    <definedName name="Z_1E0C44A1_9358_4FBD_8C2C_4DB661DA1476_.wvu.Cols" localSheetId="7" hidden="1">'Sch-2 Dis'!$K:$Q</definedName>
    <definedName name="Z_1E0C44A1_9358_4FBD_8C2C_4DB661DA1476_.wvu.Cols" localSheetId="8" hidden="1">'Sch-3 '!$R:$S,'Sch-3 '!$AK:$AP</definedName>
    <definedName name="Z_1E0C44A1_9358_4FBD_8C2C_4DB661DA1476_.wvu.Cols" localSheetId="9" hidden="1">'Sch-3 Dis'!$AA:$AF</definedName>
    <definedName name="Z_1E0C44A1_9358_4FBD_8C2C_4DB661DA1476_.wvu.Cols" localSheetId="10" hidden="1">'Sch-4'!$R:$S</definedName>
    <definedName name="Z_1E0C44A1_9358_4FBD_8C2C_4DB661DA1476_.wvu.Cols" localSheetId="11" hidden="1">'Sch-4b'!$R:$S</definedName>
    <definedName name="Z_1E0C44A1_9358_4FBD_8C2C_4DB661DA1476_.wvu.Cols" localSheetId="12" hidden="1">'Sch-5'!$I:$P</definedName>
    <definedName name="Z_1E0C44A1_9358_4FBD_8C2C_4DB661DA1476_.wvu.Cols" localSheetId="16" hidden="1">'Sch-7'!$P:$R,'Sch-7'!$AG:$AM</definedName>
    <definedName name="Z_1E0C44A1_9358_4FBD_8C2C_4DB661DA1476_.wvu.Cols" localSheetId="17" hidden="1">'Sch-7 Dis'!$AD:$AJ</definedName>
    <definedName name="Z_1E0C44A1_9358_4FBD_8C2C_4DB661DA1476_.wvu.FilterData" localSheetId="4" hidden="1">'Sch-1'!$A$19:$AY$57</definedName>
    <definedName name="Z_1E0C44A1_9358_4FBD_8C2C_4DB661DA1476_.wvu.FilterData" localSheetId="5" hidden="1">'Sch-1 dis'!$A$16:$B$21</definedName>
    <definedName name="Z_1E0C44A1_9358_4FBD_8C2C_4DB661DA1476_.wvu.FilterData" localSheetId="6" hidden="1">'Sch-2'!$G$18:$J$58</definedName>
    <definedName name="Z_1E0C44A1_9358_4FBD_8C2C_4DB661DA1476_.wvu.FilterData" localSheetId="7" hidden="1">'Sch-2 Dis'!$A$15:$F$56</definedName>
    <definedName name="Z_1E0C44A1_9358_4FBD_8C2C_4DB661DA1476_.wvu.FilterData" localSheetId="8" hidden="1">'Sch-3 '!$A$19:$BB$136</definedName>
    <definedName name="Z_1E0C44A1_9358_4FBD_8C2C_4DB661DA1476_.wvu.FilterData" localSheetId="9" hidden="1">'Sch-3 Dis'!$A$15:$F$81</definedName>
    <definedName name="Z_1E0C44A1_9358_4FBD_8C2C_4DB661DA1476_.wvu.PrintArea" localSheetId="22" hidden="1">'Bid Form 2nd Envelope'!$A$1:$F$68</definedName>
    <definedName name="Z_1E0C44A1_9358_4FBD_8C2C_4DB661DA1476_.wvu.PrintArea" localSheetId="1" hidden="1">Cover!$A$1:$F$15</definedName>
    <definedName name="Z_1E0C44A1_9358_4FBD_8C2C_4DB661DA1476_.wvu.PrintArea" localSheetId="18" hidden="1">Discount!$A$2:$G$43</definedName>
    <definedName name="Z_1E0C44A1_9358_4FBD_8C2C_4DB661DA1476_.wvu.PrintArea" localSheetId="20" hidden="1">'Entry Tax'!$A$1:$E$16</definedName>
    <definedName name="Z_1E0C44A1_9358_4FBD_8C2C_4DB661DA1476_.wvu.PrintArea" localSheetId="2" hidden="1">Instructions!$A$1:$C$54</definedName>
    <definedName name="Z_1E0C44A1_9358_4FBD_8C2C_4DB661DA1476_.wvu.PrintArea" localSheetId="3" hidden="1">'Names of Bidder'!$B$1:$G$32</definedName>
    <definedName name="Z_1E0C44A1_9358_4FBD_8C2C_4DB661DA1476_.wvu.PrintArea" localSheetId="19" hidden="1">Octroi!$A$1:$E$16</definedName>
    <definedName name="Z_1E0C44A1_9358_4FBD_8C2C_4DB661DA1476_.wvu.PrintArea" localSheetId="21" hidden="1">'Other Taxes &amp; Duties'!$A$1:$F$16</definedName>
    <definedName name="Z_1E0C44A1_9358_4FBD_8C2C_4DB661DA1476_.wvu.PrintArea" localSheetId="24" hidden="1">'Q &amp; C'!$A$1:$F$38</definedName>
    <definedName name="Z_1E0C44A1_9358_4FBD_8C2C_4DB661DA1476_.wvu.PrintArea" localSheetId="23" hidden="1">'Q &amp; C (2)'!$A$1:$F$44</definedName>
    <definedName name="Z_1E0C44A1_9358_4FBD_8C2C_4DB661DA1476_.wvu.PrintArea" localSheetId="4" hidden="1">'Sch-1'!$A$1:$O$68</definedName>
    <definedName name="Z_1E0C44A1_9358_4FBD_8C2C_4DB661DA1476_.wvu.PrintArea" localSheetId="5" hidden="1">'Sch-1 dis'!$A$1:$G$84</definedName>
    <definedName name="Z_1E0C44A1_9358_4FBD_8C2C_4DB661DA1476_.wvu.PrintArea" localSheetId="6" hidden="1">'Sch-2'!$A$1:$J$67</definedName>
    <definedName name="Z_1E0C44A1_9358_4FBD_8C2C_4DB661DA1476_.wvu.PrintArea" localSheetId="7" hidden="1">'Sch-2 Dis'!$A$1:$F$62</definedName>
    <definedName name="Z_1E0C44A1_9358_4FBD_8C2C_4DB661DA1476_.wvu.PrintArea" localSheetId="8" hidden="1">'Sch-3 '!$A$1:$Q$144</definedName>
    <definedName name="Z_1E0C44A1_9358_4FBD_8C2C_4DB661DA1476_.wvu.PrintArea" localSheetId="9" hidden="1">'Sch-3 Dis'!$A$1:$F$87</definedName>
    <definedName name="Z_1E0C44A1_9358_4FBD_8C2C_4DB661DA1476_.wvu.PrintArea" localSheetId="10" hidden="1">'Sch-4'!$A$1:$Q$29</definedName>
    <definedName name="Z_1E0C44A1_9358_4FBD_8C2C_4DB661DA1476_.wvu.PrintArea" localSheetId="11" hidden="1">'Sch-4b'!$A$1:$Q$37</definedName>
    <definedName name="Z_1E0C44A1_9358_4FBD_8C2C_4DB661DA1476_.wvu.PrintArea" localSheetId="12" hidden="1">'Sch-5'!$A$1:$E$26</definedName>
    <definedName name="Z_1E0C44A1_9358_4FBD_8C2C_4DB661DA1476_.wvu.PrintArea" localSheetId="13" hidden="1">'Sch-5 Dis'!$A$1:$E$26</definedName>
    <definedName name="Z_1E0C44A1_9358_4FBD_8C2C_4DB661DA1476_.wvu.PrintArea" localSheetId="14" hidden="1">'Sch-6'!$A$1:$D$33</definedName>
    <definedName name="Z_1E0C44A1_9358_4FBD_8C2C_4DB661DA1476_.wvu.PrintArea" localSheetId="15" hidden="1">'Sch-6 After Discount'!$A$1:$D$33</definedName>
    <definedName name="Z_1E0C44A1_9358_4FBD_8C2C_4DB661DA1476_.wvu.PrintArea" localSheetId="16" hidden="1">'Sch-7'!$A$1:$N$25</definedName>
    <definedName name="Z_1E0C44A1_9358_4FBD_8C2C_4DB661DA1476_.wvu.PrintArea" localSheetId="17" hidden="1">'Sch-7 Dis'!$A$1:$G$28</definedName>
    <definedName name="Z_1E0C44A1_9358_4FBD_8C2C_4DB661DA1476_.wvu.PrintTitles" localSheetId="4" hidden="1">'Sch-1'!$15:$17</definedName>
    <definedName name="Z_1E0C44A1_9358_4FBD_8C2C_4DB661DA1476_.wvu.PrintTitles" localSheetId="5" hidden="1">'Sch-1 dis'!$14:$16</definedName>
    <definedName name="Z_1E0C44A1_9358_4FBD_8C2C_4DB661DA1476_.wvu.PrintTitles" localSheetId="6" hidden="1">'Sch-2'!$15:$17</definedName>
    <definedName name="Z_1E0C44A1_9358_4FBD_8C2C_4DB661DA1476_.wvu.PrintTitles" localSheetId="7" hidden="1">'Sch-2 Dis'!$13:$15</definedName>
    <definedName name="Z_1E0C44A1_9358_4FBD_8C2C_4DB661DA1476_.wvu.PrintTitles" localSheetId="8" hidden="1">'Sch-3 '!$13:$17</definedName>
    <definedName name="Z_1E0C44A1_9358_4FBD_8C2C_4DB661DA1476_.wvu.PrintTitles" localSheetId="9" hidden="1">'Sch-3 Dis'!$13:$15</definedName>
    <definedName name="Z_1E0C44A1_9358_4FBD_8C2C_4DB661DA1476_.wvu.PrintTitles" localSheetId="12" hidden="1">'Sch-5'!$3:$13</definedName>
    <definedName name="Z_1E0C44A1_9358_4FBD_8C2C_4DB661DA1476_.wvu.PrintTitles" localSheetId="13" hidden="1">'Sch-5 Dis'!$3:$13</definedName>
    <definedName name="Z_1E0C44A1_9358_4FBD_8C2C_4DB661DA1476_.wvu.PrintTitles" localSheetId="14" hidden="1">'Sch-6'!$3:$13</definedName>
    <definedName name="Z_1E0C44A1_9358_4FBD_8C2C_4DB661DA1476_.wvu.PrintTitles" localSheetId="15" hidden="1">'Sch-6 After Discount'!$3:$13</definedName>
    <definedName name="Z_1E0C44A1_9358_4FBD_8C2C_4DB661DA1476_.wvu.PrintTitles" localSheetId="16" hidden="1">'Sch-7'!$14:$14</definedName>
    <definedName name="Z_1E0C44A1_9358_4FBD_8C2C_4DB661DA1476_.wvu.PrintTitles" localSheetId="17" hidden="1">'Sch-7 Dis'!$14:$14</definedName>
    <definedName name="Z_1E0C44A1_9358_4FBD_8C2C_4DB661DA1476_.wvu.Rows" localSheetId="22" hidden="1">'Bid Form 2nd Envelope'!$25:$25,'Bid Form 2nd Envelope'!$52:$52</definedName>
    <definedName name="Z_1E0C44A1_9358_4FBD_8C2C_4DB661DA1476_.wvu.Rows" localSheetId="1" hidden="1">Cover!$7:$7</definedName>
    <definedName name="Z_1E0C44A1_9358_4FBD_8C2C_4DB661DA1476_.wvu.Rows" localSheetId="18" hidden="1">Discount!$22:$22,Discount!$29:$29,Discount!$32:$34</definedName>
    <definedName name="Z_1E0C44A1_9358_4FBD_8C2C_4DB661DA1476_.wvu.Rows" localSheetId="2" hidden="1">Instructions!$35:$36</definedName>
    <definedName name="Z_1E0C44A1_9358_4FBD_8C2C_4DB661DA1476_.wvu.Rows" localSheetId="4" hidden="1">'Sch-1'!#REF!</definedName>
    <definedName name="Z_1E0C44A1_9358_4FBD_8C2C_4DB661DA1476_.wvu.Rows" localSheetId="6" hidden="1">'Sch-2'!#REF!</definedName>
    <definedName name="Z_1E0C44A1_9358_4FBD_8C2C_4DB661DA1476_.wvu.Rows" localSheetId="14" hidden="1">'Sch-6'!$22:$23</definedName>
    <definedName name="Z_1E0C44A1_9358_4FBD_8C2C_4DB661DA1476_.wvu.Rows" localSheetId="15" hidden="1">'Sch-6 After Discount'!$22:$23</definedName>
    <definedName name="Z_1E0C44A1_9358_4FBD_8C2C_4DB661DA1476_.wvu.Rows" localSheetId="16" hidden="1">'Sch-7'!$17:$18,'Sch-7'!$98:$216</definedName>
    <definedName name="Z_1E0C44A1_9358_4FBD_8C2C_4DB661DA1476_.wvu.Rows" localSheetId="17" hidden="1">'Sch-7 Dis'!$104:$222</definedName>
    <definedName name="Z_223BC0FC_814D_40F0_9795_CE82A16FF3A5_.wvu.Cols" localSheetId="18" hidden="1">Discount!$H:$P</definedName>
    <definedName name="Z_223BC0FC_814D_40F0_9795_CE82A16FF3A5_.wvu.Cols" localSheetId="6" hidden="1">'Sch-2'!$K:$T</definedName>
    <definedName name="Z_223BC0FC_814D_40F0_9795_CE82A16FF3A5_.wvu.Cols" localSheetId="7" hidden="1">'Sch-2 Dis'!$K:$Q</definedName>
    <definedName name="Z_223BC0FC_814D_40F0_9795_CE82A16FF3A5_.wvu.Cols" localSheetId="8" hidden="1">'Sch-3 '!$S:$AE,'Sch-3 '!$AK:$AP</definedName>
    <definedName name="Z_223BC0FC_814D_40F0_9795_CE82A16FF3A5_.wvu.Cols" localSheetId="9" hidden="1">'Sch-3 Dis'!$AA:$AF</definedName>
    <definedName name="Z_223BC0FC_814D_40F0_9795_CE82A16FF3A5_.wvu.Cols" localSheetId="12" hidden="1">'Sch-5'!$I:$P</definedName>
    <definedName name="Z_223BC0FC_814D_40F0_9795_CE82A16FF3A5_.wvu.Cols" localSheetId="16" hidden="1">'Sch-7'!$O:$O,'Sch-7'!$AG:$AM</definedName>
    <definedName name="Z_223BC0FC_814D_40F0_9795_CE82A16FF3A5_.wvu.Cols" localSheetId="17" hidden="1">'Sch-7 Dis'!$AD:$AJ</definedName>
    <definedName name="Z_223BC0FC_814D_40F0_9795_CE82A16FF3A5_.wvu.FilterData" localSheetId="4" hidden="1">'Sch-1'!$A$19:$O$57</definedName>
    <definedName name="Z_223BC0FC_814D_40F0_9795_CE82A16FF3A5_.wvu.FilterData" localSheetId="5" hidden="1">'Sch-1 dis'!$A$16:$B$21</definedName>
    <definedName name="Z_223BC0FC_814D_40F0_9795_CE82A16FF3A5_.wvu.FilterData" localSheetId="6" hidden="1">'Sch-2'!$G$18:$J$58</definedName>
    <definedName name="Z_223BC0FC_814D_40F0_9795_CE82A16FF3A5_.wvu.FilterData" localSheetId="7" hidden="1">'Sch-2 Dis'!$A$15:$F$56</definedName>
    <definedName name="Z_223BC0FC_814D_40F0_9795_CE82A16FF3A5_.wvu.FilterData" localSheetId="8" hidden="1">'Sch-3 '!$A$19:$P$138</definedName>
    <definedName name="Z_223BC0FC_814D_40F0_9795_CE82A16FF3A5_.wvu.FilterData" localSheetId="9" hidden="1">'Sch-3 Dis'!$A$15:$F$81</definedName>
    <definedName name="Z_223BC0FC_814D_40F0_9795_CE82A16FF3A5_.wvu.PrintArea" localSheetId="22" hidden="1">'Bid Form 2nd Envelope'!$A$1:$F$68</definedName>
    <definedName name="Z_223BC0FC_814D_40F0_9795_CE82A16FF3A5_.wvu.PrintArea" localSheetId="18" hidden="1">Discount!$A$2:$G$43</definedName>
    <definedName name="Z_223BC0FC_814D_40F0_9795_CE82A16FF3A5_.wvu.PrintArea" localSheetId="20" hidden="1">'Entry Tax'!$A$1:$E$16</definedName>
    <definedName name="Z_223BC0FC_814D_40F0_9795_CE82A16FF3A5_.wvu.PrintArea" localSheetId="2" hidden="1">Instructions!$A$1:$C$54</definedName>
    <definedName name="Z_223BC0FC_814D_40F0_9795_CE82A16FF3A5_.wvu.PrintArea" localSheetId="3" hidden="1">'Names of Bidder'!$B$1:$G$32</definedName>
    <definedName name="Z_223BC0FC_814D_40F0_9795_CE82A16FF3A5_.wvu.PrintArea" localSheetId="19" hidden="1">Octroi!$A$1:$E$16</definedName>
    <definedName name="Z_223BC0FC_814D_40F0_9795_CE82A16FF3A5_.wvu.PrintArea" localSheetId="21" hidden="1">'Other Taxes &amp; Duties'!$A$1:$F$16</definedName>
    <definedName name="Z_223BC0FC_814D_40F0_9795_CE82A16FF3A5_.wvu.PrintArea" localSheetId="24" hidden="1">'Q &amp; C'!$A$1:$F$38</definedName>
    <definedName name="Z_223BC0FC_814D_40F0_9795_CE82A16FF3A5_.wvu.PrintArea" localSheetId="23" hidden="1">'Q &amp; C (2)'!$A$1:$F$44</definedName>
    <definedName name="Z_223BC0FC_814D_40F0_9795_CE82A16FF3A5_.wvu.PrintArea" localSheetId="4" hidden="1">'Sch-1'!$A$1:$O$68</definedName>
    <definedName name="Z_223BC0FC_814D_40F0_9795_CE82A16FF3A5_.wvu.PrintArea" localSheetId="5" hidden="1">'Sch-1 dis'!$A$1:$G$84</definedName>
    <definedName name="Z_223BC0FC_814D_40F0_9795_CE82A16FF3A5_.wvu.PrintArea" localSheetId="6" hidden="1">'Sch-2'!$A$1:$J$65</definedName>
    <definedName name="Z_223BC0FC_814D_40F0_9795_CE82A16FF3A5_.wvu.PrintArea" localSheetId="7" hidden="1">'Sch-2 Dis'!$A$1:$F$62</definedName>
    <definedName name="Z_223BC0FC_814D_40F0_9795_CE82A16FF3A5_.wvu.PrintArea" localSheetId="8" hidden="1">'Sch-3 '!$A$1:$P$144</definedName>
    <definedName name="Z_223BC0FC_814D_40F0_9795_CE82A16FF3A5_.wvu.PrintArea" localSheetId="9" hidden="1">'Sch-3 Dis'!$A$1:$F$87</definedName>
    <definedName name="Z_223BC0FC_814D_40F0_9795_CE82A16FF3A5_.wvu.PrintArea" localSheetId="10" hidden="1">'Sch-4'!$A$1:$Q$29</definedName>
    <definedName name="Z_223BC0FC_814D_40F0_9795_CE82A16FF3A5_.wvu.PrintArea" localSheetId="11" hidden="1">'Sch-4b'!$A$1:$Q$37</definedName>
    <definedName name="Z_223BC0FC_814D_40F0_9795_CE82A16FF3A5_.wvu.PrintArea" localSheetId="12" hidden="1">'Sch-5'!$A$1:$E$26</definedName>
    <definedName name="Z_223BC0FC_814D_40F0_9795_CE82A16FF3A5_.wvu.PrintArea" localSheetId="13" hidden="1">'Sch-5 Dis'!$A$1:$E$26</definedName>
    <definedName name="Z_223BC0FC_814D_40F0_9795_CE82A16FF3A5_.wvu.PrintArea" localSheetId="14" hidden="1">'Sch-6'!$A$1:$D$33</definedName>
    <definedName name="Z_223BC0FC_814D_40F0_9795_CE82A16FF3A5_.wvu.PrintArea" localSheetId="15" hidden="1">'Sch-6 After Discount'!$A$1:$D$33</definedName>
    <definedName name="Z_223BC0FC_814D_40F0_9795_CE82A16FF3A5_.wvu.PrintArea" localSheetId="16" hidden="1">'Sch-7'!$A$1:$M$25</definedName>
    <definedName name="Z_223BC0FC_814D_40F0_9795_CE82A16FF3A5_.wvu.PrintArea" localSheetId="17" hidden="1">'Sch-7 Dis'!$A$1:$G$28</definedName>
    <definedName name="Z_223BC0FC_814D_40F0_9795_CE82A16FF3A5_.wvu.PrintTitles" localSheetId="4" hidden="1">'Sch-1'!$15:$17</definedName>
    <definedName name="Z_223BC0FC_814D_40F0_9795_CE82A16FF3A5_.wvu.PrintTitles" localSheetId="5" hidden="1">'Sch-1 dis'!$14:$16</definedName>
    <definedName name="Z_223BC0FC_814D_40F0_9795_CE82A16FF3A5_.wvu.PrintTitles" localSheetId="6" hidden="1">'Sch-2'!$15:$17</definedName>
    <definedName name="Z_223BC0FC_814D_40F0_9795_CE82A16FF3A5_.wvu.PrintTitles" localSheetId="7" hidden="1">'Sch-2 Dis'!$13:$15</definedName>
    <definedName name="Z_223BC0FC_814D_40F0_9795_CE82A16FF3A5_.wvu.PrintTitles" localSheetId="8" hidden="1">'Sch-3 '!$13:$17</definedName>
    <definedName name="Z_223BC0FC_814D_40F0_9795_CE82A16FF3A5_.wvu.PrintTitles" localSheetId="9" hidden="1">'Sch-3 Dis'!$13:$15</definedName>
    <definedName name="Z_223BC0FC_814D_40F0_9795_CE82A16FF3A5_.wvu.PrintTitles" localSheetId="12" hidden="1">'Sch-5'!$3:$13</definedName>
    <definedName name="Z_223BC0FC_814D_40F0_9795_CE82A16FF3A5_.wvu.PrintTitles" localSheetId="13" hidden="1">'Sch-5 Dis'!$3:$13</definedName>
    <definedName name="Z_223BC0FC_814D_40F0_9795_CE82A16FF3A5_.wvu.PrintTitles" localSheetId="14" hidden="1">'Sch-6'!$3:$13</definedName>
    <definedName name="Z_223BC0FC_814D_40F0_9795_CE82A16FF3A5_.wvu.PrintTitles" localSheetId="15" hidden="1">'Sch-6 After Discount'!$3:$13</definedName>
    <definedName name="Z_223BC0FC_814D_40F0_9795_CE82A16FF3A5_.wvu.PrintTitles" localSheetId="16" hidden="1">'Sch-7'!$14:$14</definedName>
    <definedName name="Z_223BC0FC_814D_40F0_9795_CE82A16FF3A5_.wvu.PrintTitles" localSheetId="17" hidden="1">'Sch-7 Dis'!$14:$14</definedName>
    <definedName name="Z_223BC0FC_814D_40F0_9795_CE82A16FF3A5_.wvu.Rows" localSheetId="1" hidden="1">Cover!$7:$7</definedName>
    <definedName name="Z_223BC0FC_814D_40F0_9795_CE82A16FF3A5_.wvu.Rows" localSheetId="18" hidden="1">Discount!$32:$34</definedName>
    <definedName name="Z_223BC0FC_814D_40F0_9795_CE82A16FF3A5_.wvu.Rows" localSheetId="4" hidden="1">'Sch-1'!#REF!</definedName>
    <definedName name="Z_223BC0FC_814D_40F0_9795_CE82A16FF3A5_.wvu.Rows" localSheetId="6" hidden="1">'Sch-2'!#REF!</definedName>
    <definedName name="Z_223BC0FC_814D_40F0_9795_CE82A16FF3A5_.wvu.Rows" localSheetId="16" hidden="1">'Sch-7'!#REF!,'Sch-7'!$98:$216</definedName>
    <definedName name="Z_223BC0FC_814D_40F0_9795_CE82A16FF3A5_.wvu.Rows" localSheetId="17" hidden="1">'Sch-7 Dis'!$104:$222</definedName>
    <definedName name="Z_27A45B7A_04F2_4516_B80B_5ED0825D4ED3_.wvu.Cols" localSheetId="18" hidden="1">Discount!$H:$J</definedName>
    <definedName name="Z_27A45B7A_04F2_4516_B80B_5ED0825D4ED3_.wvu.Cols" localSheetId="4" hidden="1">'Sch-1'!$T:$W</definedName>
    <definedName name="Z_27A45B7A_04F2_4516_B80B_5ED0825D4ED3_.wvu.Cols" localSheetId="6" hidden="1">'Sch-2'!$M:$M</definedName>
    <definedName name="Z_27A45B7A_04F2_4516_B80B_5ED0825D4ED3_.wvu.Cols" localSheetId="7" hidden="1">'Sch-2 Dis'!$K:$Q</definedName>
    <definedName name="Z_27A45B7A_04F2_4516_B80B_5ED0825D4ED3_.wvu.Cols" localSheetId="8" hidden="1">'Sch-3 '!$S:$S,'Sch-3 '!$AK:$AP</definedName>
    <definedName name="Z_27A45B7A_04F2_4516_B80B_5ED0825D4ED3_.wvu.Cols" localSheetId="9" hidden="1">'Sch-3 Dis'!$AA:$AF</definedName>
    <definedName name="Z_27A45B7A_04F2_4516_B80B_5ED0825D4ED3_.wvu.Cols" localSheetId="12" hidden="1">'Sch-5'!$I:$P</definedName>
    <definedName name="Z_27A45B7A_04F2_4516_B80B_5ED0825D4ED3_.wvu.Cols" localSheetId="13" hidden="1">'Sch-5 Dis'!$I:$P</definedName>
    <definedName name="Z_27A45B7A_04F2_4516_B80B_5ED0825D4ED3_.wvu.Cols" localSheetId="16" hidden="1">'Sch-7'!$O:$O,'Sch-7'!$AG:$AM</definedName>
    <definedName name="Z_27A45B7A_04F2_4516_B80B_5ED0825D4ED3_.wvu.Cols" localSheetId="17" hidden="1">'Sch-7 Dis'!$AD:$AJ</definedName>
    <definedName name="Z_27A45B7A_04F2_4516_B80B_5ED0825D4ED3_.wvu.FilterData" localSheetId="4" hidden="1">'Sch-1'!$A$19:$O$57</definedName>
    <definedName name="Z_27A45B7A_04F2_4516_B80B_5ED0825D4ED3_.wvu.FilterData" localSheetId="5" hidden="1">'Sch-1 dis'!$A$16:$B$21</definedName>
    <definedName name="Z_27A45B7A_04F2_4516_B80B_5ED0825D4ED3_.wvu.FilterData" localSheetId="6" hidden="1">'Sch-2'!$G$18:$J$58</definedName>
    <definedName name="Z_27A45B7A_04F2_4516_B80B_5ED0825D4ED3_.wvu.FilterData" localSheetId="7" hidden="1">'Sch-2 Dis'!$A$15:$F$56</definedName>
    <definedName name="Z_27A45B7A_04F2_4516_B80B_5ED0825D4ED3_.wvu.FilterData" localSheetId="8" hidden="1">'Sch-3 '!$A$19:$P$138</definedName>
    <definedName name="Z_27A45B7A_04F2_4516_B80B_5ED0825D4ED3_.wvu.FilterData" localSheetId="9" hidden="1">'Sch-3 Dis'!$A$15:$F$81</definedName>
    <definedName name="Z_27A45B7A_04F2_4516_B80B_5ED0825D4ED3_.wvu.PrintArea" localSheetId="22" hidden="1">'Bid Form 2nd Envelope'!$A$1:$F$68</definedName>
    <definedName name="Z_27A45B7A_04F2_4516_B80B_5ED0825D4ED3_.wvu.PrintArea" localSheetId="18" hidden="1">Discount!$A$2:$G$43</definedName>
    <definedName name="Z_27A45B7A_04F2_4516_B80B_5ED0825D4ED3_.wvu.PrintArea" localSheetId="20" hidden="1">'Entry Tax'!$A$1:$E$16</definedName>
    <definedName name="Z_27A45B7A_04F2_4516_B80B_5ED0825D4ED3_.wvu.PrintArea" localSheetId="2" hidden="1">Instructions!$A$1:$C$54</definedName>
    <definedName name="Z_27A45B7A_04F2_4516_B80B_5ED0825D4ED3_.wvu.PrintArea" localSheetId="3" hidden="1">'Names of Bidder'!$B$1:$E$30</definedName>
    <definedName name="Z_27A45B7A_04F2_4516_B80B_5ED0825D4ED3_.wvu.PrintArea" localSheetId="19" hidden="1">Octroi!$A$1:$E$16</definedName>
    <definedName name="Z_27A45B7A_04F2_4516_B80B_5ED0825D4ED3_.wvu.PrintArea" localSheetId="21" hidden="1">'Other Taxes &amp; Duties'!$A$1:$F$16</definedName>
    <definedName name="Z_27A45B7A_04F2_4516_B80B_5ED0825D4ED3_.wvu.PrintArea" localSheetId="24" hidden="1">'Q &amp; C'!$A$1:$F$38</definedName>
    <definedName name="Z_27A45B7A_04F2_4516_B80B_5ED0825D4ED3_.wvu.PrintArea" localSheetId="23" hidden="1">'Q &amp; C (2)'!$A$1:$F$43</definedName>
    <definedName name="Z_27A45B7A_04F2_4516_B80B_5ED0825D4ED3_.wvu.PrintArea" localSheetId="4" hidden="1">'Sch-1'!$A$1:$O$69</definedName>
    <definedName name="Z_27A45B7A_04F2_4516_B80B_5ED0825D4ED3_.wvu.PrintArea" localSheetId="5" hidden="1">'Sch-1 dis'!$A$1:$G$84</definedName>
    <definedName name="Z_27A45B7A_04F2_4516_B80B_5ED0825D4ED3_.wvu.PrintArea" localSheetId="6" hidden="1">'Sch-2'!$A$1:$J$66</definedName>
    <definedName name="Z_27A45B7A_04F2_4516_B80B_5ED0825D4ED3_.wvu.PrintArea" localSheetId="7" hidden="1">'Sch-2 Dis'!$A$1:$F$62</definedName>
    <definedName name="Z_27A45B7A_04F2_4516_B80B_5ED0825D4ED3_.wvu.PrintArea" localSheetId="8" hidden="1">'Sch-3 '!$A$1:$P$145</definedName>
    <definedName name="Z_27A45B7A_04F2_4516_B80B_5ED0825D4ED3_.wvu.PrintArea" localSheetId="9" hidden="1">'Sch-3 Dis'!$A$1:$F$87</definedName>
    <definedName name="Z_27A45B7A_04F2_4516_B80B_5ED0825D4ED3_.wvu.PrintArea" localSheetId="10" hidden="1">'Sch-4'!$A$1:$Q$29</definedName>
    <definedName name="Z_27A45B7A_04F2_4516_B80B_5ED0825D4ED3_.wvu.PrintArea" localSheetId="11" hidden="1">'Sch-4b'!$A$1:$Q$37</definedName>
    <definedName name="Z_27A45B7A_04F2_4516_B80B_5ED0825D4ED3_.wvu.PrintArea" localSheetId="12" hidden="1">'Sch-5'!$A$1:$E$26</definedName>
    <definedName name="Z_27A45B7A_04F2_4516_B80B_5ED0825D4ED3_.wvu.PrintArea" localSheetId="13" hidden="1">'Sch-5 Dis'!$A$1:$E$26</definedName>
    <definedName name="Z_27A45B7A_04F2_4516_B80B_5ED0825D4ED3_.wvu.PrintArea" localSheetId="14" hidden="1">'Sch-6'!$A$1:$D$34</definedName>
    <definedName name="Z_27A45B7A_04F2_4516_B80B_5ED0825D4ED3_.wvu.PrintArea" localSheetId="15" hidden="1">'Sch-6 After Discount'!$A$1:$D$34</definedName>
    <definedName name="Z_27A45B7A_04F2_4516_B80B_5ED0825D4ED3_.wvu.PrintArea" localSheetId="16" hidden="1">'Sch-7'!$A$1:$M$25</definedName>
    <definedName name="Z_27A45B7A_04F2_4516_B80B_5ED0825D4ED3_.wvu.PrintArea" localSheetId="17" hidden="1">'Sch-7 Dis'!$A$1:$G$28</definedName>
    <definedName name="Z_27A45B7A_04F2_4516_B80B_5ED0825D4ED3_.wvu.PrintTitles" localSheetId="4" hidden="1">'Sch-1'!$15:$17</definedName>
    <definedName name="Z_27A45B7A_04F2_4516_B80B_5ED0825D4ED3_.wvu.PrintTitles" localSheetId="5" hidden="1">'Sch-1 dis'!$14:$16</definedName>
    <definedName name="Z_27A45B7A_04F2_4516_B80B_5ED0825D4ED3_.wvu.PrintTitles" localSheetId="6" hidden="1">'Sch-2'!$15:$17</definedName>
    <definedName name="Z_27A45B7A_04F2_4516_B80B_5ED0825D4ED3_.wvu.PrintTitles" localSheetId="7" hidden="1">'Sch-2 Dis'!$13:$15</definedName>
    <definedName name="Z_27A45B7A_04F2_4516_B80B_5ED0825D4ED3_.wvu.PrintTitles" localSheetId="8" hidden="1">'Sch-3 '!$13:$17</definedName>
    <definedName name="Z_27A45B7A_04F2_4516_B80B_5ED0825D4ED3_.wvu.PrintTitles" localSheetId="9" hidden="1">'Sch-3 Dis'!$13:$15</definedName>
    <definedName name="Z_27A45B7A_04F2_4516_B80B_5ED0825D4ED3_.wvu.PrintTitles" localSheetId="12" hidden="1">'Sch-5'!$3:$13</definedName>
    <definedName name="Z_27A45B7A_04F2_4516_B80B_5ED0825D4ED3_.wvu.PrintTitles" localSheetId="13" hidden="1">'Sch-5 Dis'!$3:$13</definedName>
    <definedName name="Z_27A45B7A_04F2_4516_B80B_5ED0825D4ED3_.wvu.PrintTitles" localSheetId="14" hidden="1">'Sch-6'!$3:$13</definedName>
    <definedName name="Z_27A45B7A_04F2_4516_B80B_5ED0825D4ED3_.wvu.PrintTitles" localSheetId="15" hidden="1">'Sch-6 After Discount'!$3:$13</definedName>
    <definedName name="Z_27A45B7A_04F2_4516_B80B_5ED0825D4ED3_.wvu.PrintTitles" localSheetId="16" hidden="1">'Sch-7'!$14:$14</definedName>
    <definedName name="Z_27A45B7A_04F2_4516_B80B_5ED0825D4ED3_.wvu.PrintTitles" localSheetId="17" hidden="1">'Sch-7 Dis'!$14:$14</definedName>
    <definedName name="Z_27A45B7A_04F2_4516_B80B_5ED0825D4ED3_.wvu.Rows" localSheetId="1" hidden="1">Cover!$7:$7</definedName>
    <definedName name="Z_27A45B7A_04F2_4516_B80B_5ED0825D4ED3_.wvu.Rows" localSheetId="18" hidden="1">Discount!#REF!</definedName>
    <definedName name="Z_27A45B7A_04F2_4516_B80B_5ED0825D4ED3_.wvu.Rows" localSheetId="9" hidden="1">'Sch-3 Dis'!#REF!</definedName>
    <definedName name="Z_27A45B7A_04F2_4516_B80B_5ED0825D4ED3_.wvu.Rows" localSheetId="16" hidden="1">'Sch-7'!$98:$216</definedName>
    <definedName name="Z_27A45B7A_04F2_4516_B80B_5ED0825D4ED3_.wvu.Rows" localSheetId="17" hidden="1">'Sch-7 Dis'!$104:$222</definedName>
    <definedName name="Z_3D662AA8_535D_445A_A535_5FFD33E1146F_.wvu.PrintArea" localSheetId="24" hidden="1">'Q &amp; C'!$A$1:$F$38</definedName>
    <definedName name="Z_3D662AA8_535D_445A_A535_5FFD33E1146F_.wvu.PrintArea" localSheetId="23" hidden="1">'Q &amp; C (2)'!$A$1:$F$43</definedName>
    <definedName name="Z_420F5FBD_E556_4311_8218_D9BF2725836B_.wvu.PrintArea" localSheetId="23" hidden="1">'Q &amp; C (2)'!$A$1:$F$43</definedName>
    <definedName name="Z_498493C3_769C_4143_9114_C68CD1D40B11_.wvu.Cols" localSheetId="22" hidden="1">'Bid Form 2nd Envelope'!$G:$K,'Bid Form 2nd Envelope'!$Y:$AN</definedName>
    <definedName name="Z_498493C3_769C_4143_9114_C68CD1D40B11_.wvu.Cols" localSheetId="18" hidden="1">Discount!$H:$K</definedName>
    <definedName name="Z_498493C3_769C_4143_9114_C68CD1D40B11_.wvu.Cols" localSheetId="3" hidden="1">'Names of Bidder'!$H:$O,'Names of Bidder'!$Z:$AC</definedName>
    <definedName name="Z_498493C3_769C_4143_9114_C68CD1D40B11_.wvu.Cols" localSheetId="4" hidden="1">'Sch-1'!$Q:$R,'Sch-1'!$AD:$AM</definedName>
    <definedName name="Z_498493C3_769C_4143_9114_C68CD1D40B11_.wvu.Cols" localSheetId="7" hidden="1">'Sch-2 Dis'!$K:$Q</definedName>
    <definedName name="Z_498493C3_769C_4143_9114_C68CD1D40B11_.wvu.Cols" localSheetId="8" hidden="1">'Sch-3 '!$R:$S,'Sch-3 '!$AK:$AP</definedName>
    <definedName name="Z_498493C3_769C_4143_9114_C68CD1D40B11_.wvu.Cols" localSheetId="9" hidden="1">'Sch-3 Dis'!$AA:$AF</definedName>
    <definedName name="Z_498493C3_769C_4143_9114_C68CD1D40B11_.wvu.Cols" localSheetId="10" hidden="1">'Sch-4'!$R:$S</definedName>
    <definedName name="Z_498493C3_769C_4143_9114_C68CD1D40B11_.wvu.Cols" localSheetId="11" hidden="1">'Sch-4b'!$R:$S</definedName>
    <definedName name="Z_498493C3_769C_4143_9114_C68CD1D40B11_.wvu.Cols" localSheetId="12" hidden="1">'Sch-5'!$I:$P</definedName>
    <definedName name="Z_498493C3_769C_4143_9114_C68CD1D40B11_.wvu.Cols" localSheetId="16" hidden="1">'Sch-7'!$P:$R,'Sch-7'!$AG:$AM</definedName>
    <definedName name="Z_498493C3_769C_4143_9114_C68CD1D40B11_.wvu.Cols" localSheetId="17" hidden="1">'Sch-7 Dis'!$AD:$AJ</definedName>
    <definedName name="Z_498493C3_769C_4143_9114_C68CD1D40B11_.wvu.FilterData" localSheetId="4" hidden="1">'Sch-1'!$A$19:$AY$57</definedName>
    <definedName name="Z_498493C3_769C_4143_9114_C68CD1D40B11_.wvu.FilterData" localSheetId="5" hidden="1">'Sch-1 dis'!$A$16:$B$21</definedName>
    <definedName name="Z_498493C3_769C_4143_9114_C68CD1D40B11_.wvu.FilterData" localSheetId="6" hidden="1">'Sch-2'!$G$18:$J$58</definedName>
    <definedName name="Z_498493C3_769C_4143_9114_C68CD1D40B11_.wvu.FilterData" localSheetId="7" hidden="1">'Sch-2 Dis'!$A$15:$F$56</definedName>
    <definedName name="Z_498493C3_769C_4143_9114_C68CD1D40B11_.wvu.FilterData" localSheetId="8" hidden="1">'Sch-3 '!$A$19:$BB$136</definedName>
    <definedName name="Z_498493C3_769C_4143_9114_C68CD1D40B11_.wvu.FilterData" localSheetId="9" hidden="1">'Sch-3 Dis'!$A$15:$F$81</definedName>
    <definedName name="Z_498493C3_769C_4143_9114_C68CD1D40B11_.wvu.PrintArea" localSheetId="22" hidden="1">'Bid Form 2nd Envelope'!$A$1:$F$68</definedName>
    <definedName name="Z_498493C3_769C_4143_9114_C68CD1D40B11_.wvu.PrintArea" localSheetId="1" hidden="1">Cover!$A$1:$F$15</definedName>
    <definedName name="Z_498493C3_769C_4143_9114_C68CD1D40B11_.wvu.PrintArea" localSheetId="18" hidden="1">Discount!$A$2:$G$43</definedName>
    <definedName name="Z_498493C3_769C_4143_9114_C68CD1D40B11_.wvu.PrintArea" localSheetId="20" hidden="1">'Entry Tax'!$A$1:$E$16</definedName>
    <definedName name="Z_498493C3_769C_4143_9114_C68CD1D40B11_.wvu.PrintArea" localSheetId="2" hidden="1">Instructions!$A$1:$C$54</definedName>
    <definedName name="Z_498493C3_769C_4143_9114_C68CD1D40B11_.wvu.PrintArea" localSheetId="3" hidden="1">'Names of Bidder'!$B$1:$G$32</definedName>
    <definedName name="Z_498493C3_769C_4143_9114_C68CD1D40B11_.wvu.PrintArea" localSheetId="19" hidden="1">Octroi!$A$1:$E$16</definedName>
    <definedName name="Z_498493C3_769C_4143_9114_C68CD1D40B11_.wvu.PrintArea" localSheetId="21" hidden="1">'Other Taxes &amp; Duties'!$A$1:$F$16</definedName>
    <definedName name="Z_498493C3_769C_4143_9114_C68CD1D40B11_.wvu.PrintArea" localSheetId="24" hidden="1">'Q &amp; C'!$A$1:$F$38</definedName>
    <definedName name="Z_498493C3_769C_4143_9114_C68CD1D40B11_.wvu.PrintArea" localSheetId="23" hidden="1">'Q &amp; C (2)'!$A$1:$F$44</definedName>
    <definedName name="Z_498493C3_769C_4143_9114_C68CD1D40B11_.wvu.PrintArea" localSheetId="4" hidden="1">'Sch-1'!$A$1:$O$68</definedName>
    <definedName name="Z_498493C3_769C_4143_9114_C68CD1D40B11_.wvu.PrintArea" localSheetId="5" hidden="1">'Sch-1 dis'!$A$1:$G$84</definedName>
    <definedName name="Z_498493C3_769C_4143_9114_C68CD1D40B11_.wvu.PrintArea" localSheetId="6" hidden="1">'Sch-2'!$A$1:$J$67</definedName>
    <definedName name="Z_498493C3_769C_4143_9114_C68CD1D40B11_.wvu.PrintArea" localSheetId="7" hidden="1">'Sch-2 Dis'!$A$1:$F$62</definedName>
    <definedName name="Z_498493C3_769C_4143_9114_C68CD1D40B11_.wvu.PrintArea" localSheetId="8" hidden="1">'Sch-3 '!$A$1:$Q$144</definedName>
    <definedName name="Z_498493C3_769C_4143_9114_C68CD1D40B11_.wvu.PrintArea" localSheetId="9" hidden="1">'Sch-3 Dis'!$A$1:$F$87</definedName>
    <definedName name="Z_498493C3_769C_4143_9114_C68CD1D40B11_.wvu.PrintArea" localSheetId="10" hidden="1">'Sch-4'!$A$1:$Q$29</definedName>
    <definedName name="Z_498493C3_769C_4143_9114_C68CD1D40B11_.wvu.PrintArea" localSheetId="11" hidden="1">'Sch-4b'!$A$1:$Q$37</definedName>
    <definedName name="Z_498493C3_769C_4143_9114_C68CD1D40B11_.wvu.PrintArea" localSheetId="12" hidden="1">'Sch-5'!$A$1:$E$26</definedName>
    <definedName name="Z_498493C3_769C_4143_9114_C68CD1D40B11_.wvu.PrintArea" localSheetId="13" hidden="1">'Sch-5 Dis'!$A$1:$E$26</definedName>
    <definedName name="Z_498493C3_769C_4143_9114_C68CD1D40B11_.wvu.PrintArea" localSheetId="14" hidden="1">'Sch-6'!$A$1:$D$33</definedName>
    <definedName name="Z_498493C3_769C_4143_9114_C68CD1D40B11_.wvu.PrintArea" localSheetId="15" hidden="1">'Sch-6 After Discount'!$A$1:$D$33</definedName>
    <definedName name="Z_498493C3_769C_4143_9114_C68CD1D40B11_.wvu.PrintArea" localSheetId="16" hidden="1">'Sch-7'!$A$1:$N$25</definedName>
    <definedName name="Z_498493C3_769C_4143_9114_C68CD1D40B11_.wvu.PrintArea" localSheetId="17" hidden="1">'Sch-7 Dis'!$A$1:$G$28</definedName>
    <definedName name="Z_498493C3_769C_4143_9114_C68CD1D40B11_.wvu.PrintTitles" localSheetId="4" hidden="1">'Sch-1'!$15:$17</definedName>
    <definedName name="Z_498493C3_769C_4143_9114_C68CD1D40B11_.wvu.PrintTitles" localSheetId="5" hidden="1">'Sch-1 dis'!$14:$16</definedName>
    <definedName name="Z_498493C3_769C_4143_9114_C68CD1D40B11_.wvu.PrintTitles" localSheetId="6" hidden="1">'Sch-2'!$15:$17</definedName>
    <definedName name="Z_498493C3_769C_4143_9114_C68CD1D40B11_.wvu.PrintTitles" localSheetId="7" hidden="1">'Sch-2 Dis'!$13:$15</definedName>
    <definedName name="Z_498493C3_769C_4143_9114_C68CD1D40B11_.wvu.PrintTitles" localSheetId="8" hidden="1">'Sch-3 '!$13:$17</definedName>
    <definedName name="Z_498493C3_769C_4143_9114_C68CD1D40B11_.wvu.PrintTitles" localSheetId="9" hidden="1">'Sch-3 Dis'!$13:$15</definedName>
    <definedName name="Z_498493C3_769C_4143_9114_C68CD1D40B11_.wvu.PrintTitles" localSheetId="12" hidden="1">'Sch-5'!$3:$13</definedName>
    <definedName name="Z_498493C3_769C_4143_9114_C68CD1D40B11_.wvu.PrintTitles" localSheetId="13" hidden="1">'Sch-5 Dis'!$3:$13</definedName>
    <definedName name="Z_498493C3_769C_4143_9114_C68CD1D40B11_.wvu.PrintTitles" localSheetId="14" hidden="1">'Sch-6'!$3:$13</definedName>
    <definedName name="Z_498493C3_769C_4143_9114_C68CD1D40B11_.wvu.PrintTitles" localSheetId="15" hidden="1">'Sch-6 After Discount'!$3:$13</definedName>
    <definedName name="Z_498493C3_769C_4143_9114_C68CD1D40B11_.wvu.PrintTitles" localSheetId="16" hidden="1">'Sch-7'!$14:$14</definedName>
    <definedName name="Z_498493C3_769C_4143_9114_C68CD1D40B11_.wvu.PrintTitles" localSheetId="17" hidden="1">'Sch-7 Dis'!$14:$14</definedName>
    <definedName name="Z_498493C3_769C_4143_9114_C68CD1D40B11_.wvu.Rows" localSheetId="22" hidden="1">'Bid Form 2nd Envelope'!$25:$25,'Bid Form 2nd Envelope'!$52:$52</definedName>
    <definedName name="Z_498493C3_769C_4143_9114_C68CD1D40B11_.wvu.Rows" localSheetId="1" hidden="1">Cover!$7:$7</definedName>
    <definedName name="Z_498493C3_769C_4143_9114_C68CD1D40B11_.wvu.Rows" localSheetId="18" hidden="1">Discount!$22:$22,Discount!$29:$29,Discount!$32:$34</definedName>
    <definedName name="Z_498493C3_769C_4143_9114_C68CD1D40B11_.wvu.Rows" localSheetId="6" hidden="1">'Sch-2'!#REF!</definedName>
    <definedName name="Z_498493C3_769C_4143_9114_C68CD1D40B11_.wvu.Rows" localSheetId="14" hidden="1">'Sch-6'!$22:$23</definedName>
    <definedName name="Z_498493C3_769C_4143_9114_C68CD1D40B11_.wvu.Rows" localSheetId="15" hidden="1">'Sch-6 After Discount'!$22:$23</definedName>
    <definedName name="Z_498493C3_769C_4143_9114_C68CD1D40B11_.wvu.Rows" localSheetId="16" hidden="1">'Sch-7'!$17:$18,'Sch-7'!$98:$216</definedName>
    <definedName name="Z_498493C3_769C_4143_9114_C68CD1D40B11_.wvu.Rows" localSheetId="17" hidden="1">'Sch-7 Dis'!$104:$222</definedName>
    <definedName name="Z_4AA1107B_A795_4744_B566_827168772C7A_.wvu.Cols" localSheetId="18" hidden="1">Discount!$H:$O</definedName>
    <definedName name="Z_4AA1107B_A795_4744_B566_827168772C7A_.wvu.Cols" localSheetId="6" hidden="1">'Sch-2'!$M:$R</definedName>
    <definedName name="Z_4AA1107B_A795_4744_B566_827168772C7A_.wvu.Cols" localSheetId="7" hidden="1">'Sch-2 Dis'!$K:$Q</definedName>
    <definedName name="Z_4AA1107B_A795_4744_B566_827168772C7A_.wvu.Cols" localSheetId="8" hidden="1">'Sch-3 '!$S:$AE,'Sch-3 '!$AK:$AP</definedName>
    <definedName name="Z_4AA1107B_A795_4744_B566_827168772C7A_.wvu.Cols" localSheetId="9" hidden="1">'Sch-3 Dis'!$AA:$AF</definedName>
    <definedName name="Z_4AA1107B_A795_4744_B566_827168772C7A_.wvu.Cols" localSheetId="12" hidden="1">'Sch-5'!$I:$P</definedName>
    <definedName name="Z_4AA1107B_A795_4744_B566_827168772C7A_.wvu.Cols" localSheetId="16" hidden="1">'Sch-7'!$O:$O,'Sch-7'!$AG:$AM</definedName>
    <definedName name="Z_4AA1107B_A795_4744_B566_827168772C7A_.wvu.Cols" localSheetId="17" hidden="1">'Sch-7 Dis'!$AD:$AJ</definedName>
    <definedName name="Z_4AA1107B_A795_4744_B566_827168772C7A_.wvu.FilterData" localSheetId="4" hidden="1">'Sch-1'!$A$19:$O$57</definedName>
    <definedName name="Z_4AA1107B_A795_4744_B566_827168772C7A_.wvu.FilterData" localSheetId="5" hidden="1">'Sch-1 dis'!$A$16:$B$21</definedName>
    <definedName name="Z_4AA1107B_A795_4744_B566_827168772C7A_.wvu.FilterData" localSheetId="6" hidden="1">'Sch-2'!$G$18:$J$58</definedName>
    <definedName name="Z_4AA1107B_A795_4744_B566_827168772C7A_.wvu.FilterData" localSheetId="7" hidden="1">'Sch-2 Dis'!$A$15:$F$56</definedName>
    <definedName name="Z_4AA1107B_A795_4744_B566_827168772C7A_.wvu.FilterData" localSheetId="8" hidden="1">'Sch-3 '!$A$19:$P$138</definedName>
    <definedName name="Z_4AA1107B_A795_4744_B566_827168772C7A_.wvu.FilterData" localSheetId="9" hidden="1">'Sch-3 Dis'!$A$15:$F$81</definedName>
    <definedName name="Z_4AA1107B_A795_4744_B566_827168772C7A_.wvu.PrintArea" localSheetId="22" hidden="1">'Bid Form 2nd Envelope'!$A$1:$F$68</definedName>
    <definedName name="Z_4AA1107B_A795_4744_B566_827168772C7A_.wvu.PrintArea" localSheetId="18" hidden="1">Discount!$A$2:$G$43</definedName>
    <definedName name="Z_4AA1107B_A795_4744_B566_827168772C7A_.wvu.PrintArea" localSheetId="20" hidden="1">'Entry Tax'!$A$1:$E$16</definedName>
    <definedName name="Z_4AA1107B_A795_4744_B566_827168772C7A_.wvu.PrintArea" localSheetId="2" hidden="1">Instructions!$A$1:$C$54</definedName>
    <definedName name="Z_4AA1107B_A795_4744_B566_827168772C7A_.wvu.PrintArea" localSheetId="3" hidden="1">'Names of Bidder'!$B$1:$G$32</definedName>
    <definedName name="Z_4AA1107B_A795_4744_B566_827168772C7A_.wvu.PrintArea" localSheetId="19" hidden="1">Octroi!$A$1:$E$16</definedName>
    <definedName name="Z_4AA1107B_A795_4744_B566_827168772C7A_.wvu.PrintArea" localSheetId="21" hidden="1">'Other Taxes &amp; Duties'!$A$1:$F$16</definedName>
    <definedName name="Z_4AA1107B_A795_4744_B566_827168772C7A_.wvu.PrintArea" localSheetId="24" hidden="1">'Q &amp; C'!$A$1:$F$38</definedName>
    <definedName name="Z_4AA1107B_A795_4744_B566_827168772C7A_.wvu.PrintArea" localSheetId="23" hidden="1">'Q &amp; C (2)'!$A$1:$F$44</definedName>
    <definedName name="Z_4AA1107B_A795_4744_B566_827168772C7A_.wvu.PrintArea" localSheetId="4" hidden="1">'Sch-1'!$A$1:$O$68</definedName>
    <definedName name="Z_4AA1107B_A795_4744_B566_827168772C7A_.wvu.PrintArea" localSheetId="5" hidden="1">'Sch-1 dis'!$A$1:$G$84</definedName>
    <definedName name="Z_4AA1107B_A795_4744_B566_827168772C7A_.wvu.PrintArea" localSheetId="6" hidden="1">'Sch-2'!$A$1:$J$65</definedName>
    <definedName name="Z_4AA1107B_A795_4744_B566_827168772C7A_.wvu.PrintArea" localSheetId="7" hidden="1">'Sch-2 Dis'!$A$1:$F$62</definedName>
    <definedName name="Z_4AA1107B_A795_4744_B566_827168772C7A_.wvu.PrintArea" localSheetId="8" hidden="1">'Sch-3 '!$A$1:$P$144</definedName>
    <definedName name="Z_4AA1107B_A795_4744_B566_827168772C7A_.wvu.PrintArea" localSheetId="9" hidden="1">'Sch-3 Dis'!$A$1:$F$87</definedName>
    <definedName name="Z_4AA1107B_A795_4744_B566_827168772C7A_.wvu.PrintArea" localSheetId="10" hidden="1">'Sch-4'!$A$1:$Q$29</definedName>
    <definedName name="Z_4AA1107B_A795_4744_B566_827168772C7A_.wvu.PrintArea" localSheetId="11" hidden="1">'Sch-4b'!$A$1:$Q$37</definedName>
    <definedName name="Z_4AA1107B_A795_4744_B566_827168772C7A_.wvu.PrintArea" localSheetId="12" hidden="1">'Sch-5'!$A$1:$E$26</definedName>
    <definedName name="Z_4AA1107B_A795_4744_B566_827168772C7A_.wvu.PrintArea" localSheetId="13" hidden="1">'Sch-5 Dis'!$A$1:$E$26</definedName>
    <definedName name="Z_4AA1107B_A795_4744_B566_827168772C7A_.wvu.PrintArea" localSheetId="14" hidden="1">'Sch-6'!$A$1:$D$33</definedName>
    <definedName name="Z_4AA1107B_A795_4744_B566_827168772C7A_.wvu.PrintArea" localSheetId="15" hidden="1">'Sch-6 After Discount'!$A$1:$D$33</definedName>
    <definedName name="Z_4AA1107B_A795_4744_B566_827168772C7A_.wvu.PrintArea" localSheetId="16" hidden="1">'Sch-7'!$A$1:$M$25</definedName>
    <definedName name="Z_4AA1107B_A795_4744_B566_827168772C7A_.wvu.PrintArea" localSheetId="17" hidden="1">'Sch-7 Dis'!$A$1:$G$28</definedName>
    <definedName name="Z_4AA1107B_A795_4744_B566_827168772C7A_.wvu.PrintTitles" localSheetId="4" hidden="1">'Sch-1'!$15:$17</definedName>
    <definedName name="Z_4AA1107B_A795_4744_B566_827168772C7A_.wvu.PrintTitles" localSheetId="5" hidden="1">'Sch-1 dis'!$14:$16</definedName>
    <definedName name="Z_4AA1107B_A795_4744_B566_827168772C7A_.wvu.PrintTitles" localSheetId="6" hidden="1">'Sch-2'!$15:$17</definedName>
    <definedName name="Z_4AA1107B_A795_4744_B566_827168772C7A_.wvu.PrintTitles" localSheetId="7" hidden="1">'Sch-2 Dis'!$13:$15</definedName>
    <definedName name="Z_4AA1107B_A795_4744_B566_827168772C7A_.wvu.PrintTitles" localSheetId="8" hidden="1">'Sch-3 '!$13:$17</definedName>
    <definedName name="Z_4AA1107B_A795_4744_B566_827168772C7A_.wvu.PrintTitles" localSheetId="9" hidden="1">'Sch-3 Dis'!$13:$15</definedName>
    <definedName name="Z_4AA1107B_A795_4744_B566_827168772C7A_.wvu.PrintTitles" localSheetId="12" hidden="1">'Sch-5'!$3:$13</definedName>
    <definedName name="Z_4AA1107B_A795_4744_B566_827168772C7A_.wvu.PrintTitles" localSheetId="13" hidden="1">'Sch-5 Dis'!$3:$13</definedName>
    <definedName name="Z_4AA1107B_A795_4744_B566_827168772C7A_.wvu.PrintTitles" localSheetId="14" hidden="1">'Sch-6'!$3:$13</definedName>
    <definedName name="Z_4AA1107B_A795_4744_B566_827168772C7A_.wvu.PrintTitles" localSheetId="15" hidden="1">'Sch-6 After Discount'!$3:$13</definedName>
    <definedName name="Z_4AA1107B_A795_4744_B566_827168772C7A_.wvu.PrintTitles" localSheetId="16" hidden="1">'Sch-7'!$14:$14</definedName>
    <definedName name="Z_4AA1107B_A795_4744_B566_827168772C7A_.wvu.PrintTitles" localSheetId="17" hidden="1">'Sch-7 Dis'!$14:$14</definedName>
    <definedName name="Z_4AA1107B_A795_4744_B566_827168772C7A_.wvu.Rows" localSheetId="1" hidden="1">Cover!$7:$7</definedName>
    <definedName name="Z_4AA1107B_A795_4744_B566_827168772C7A_.wvu.Rows" localSheetId="18" hidden="1">Discount!$32:$34</definedName>
    <definedName name="Z_4AA1107B_A795_4744_B566_827168772C7A_.wvu.Rows" localSheetId="6" hidden="1">'Sch-2'!#REF!,'Sch-2'!#REF!</definedName>
    <definedName name="Z_4AA1107B_A795_4744_B566_827168772C7A_.wvu.Rows" localSheetId="16" hidden="1">'Sch-7'!#REF!,'Sch-7'!$98:$216</definedName>
    <definedName name="Z_4AA1107B_A795_4744_B566_827168772C7A_.wvu.Rows" localSheetId="17" hidden="1">'Sch-7 Dis'!$104:$222</definedName>
    <definedName name="Z_4F65FF32_EC61_4022_A399_2986D7B6B8B3_.wvu.Cols" localSheetId="22" hidden="1">'Bid Form 2nd Envelope'!$Z:$AJ</definedName>
    <definedName name="Z_4F65FF32_EC61_4022_A399_2986D7B6B8B3_.wvu.Cols" localSheetId="4" hidden="1">'Sch-1'!$Y:$AL</definedName>
    <definedName name="Z_4F65FF32_EC61_4022_A399_2986D7B6B8B3_.wvu.Cols" localSheetId="5" hidden="1">'Sch-1 dis'!$O:$AB</definedName>
    <definedName name="Z_4F65FF32_EC61_4022_A399_2986D7B6B8B3_.wvu.Cols" localSheetId="6" hidden="1">'Sch-2'!#REF!</definedName>
    <definedName name="Z_4F65FF32_EC61_4022_A399_2986D7B6B8B3_.wvu.Cols" localSheetId="7" hidden="1">'Sch-2 Dis'!$K:$Q</definedName>
    <definedName name="Z_4F65FF32_EC61_4022_A399_2986D7B6B8B3_.wvu.Cols" localSheetId="8" hidden="1">'Sch-3 '!$AK:$AP</definedName>
    <definedName name="Z_4F65FF32_EC61_4022_A399_2986D7B6B8B3_.wvu.Cols" localSheetId="9" hidden="1">'Sch-3 Dis'!$AA:$AF</definedName>
    <definedName name="Z_4F65FF32_EC61_4022_A399_2986D7B6B8B3_.wvu.Cols" localSheetId="12" hidden="1">'Sch-5'!$I:$P</definedName>
    <definedName name="Z_4F65FF32_EC61_4022_A399_2986D7B6B8B3_.wvu.Cols" localSheetId="13" hidden="1">'Sch-5 Dis'!$I:$P</definedName>
    <definedName name="Z_4F65FF32_EC61_4022_A399_2986D7B6B8B3_.wvu.Cols" localSheetId="16" hidden="1">'Sch-7'!$AG:$AM</definedName>
    <definedName name="Z_4F65FF32_EC61_4022_A399_2986D7B6B8B3_.wvu.Cols" localSheetId="17" hidden="1">'Sch-7 Dis'!$AD:$AJ</definedName>
    <definedName name="Z_4F65FF32_EC61_4022_A399_2986D7B6B8B3_.wvu.PrintArea" localSheetId="22" hidden="1">'Bid Form 2nd Envelope'!$A$1:$F$68</definedName>
    <definedName name="Z_4F65FF32_EC61_4022_A399_2986D7B6B8B3_.wvu.PrintArea" localSheetId="18" hidden="1">Discount!$A$2:$G$41</definedName>
    <definedName name="Z_4F65FF32_EC61_4022_A399_2986D7B6B8B3_.wvu.PrintArea" localSheetId="20" hidden="1">'Entry Tax'!$A$1:$E$16</definedName>
    <definedName name="Z_4F65FF32_EC61_4022_A399_2986D7B6B8B3_.wvu.PrintArea" localSheetId="2" hidden="1">Instructions!$A$1:$C$54</definedName>
    <definedName name="Z_4F65FF32_EC61_4022_A399_2986D7B6B8B3_.wvu.PrintArea" localSheetId="3" hidden="1">'Names of Bidder'!$B$1:$E$30</definedName>
    <definedName name="Z_4F65FF32_EC61_4022_A399_2986D7B6B8B3_.wvu.PrintArea" localSheetId="19" hidden="1">Octroi!$A$1:$E$16</definedName>
    <definedName name="Z_4F65FF32_EC61_4022_A399_2986D7B6B8B3_.wvu.PrintArea" localSheetId="21" hidden="1">'Other Taxes &amp; Duties'!$A$1:$F$16</definedName>
    <definedName name="Z_4F65FF32_EC61_4022_A399_2986D7B6B8B3_.wvu.PrintArea" localSheetId="24" hidden="1">'Q &amp; C'!$A$1:$F$38</definedName>
    <definedName name="Z_4F65FF32_EC61_4022_A399_2986D7B6B8B3_.wvu.PrintArea" localSheetId="4" hidden="1">'Sch-1'!$A$1:$O$69</definedName>
    <definedName name="Z_4F65FF32_EC61_4022_A399_2986D7B6B8B3_.wvu.PrintArea" localSheetId="5" hidden="1">'Sch-1 dis'!$A$1:$G$84</definedName>
    <definedName name="Z_4F65FF32_EC61_4022_A399_2986D7B6B8B3_.wvu.PrintArea" localSheetId="6" hidden="1">'Sch-2'!$A$1:$J$57</definedName>
    <definedName name="Z_4F65FF32_EC61_4022_A399_2986D7B6B8B3_.wvu.PrintArea" localSheetId="7" hidden="1">'Sch-2 Dis'!$A$1:$F$55</definedName>
    <definedName name="Z_4F65FF32_EC61_4022_A399_2986D7B6B8B3_.wvu.PrintArea" localSheetId="8" hidden="1">'Sch-3 '!$A$1:$P$137</definedName>
    <definedName name="Z_4F65FF32_EC61_4022_A399_2986D7B6B8B3_.wvu.PrintArea" localSheetId="9" hidden="1">'Sch-3 Dis'!$A$1:$F$80</definedName>
    <definedName name="Z_4F65FF32_EC61_4022_A399_2986D7B6B8B3_.wvu.PrintArea" localSheetId="10" hidden="1">'Sch-4'!$A$1:$Q$29</definedName>
    <definedName name="Z_4F65FF32_EC61_4022_A399_2986D7B6B8B3_.wvu.PrintArea" localSheetId="11" hidden="1">'Sch-4b'!$A$1:$Q$37</definedName>
    <definedName name="Z_4F65FF32_EC61_4022_A399_2986D7B6B8B3_.wvu.PrintArea" localSheetId="12" hidden="1">'Sch-5'!$A$1:$E$26</definedName>
    <definedName name="Z_4F65FF32_EC61_4022_A399_2986D7B6B8B3_.wvu.PrintArea" localSheetId="13" hidden="1">'Sch-5 Dis'!$A$1:$E$26</definedName>
    <definedName name="Z_4F65FF32_EC61_4022_A399_2986D7B6B8B3_.wvu.PrintArea" localSheetId="14" hidden="1">'Sch-6'!$A$1:$D$34</definedName>
    <definedName name="Z_4F65FF32_EC61_4022_A399_2986D7B6B8B3_.wvu.PrintArea" localSheetId="15" hidden="1">'Sch-6 After Discount'!$A$1:$D$34</definedName>
    <definedName name="Z_4F65FF32_EC61_4022_A399_2986D7B6B8B3_.wvu.PrintArea" localSheetId="16" hidden="1">'Sch-7'!$A$1:$M$25</definedName>
    <definedName name="Z_4F65FF32_EC61_4022_A399_2986D7B6B8B3_.wvu.PrintArea" localSheetId="17" hidden="1">'Sch-7 Dis'!$A$1:$G$28</definedName>
    <definedName name="Z_4F65FF32_EC61_4022_A399_2986D7B6B8B3_.wvu.PrintTitles" localSheetId="4" hidden="1">'Sch-1'!$15:$17</definedName>
    <definedName name="Z_4F65FF32_EC61_4022_A399_2986D7B6B8B3_.wvu.PrintTitles" localSheetId="5" hidden="1">'Sch-1 dis'!$14:$16</definedName>
    <definedName name="Z_4F65FF32_EC61_4022_A399_2986D7B6B8B3_.wvu.PrintTitles" localSheetId="6" hidden="1">'Sch-2'!$15:$17</definedName>
    <definedName name="Z_4F65FF32_EC61_4022_A399_2986D7B6B8B3_.wvu.PrintTitles" localSheetId="7" hidden="1">'Sch-2 Dis'!$13:$15</definedName>
    <definedName name="Z_4F65FF32_EC61_4022_A399_2986D7B6B8B3_.wvu.PrintTitles" localSheetId="8" hidden="1">'Sch-3 '!$13:$17</definedName>
    <definedName name="Z_4F65FF32_EC61_4022_A399_2986D7B6B8B3_.wvu.PrintTitles" localSheetId="9" hidden="1">'Sch-3 Dis'!$13:$15</definedName>
    <definedName name="Z_4F65FF32_EC61_4022_A399_2986D7B6B8B3_.wvu.PrintTitles" localSheetId="12" hidden="1">'Sch-5'!$3:$13</definedName>
    <definedName name="Z_4F65FF32_EC61_4022_A399_2986D7B6B8B3_.wvu.PrintTitles" localSheetId="13" hidden="1">'Sch-5 Dis'!$3:$13</definedName>
    <definedName name="Z_4F65FF32_EC61_4022_A399_2986D7B6B8B3_.wvu.PrintTitles" localSheetId="14" hidden="1">'Sch-6'!$3:$13</definedName>
    <definedName name="Z_4F65FF32_EC61_4022_A399_2986D7B6B8B3_.wvu.PrintTitles" localSheetId="15" hidden="1">'Sch-6 After Discount'!$3:$13</definedName>
    <definedName name="Z_4F65FF32_EC61_4022_A399_2986D7B6B8B3_.wvu.PrintTitles" localSheetId="16" hidden="1">'Sch-7'!$14:$14</definedName>
    <definedName name="Z_4F65FF32_EC61_4022_A399_2986D7B6B8B3_.wvu.PrintTitles" localSheetId="17" hidden="1">'Sch-7 Dis'!$14:$14</definedName>
    <definedName name="Z_4F65FF32_EC61_4022_A399_2986D7B6B8B3_.wvu.Rows" localSheetId="4" hidden="1">'Sch-1'!$94:$160</definedName>
    <definedName name="Z_4F65FF32_EC61_4022_A399_2986D7B6B8B3_.wvu.Rows" localSheetId="5" hidden="1">'Sch-1 dis'!$109:$175</definedName>
    <definedName name="Z_4F65FF32_EC61_4022_A399_2986D7B6B8B3_.wvu.Rows" localSheetId="6" hidden="1">'Sch-2'!#REF!</definedName>
    <definedName name="Z_4F65FF32_EC61_4022_A399_2986D7B6B8B3_.wvu.Rows" localSheetId="7" hidden="1">'Sch-2 Dis'!#REF!</definedName>
    <definedName name="Z_4F65FF32_EC61_4022_A399_2986D7B6B8B3_.wvu.Rows" localSheetId="8" hidden="1">'Sch-3 '!#REF!</definedName>
    <definedName name="Z_4F65FF32_EC61_4022_A399_2986D7B6B8B3_.wvu.Rows" localSheetId="9" hidden="1">'Sch-3 Dis'!#REF!</definedName>
    <definedName name="Z_4F65FF32_EC61_4022_A399_2986D7B6B8B3_.wvu.Rows" localSheetId="16" hidden="1">'Sch-7'!$98:$216</definedName>
    <definedName name="Z_4F65FF32_EC61_4022_A399_2986D7B6B8B3_.wvu.Rows" localSheetId="17" hidden="1">'Sch-7 Dis'!$104:$222</definedName>
    <definedName name="Z_58D82F59_8CF6_455F_B9F4_081499FDF243_.wvu.Cols" localSheetId="18" hidden="1">Discount!$H:$L</definedName>
    <definedName name="Z_58D82F59_8CF6_455F_B9F4_081499FDF243_.wvu.PrintArea" localSheetId="18" hidden="1">Discount!$A$2:$G$43</definedName>
    <definedName name="Z_58D82F59_8CF6_455F_B9F4_081499FDF243_.wvu.PrintArea" localSheetId="20" hidden="1">'Entry Tax'!$A$1:$E$16</definedName>
    <definedName name="Z_58D82F59_8CF6_455F_B9F4_081499FDF243_.wvu.PrintArea" localSheetId="19" hidden="1">Octroi!$A$1:$E$16</definedName>
    <definedName name="Z_58D82F59_8CF6_455F_B9F4_081499FDF243_.wvu.PrintArea" localSheetId="21" hidden="1">'Other Taxes &amp; Duties'!$A$1:$F$16</definedName>
    <definedName name="Z_58D82F59_8CF6_455F_B9F4_081499FDF243_.wvu.PrintArea" localSheetId="23" hidden="1">'Q &amp; C (2)'!$A$1:$F$43</definedName>
    <definedName name="Z_58D82F59_8CF6_455F_B9F4_081499FDF243_.wvu.Rows" localSheetId="18" hidden="1">Discount!$20:$20,Discount!$27:$27</definedName>
    <definedName name="Z_59ACD8B6_730E_4199_8297_1160D2A0693D_.wvu.PrintArea" localSheetId="23" hidden="1">'Q &amp; C (2)'!$A$1:$F$43</definedName>
    <definedName name="Z_696D9240_6693_44E8_B9A4_2BFADD101EE2_.wvu.Cols" localSheetId="18" hidden="1">Discount!$H:$L</definedName>
    <definedName name="Z_696D9240_6693_44E8_B9A4_2BFADD101EE2_.wvu.PrintArea" localSheetId="18" hidden="1">Discount!$A$2:$G$43</definedName>
    <definedName name="Z_696D9240_6693_44E8_B9A4_2BFADD101EE2_.wvu.PrintArea" localSheetId="20" hidden="1">'Entry Tax'!$A$1:$E$16</definedName>
    <definedName name="Z_696D9240_6693_44E8_B9A4_2BFADD101EE2_.wvu.PrintArea" localSheetId="19" hidden="1">Octroi!$A$1:$E$16</definedName>
    <definedName name="Z_696D9240_6693_44E8_B9A4_2BFADD101EE2_.wvu.PrintArea" localSheetId="21" hidden="1">'Other Taxes &amp; Duties'!$A$1:$F$16</definedName>
    <definedName name="Z_696D9240_6693_44E8_B9A4_2BFADD101EE2_.wvu.PrintArea" localSheetId="23" hidden="1">'Q &amp; C (2)'!$A$1:$F$43</definedName>
    <definedName name="Z_696D9240_6693_44E8_B9A4_2BFADD101EE2_.wvu.Rows" localSheetId="18" hidden="1">Discount!$20:$20,Discount!$27:$27</definedName>
    <definedName name="Z_6E345679_47E0_4044_94F8_40B7719CE719_.wvu.PrintArea" localSheetId="23" hidden="1">'Q &amp; C (2)'!$A$1:$F$43</definedName>
    <definedName name="Z_7487ED9F_BBED_4B2A_9631_22F1A430946B_.wvu.Cols" localSheetId="18" hidden="1">Discount!$H:$O</definedName>
    <definedName name="Z_7487ED9F_BBED_4B2A_9631_22F1A430946B_.wvu.Cols" localSheetId="6" hidden="1">'Sch-2'!$M:$R</definedName>
    <definedName name="Z_7487ED9F_BBED_4B2A_9631_22F1A430946B_.wvu.Cols" localSheetId="7" hidden="1">'Sch-2 Dis'!$K:$Q</definedName>
    <definedName name="Z_7487ED9F_BBED_4B2A_9631_22F1A430946B_.wvu.Cols" localSheetId="8" hidden="1">'Sch-3 '!$S:$AE,'Sch-3 '!$AK:$AP</definedName>
    <definedName name="Z_7487ED9F_BBED_4B2A_9631_22F1A430946B_.wvu.Cols" localSheetId="9" hidden="1">'Sch-3 Dis'!$AA:$AF</definedName>
    <definedName name="Z_7487ED9F_BBED_4B2A_9631_22F1A430946B_.wvu.Cols" localSheetId="12" hidden="1">'Sch-5'!$I:$P</definedName>
    <definedName name="Z_7487ED9F_BBED_4B2A_9631_22F1A430946B_.wvu.Cols" localSheetId="16" hidden="1">'Sch-7'!$O:$O,'Sch-7'!$AG:$AM</definedName>
    <definedName name="Z_7487ED9F_BBED_4B2A_9631_22F1A430946B_.wvu.Cols" localSheetId="17" hidden="1">'Sch-7 Dis'!$AD:$AJ</definedName>
    <definedName name="Z_7487ED9F_BBED_4B2A_9631_22F1A430946B_.wvu.FilterData" localSheetId="4" hidden="1">'Sch-1'!$A$19:$O$57</definedName>
    <definedName name="Z_7487ED9F_BBED_4B2A_9631_22F1A430946B_.wvu.FilterData" localSheetId="5" hidden="1">'Sch-1 dis'!$A$16:$B$21</definedName>
    <definedName name="Z_7487ED9F_BBED_4B2A_9631_22F1A430946B_.wvu.FilterData" localSheetId="6" hidden="1">'Sch-2'!$G$18:$J$58</definedName>
    <definedName name="Z_7487ED9F_BBED_4B2A_9631_22F1A430946B_.wvu.FilterData" localSheetId="7" hidden="1">'Sch-2 Dis'!$A$15:$F$56</definedName>
    <definedName name="Z_7487ED9F_BBED_4B2A_9631_22F1A430946B_.wvu.FilterData" localSheetId="8" hidden="1">'Sch-3 '!$A$19:$P$138</definedName>
    <definedName name="Z_7487ED9F_BBED_4B2A_9631_22F1A430946B_.wvu.FilterData" localSheetId="9" hidden="1">'Sch-3 Dis'!$A$15:$F$81</definedName>
    <definedName name="Z_7487ED9F_BBED_4B2A_9631_22F1A430946B_.wvu.PrintArea" localSheetId="22" hidden="1">'Bid Form 2nd Envelope'!$A$1:$F$68</definedName>
    <definedName name="Z_7487ED9F_BBED_4B2A_9631_22F1A430946B_.wvu.PrintArea" localSheetId="18" hidden="1">Discount!$A$2:$G$43</definedName>
    <definedName name="Z_7487ED9F_BBED_4B2A_9631_22F1A430946B_.wvu.PrintArea" localSheetId="20" hidden="1">'Entry Tax'!$A$1:$E$16</definedName>
    <definedName name="Z_7487ED9F_BBED_4B2A_9631_22F1A430946B_.wvu.PrintArea" localSheetId="2" hidden="1">Instructions!$A$1:$C$54</definedName>
    <definedName name="Z_7487ED9F_BBED_4B2A_9631_22F1A430946B_.wvu.PrintArea" localSheetId="3" hidden="1">'Names of Bidder'!$B$1:$G$32</definedName>
    <definedName name="Z_7487ED9F_BBED_4B2A_9631_22F1A430946B_.wvu.PrintArea" localSheetId="19" hidden="1">Octroi!$A$1:$E$16</definedName>
    <definedName name="Z_7487ED9F_BBED_4B2A_9631_22F1A430946B_.wvu.PrintArea" localSheetId="21" hidden="1">'Other Taxes &amp; Duties'!$A$1:$F$16</definedName>
    <definedName name="Z_7487ED9F_BBED_4B2A_9631_22F1A430946B_.wvu.PrintArea" localSheetId="24" hidden="1">'Q &amp; C'!$A$1:$F$38</definedName>
    <definedName name="Z_7487ED9F_BBED_4B2A_9631_22F1A430946B_.wvu.PrintArea" localSheetId="23" hidden="1">'Q &amp; C (2)'!$A$1:$F$44</definedName>
    <definedName name="Z_7487ED9F_BBED_4B2A_9631_22F1A430946B_.wvu.PrintArea" localSheetId="4" hidden="1">'Sch-1'!$A$1:$O$68</definedName>
    <definedName name="Z_7487ED9F_BBED_4B2A_9631_22F1A430946B_.wvu.PrintArea" localSheetId="5" hidden="1">'Sch-1 dis'!$A$1:$G$84</definedName>
    <definedName name="Z_7487ED9F_BBED_4B2A_9631_22F1A430946B_.wvu.PrintArea" localSheetId="6" hidden="1">'Sch-2'!$A$1:$J$65</definedName>
    <definedName name="Z_7487ED9F_BBED_4B2A_9631_22F1A430946B_.wvu.PrintArea" localSheetId="7" hidden="1">'Sch-2 Dis'!$A$1:$F$62</definedName>
    <definedName name="Z_7487ED9F_BBED_4B2A_9631_22F1A430946B_.wvu.PrintArea" localSheetId="8" hidden="1">'Sch-3 '!$A$1:$P$144</definedName>
    <definedName name="Z_7487ED9F_BBED_4B2A_9631_22F1A430946B_.wvu.PrintArea" localSheetId="9" hidden="1">'Sch-3 Dis'!$A$1:$F$87</definedName>
    <definedName name="Z_7487ED9F_BBED_4B2A_9631_22F1A430946B_.wvu.PrintArea" localSheetId="10" hidden="1">'Sch-4'!$A$1:$Q$29</definedName>
    <definedName name="Z_7487ED9F_BBED_4B2A_9631_22F1A430946B_.wvu.PrintArea" localSheetId="11" hidden="1">'Sch-4b'!$A$1:$Q$37</definedName>
    <definedName name="Z_7487ED9F_BBED_4B2A_9631_22F1A430946B_.wvu.PrintArea" localSheetId="12" hidden="1">'Sch-5'!$A$1:$E$26</definedName>
    <definedName name="Z_7487ED9F_BBED_4B2A_9631_22F1A430946B_.wvu.PrintArea" localSheetId="13" hidden="1">'Sch-5 Dis'!$A$1:$E$26</definedName>
    <definedName name="Z_7487ED9F_BBED_4B2A_9631_22F1A430946B_.wvu.PrintArea" localSheetId="14" hidden="1">'Sch-6'!$A$1:$D$33</definedName>
    <definedName name="Z_7487ED9F_BBED_4B2A_9631_22F1A430946B_.wvu.PrintArea" localSheetId="15" hidden="1">'Sch-6 After Discount'!$A$1:$D$33</definedName>
    <definedName name="Z_7487ED9F_BBED_4B2A_9631_22F1A430946B_.wvu.PrintArea" localSheetId="16" hidden="1">'Sch-7'!$A$1:$M$25</definedName>
    <definedName name="Z_7487ED9F_BBED_4B2A_9631_22F1A430946B_.wvu.PrintArea" localSheetId="17" hidden="1">'Sch-7 Dis'!$A$1:$G$28</definedName>
    <definedName name="Z_7487ED9F_BBED_4B2A_9631_22F1A430946B_.wvu.PrintTitles" localSheetId="4" hidden="1">'Sch-1'!$15:$17</definedName>
    <definedName name="Z_7487ED9F_BBED_4B2A_9631_22F1A430946B_.wvu.PrintTitles" localSheetId="5" hidden="1">'Sch-1 dis'!$14:$16</definedName>
    <definedName name="Z_7487ED9F_BBED_4B2A_9631_22F1A430946B_.wvu.PrintTitles" localSheetId="6" hidden="1">'Sch-2'!$15:$17</definedName>
    <definedName name="Z_7487ED9F_BBED_4B2A_9631_22F1A430946B_.wvu.PrintTitles" localSheetId="7" hidden="1">'Sch-2 Dis'!$13:$15</definedName>
    <definedName name="Z_7487ED9F_BBED_4B2A_9631_22F1A430946B_.wvu.PrintTitles" localSheetId="8" hidden="1">'Sch-3 '!$13:$17</definedName>
    <definedName name="Z_7487ED9F_BBED_4B2A_9631_22F1A430946B_.wvu.PrintTitles" localSheetId="9" hidden="1">'Sch-3 Dis'!$13:$15</definedName>
    <definedName name="Z_7487ED9F_BBED_4B2A_9631_22F1A430946B_.wvu.PrintTitles" localSheetId="12" hidden="1">'Sch-5'!$3:$13</definedName>
    <definedName name="Z_7487ED9F_BBED_4B2A_9631_22F1A430946B_.wvu.PrintTitles" localSheetId="13" hidden="1">'Sch-5 Dis'!$3:$13</definedName>
    <definedName name="Z_7487ED9F_BBED_4B2A_9631_22F1A430946B_.wvu.PrintTitles" localSheetId="14" hidden="1">'Sch-6'!$3:$13</definedName>
    <definedName name="Z_7487ED9F_BBED_4B2A_9631_22F1A430946B_.wvu.PrintTitles" localSheetId="15" hidden="1">'Sch-6 After Discount'!$3:$13</definedName>
    <definedName name="Z_7487ED9F_BBED_4B2A_9631_22F1A430946B_.wvu.PrintTitles" localSheetId="16" hidden="1">'Sch-7'!$14:$14</definedName>
    <definedName name="Z_7487ED9F_BBED_4B2A_9631_22F1A430946B_.wvu.PrintTitles" localSheetId="17" hidden="1">'Sch-7 Dis'!$14:$14</definedName>
    <definedName name="Z_7487ED9F_BBED_4B2A_9631_22F1A430946B_.wvu.Rows" localSheetId="1" hidden="1">Cover!$7:$7</definedName>
    <definedName name="Z_7487ED9F_BBED_4B2A_9631_22F1A430946B_.wvu.Rows" localSheetId="18" hidden="1">Discount!$32:$34</definedName>
    <definedName name="Z_7487ED9F_BBED_4B2A_9631_22F1A430946B_.wvu.Rows" localSheetId="6" hidden="1">'Sch-2'!#REF!,'Sch-2'!#REF!</definedName>
    <definedName name="Z_7487ED9F_BBED_4B2A_9631_22F1A430946B_.wvu.Rows" localSheetId="16" hidden="1">'Sch-7'!#REF!,'Sch-7'!$98:$216</definedName>
    <definedName name="Z_7487ED9F_BBED_4B2A_9631_22F1A430946B_.wvu.Rows" localSheetId="17" hidden="1">'Sch-7 Dis'!$104:$222</definedName>
    <definedName name="Z_8909CFDD_4F29_4C72_886E_908773EE94A2_.wvu.Cols" localSheetId="22" hidden="1">'Bid Form 2nd Envelope'!$G:$K,'Bid Form 2nd Envelope'!$Y:$AN</definedName>
    <definedName name="Z_8909CFDD_4F29_4C72_886E_908773EE94A2_.wvu.Cols" localSheetId="18" hidden="1">Discount!$H:$K</definedName>
    <definedName name="Z_8909CFDD_4F29_4C72_886E_908773EE94A2_.wvu.Cols" localSheetId="3" hidden="1">'Names of Bidder'!$H:$R,'Names of Bidder'!$Z:$AC</definedName>
    <definedName name="Z_8909CFDD_4F29_4C72_886E_908773EE94A2_.wvu.Cols" localSheetId="4" hidden="1">'Sch-1'!$Q:$R,'Sch-1'!$AD:$AM</definedName>
    <definedName name="Z_8909CFDD_4F29_4C72_886E_908773EE94A2_.wvu.Cols" localSheetId="7" hidden="1">'Sch-2 Dis'!$K:$Q</definedName>
    <definedName name="Z_8909CFDD_4F29_4C72_886E_908773EE94A2_.wvu.Cols" localSheetId="8" hidden="1">'Sch-3 '!$R:$S,'Sch-3 '!$AK:$AP</definedName>
    <definedName name="Z_8909CFDD_4F29_4C72_886E_908773EE94A2_.wvu.Cols" localSheetId="9" hidden="1">'Sch-3 Dis'!$AA:$AF</definedName>
    <definedName name="Z_8909CFDD_4F29_4C72_886E_908773EE94A2_.wvu.Cols" localSheetId="10" hidden="1">'Sch-4'!$R:$S</definedName>
    <definedName name="Z_8909CFDD_4F29_4C72_886E_908773EE94A2_.wvu.Cols" localSheetId="11" hidden="1">'Sch-4b'!$R:$S</definedName>
    <definedName name="Z_8909CFDD_4F29_4C72_886E_908773EE94A2_.wvu.Cols" localSheetId="12" hidden="1">'Sch-5'!$I:$P</definedName>
    <definedName name="Z_8909CFDD_4F29_4C72_886E_908773EE94A2_.wvu.Cols" localSheetId="16" hidden="1">'Sch-7'!$P:$R,'Sch-7'!$AG:$AM</definedName>
    <definedName name="Z_8909CFDD_4F29_4C72_886E_908773EE94A2_.wvu.Cols" localSheetId="17" hidden="1">'Sch-7 Dis'!$AD:$AJ</definedName>
    <definedName name="Z_8909CFDD_4F29_4C72_886E_908773EE94A2_.wvu.FilterData" localSheetId="4" hidden="1">'Sch-1'!$A$19:$AZ$19</definedName>
    <definedName name="Z_8909CFDD_4F29_4C72_886E_908773EE94A2_.wvu.FilterData" localSheetId="5" hidden="1">'Sch-1 dis'!$A$16:$B$21</definedName>
    <definedName name="Z_8909CFDD_4F29_4C72_886E_908773EE94A2_.wvu.FilterData" localSheetId="6" hidden="1">'Sch-2'!$G$18:$J$58</definedName>
    <definedName name="Z_8909CFDD_4F29_4C72_886E_908773EE94A2_.wvu.FilterData" localSheetId="7" hidden="1">'Sch-2 Dis'!$A$15:$F$56</definedName>
    <definedName name="Z_8909CFDD_4F29_4C72_886E_908773EE94A2_.wvu.FilterData" localSheetId="8" hidden="1">'Sch-3 '!$A$19:$BB$136</definedName>
    <definedName name="Z_8909CFDD_4F29_4C72_886E_908773EE94A2_.wvu.FilterData" localSheetId="9" hidden="1">'Sch-3 Dis'!$A$15:$F$81</definedName>
    <definedName name="Z_8909CFDD_4F29_4C72_886E_908773EE94A2_.wvu.PrintArea" localSheetId="22" hidden="1">'Bid Form 2nd Envelope'!$A$1:$F$68</definedName>
    <definedName name="Z_8909CFDD_4F29_4C72_886E_908773EE94A2_.wvu.PrintArea" localSheetId="1" hidden="1">Cover!$A$1:$F$15</definedName>
    <definedName name="Z_8909CFDD_4F29_4C72_886E_908773EE94A2_.wvu.PrintArea" localSheetId="18" hidden="1">Discount!$A$2:$G$43</definedName>
    <definedName name="Z_8909CFDD_4F29_4C72_886E_908773EE94A2_.wvu.PrintArea" localSheetId="20" hidden="1">'Entry Tax'!$A$1:$E$16</definedName>
    <definedName name="Z_8909CFDD_4F29_4C72_886E_908773EE94A2_.wvu.PrintArea" localSheetId="2" hidden="1">Instructions!$A$1:$C$54</definedName>
    <definedName name="Z_8909CFDD_4F29_4C72_886E_908773EE94A2_.wvu.PrintArea" localSheetId="3" hidden="1">'Names of Bidder'!$B$1:$G$32</definedName>
    <definedName name="Z_8909CFDD_4F29_4C72_886E_908773EE94A2_.wvu.PrintArea" localSheetId="19" hidden="1">Octroi!$A$1:$E$16</definedName>
    <definedName name="Z_8909CFDD_4F29_4C72_886E_908773EE94A2_.wvu.PrintArea" localSheetId="21" hidden="1">'Other Taxes &amp; Duties'!$A$1:$F$16</definedName>
    <definedName name="Z_8909CFDD_4F29_4C72_886E_908773EE94A2_.wvu.PrintArea" localSheetId="24" hidden="1">'Q &amp; C'!$A$1:$F$38</definedName>
    <definedName name="Z_8909CFDD_4F29_4C72_886E_908773EE94A2_.wvu.PrintArea" localSheetId="23" hidden="1">'Q &amp; C (2)'!$A$1:$F$44</definedName>
    <definedName name="Z_8909CFDD_4F29_4C72_886E_908773EE94A2_.wvu.PrintArea" localSheetId="4" hidden="1">'Sch-1'!$A$1:$O$68</definedName>
    <definedName name="Z_8909CFDD_4F29_4C72_886E_908773EE94A2_.wvu.PrintArea" localSheetId="5" hidden="1">'Sch-1 dis'!$A$1:$G$84</definedName>
    <definedName name="Z_8909CFDD_4F29_4C72_886E_908773EE94A2_.wvu.PrintArea" localSheetId="6" hidden="1">'Sch-2'!$A$1:$J$67</definedName>
    <definedName name="Z_8909CFDD_4F29_4C72_886E_908773EE94A2_.wvu.PrintArea" localSheetId="7" hidden="1">'Sch-2 Dis'!$A$1:$F$62</definedName>
    <definedName name="Z_8909CFDD_4F29_4C72_886E_908773EE94A2_.wvu.PrintArea" localSheetId="8" hidden="1">'Sch-3 '!$A$1:$Q$144</definedName>
    <definedName name="Z_8909CFDD_4F29_4C72_886E_908773EE94A2_.wvu.PrintArea" localSheetId="9" hidden="1">'Sch-3 Dis'!$A$1:$F$87</definedName>
    <definedName name="Z_8909CFDD_4F29_4C72_886E_908773EE94A2_.wvu.PrintArea" localSheetId="10" hidden="1">'Sch-4'!$A$1:$Q$29</definedName>
    <definedName name="Z_8909CFDD_4F29_4C72_886E_908773EE94A2_.wvu.PrintArea" localSheetId="11" hidden="1">'Sch-4b'!$A$1:$Q$37</definedName>
    <definedName name="Z_8909CFDD_4F29_4C72_886E_908773EE94A2_.wvu.PrintArea" localSheetId="12" hidden="1">'Sch-5'!$A$1:$E$26</definedName>
    <definedName name="Z_8909CFDD_4F29_4C72_886E_908773EE94A2_.wvu.PrintArea" localSheetId="13" hidden="1">'Sch-5 Dis'!$A$1:$E$26</definedName>
    <definedName name="Z_8909CFDD_4F29_4C72_886E_908773EE94A2_.wvu.PrintArea" localSheetId="14" hidden="1">'Sch-6'!$A$1:$D$33</definedName>
    <definedName name="Z_8909CFDD_4F29_4C72_886E_908773EE94A2_.wvu.PrintArea" localSheetId="15" hidden="1">'Sch-6 After Discount'!$A$1:$D$33</definedName>
    <definedName name="Z_8909CFDD_4F29_4C72_886E_908773EE94A2_.wvu.PrintArea" localSheetId="16" hidden="1">'Sch-7'!$A$1:$N$25</definedName>
    <definedName name="Z_8909CFDD_4F29_4C72_886E_908773EE94A2_.wvu.PrintArea" localSheetId="17" hidden="1">'Sch-7 Dis'!$A$1:$G$28</definedName>
    <definedName name="Z_8909CFDD_4F29_4C72_886E_908773EE94A2_.wvu.PrintTitles" localSheetId="4" hidden="1">'Sch-1'!$15:$17</definedName>
    <definedName name="Z_8909CFDD_4F29_4C72_886E_908773EE94A2_.wvu.PrintTitles" localSheetId="5" hidden="1">'Sch-1 dis'!$14:$16</definedName>
    <definedName name="Z_8909CFDD_4F29_4C72_886E_908773EE94A2_.wvu.PrintTitles" localSheetId="6" hidden="1">'Sch-2'!$15:$17</definedName>
    <definedName name="Z_8909CFDD_4F29_4C72_886E_908773EE94A2_.wvu.PrintTitles" localSheetId="7" hidden="1">'Sch-2 Dis'!$13:$15</definedName>
    <definedName name="Z_8909CFDD_4F29_4C72_886E_908773EE94A2_.wvu.PrintTitles" localSheetId="8" hidden="1">'Sch-3 '!$13:$17</definedName>
    <definedName name="Z_8909CFDD_4F29_4C72_886E_908773EE94A2_.wvu.PrintTitles" localSheetId="9" hidden="1">'Sch-3 Dis'!$13:$15</definedName>
    <definedName name="Z_8909CFDD_4F29_4C72_886E_908773EE94A2_.wvu.PrintTitles" localSheetId="12" hidden="1">'Sch-5'!$3:$13</definedName>
    <definedName name="Z_8909CFDD_4F29_4C72_886E_908773EE94A2_.wvu.PrintTitles" localSheetId="13" hidden="1">'Sch-5 Dis'!$3:$13</definedName>
    <definedName name="Z_8909CFDD_4F29_4C72_886E_908773EE94A2_.wvu.PrintTitles" localSheetId="14" hidden="1">'Sch-6'!$3:$13</definedName>
    <definedName name="Z_8909CFDD_4F29_4C72_886E_908773EE94A2_.wvu.PrintTitles" localSheetId="15" hidden="1">'Sch-6 After Discount'!$3:$13</definedName>
    <definedName name="Z_8909CFDD_4F29_4C72_886E_908773EE94A2_.wvu.PrintTitles" localSheetId="16" hidden="1">'Sch-7'!$14:$14</definedName>
    <definedName name="Z_8909CFDD_4F29_4C72_886E_908773EE94A2_.wvu.PrintTitles" localSheetId="17" hidden="1">'Sch-7 Dis'!$14:$14</definedName>
    <definedName name="Z_8909CFDD_4F29_4C72_886E_908773EE94A2_.wvu.Rows" localSheetId="22" hidden="1">'Bid Form 2nd Envelope'!$25:$25</definedName>
    <definedName name="Z_8909CFDD_4F29_4C72_886E_908773EE94A2_.wvu.Rows" localSheetId="1" hidden="1">Cover!$7:$7</definedName>
    <definedName name="Z_8909CFDD_4F29_4C72_886E_908773EE94A2_.wvu.Rows" localSheetId="18" hidden="1">Discount!$22:$22,Discount!$29:$29,Discount!$32:$34</definedName>
    <definedName name="Z_8909CFDD_4F29_4C72_886E_908773EE94A2_.wvu.Rows" localSheetId="2" hidden="1">Instructions!$35:$36</definedName>
    <definedName name="Z_8909CFDD_4F29_4C72_886E_908773EE94A2_.wvu.Rows" localSheetId="4" hidden="1">'Sch-1'!#REF!</definedName>
    <definedName name="Z_8909CFDD_4F29_4C72_886E_908773EE94A2_.wvu.Rows" localSheetId="6" hidden="1">'Sch-2'!#REF!</definedName>
    <definedName name="Z_8909CFDD_4F29_4C72_886E_908773EE94A2_.wvu.Rows" localSheetId="8" hidden="1">'Sch-3 '!#REF!</definedName>
    <definedName name="Z_8909CFDD_4F29_4C72_886E_908773EE94A2_.wvu.Rows" localSheetId="14" hidden="1">'Sch-6'!$22:$23</definedName>
    <definedName name="Z_8909CFDD_4F29_4C72_886E_908773EE94A2_.wvu.Rows" localSheetId="15" hidden="1">'Sch-6 After Discount'!$22:$23</definedName>
    <definedName name="Z_8909CFDD_4F29_4C72_886E_908773EE94A2_.wvu.Rows" localSheetId="16" hidden="1">'Sch-7'!$17:$18,'Sch-7'!$98:$216</definedName>
    <definedName name="Z_8909CFDD_4F29_4C72_886E_908773EE94A2_.wvu.Rows" localSheetId="17" hidden="1">'Sch-7 Dis'!$104:$222</definedName>
    <definedName name="Z_987A3FAC_920D_4C0C_8129_D8F4AFD7E477_.wvu.Cols" localSheetId="22" hidden="1">'Bid Form 2nd Envelope'!$G:$K,'Bid Form 2nd Envelope'!$Y:$AN</definedName>
    <definedName name="Z_987A3FAC_920D_4C0C_8129_D8F4AFD7E477_.wvu.Cols" localSheetId="18" hidden="1">Discount!$H:$K</definedName>
    <definedName name="Z_987A3FAC_920D_4C0C_8129_D8F4AFD7E477_.wvu.Cols" localSheetId="3" hidden="1">'Names of Bidder'!$H:$R,'Names of Bidder'!$Z:$AC</definedName>
    <definedName name="Z_987A3FAC_920D_4C0C_8129_D8F4AFD7E477_.wvu.Cols" localSheetId="4" hidden="1">'Sch-1'!$O:$R,'Sch-1'!$AD:$AM</definedName>
    <definedName name="Z_987A3FAC_920D_4C0C_8129_D8F4AFD7E477_.wvu.Cols" localSheetId="7" hidden="1">'Sch-2 Dis'!$K:$Q</definedName>
    <definedName name="Z_987A3FAC_920D_4C0C_8129_D8F4AFD7E477_.wvu.Cols" localSheetId="8" hidden="1">'Sch-3 '!$R:$S,'Sch-3 '!$AK:$AP</definedName>
    <definedName name="Z_987A3FAC_920D_4C0C_8129_D8F4AFD7E477_.wvu.Cols" localSheetId="9" hidden="1">'Sch-3 Dis'!$AA:$AF</definedName>
    <definedName name="Z_987A3FAC_920D_4C0C_8129_D8F4AFD7E477_.wvu.Cols" localSheetId="10" hidden="1">'Sch-4'!$R:$S</definedName>
    <definedName name="Z_987A3FAC_920D_4C0C_8129_D8F4AFD7E477_.wvu.Cols" localSheetId="11" hidden="1">'Sch-4b'!$R:$S</definedName>
    <definedName name="Z_987A3FAC_920D_4C0C_8129_D8F4AFD7E477_.wvu.Cols" localSheetId="12" hidden="1">'Sch-5'!$I:$P</definedName>
    <definedName name="Z_987A3FAC_920D_4C0C_8129_D8F4AFD7E477_.wvu.Cols" localSheetId="16" hidden="1">'Sch-7'!$P:$R,'Sch-7'!$AG:$AM</definedName>
    <definedName name="Z_987A3FAC_920D_4C0C_8129_D8F4AFD7E477_.wvu.Cols" localSheetId="17" hidden="1">'Sch-7 Dis'!$AD:$AJ</definedName>
    <definedName name="Z_987A3FAC_920D_4C0C_8129_D8F4AFD7E477_.wvu.FilterData" localSheetId="4" hidden="1">'Sch-1'!$A$17:$AZ$17</definedName>
    <definedName name="Z_987A3FAC_920D_4C0C_8129_D8F4AFD7E477_.wvu.FilterData" localSheetId="5" hidden="1">'Sch-1 dis'!$A$16:$B$21</definedName>
    <definedName name="Z_987A3FAC_920D_4C0C_8129_D8F4AFD7E477_.wvu.FilterData" localSheetId="6" hidden="1">'Sch-2'!$G$18:$J$58</definedName>
    <definedName name="Z_987A3FAC_920D_4C0C_8129_D8F4AFD7E477_.wvu.FilterData" localSheetId="7" hidden="1">'Sch-2 Dis'!$A$15:$F$56</definedName>
    <definedName name="Z_987A3FAC_920D_4C0C_8129_D8F4AFD7E477_.wvu.FilterData" localSheetId="8" hidden="1">'Sch-3 '!$A$19:$BB$136</definedName>
    <definedName name="Z_987A3FAC_920D_4C0C_8129_D8F4AFD7E477_.wvu.FilterData" localSheetId="9" hidden="1">'Sch-3 Dis'!$A$15:$F$81</definedName>
    <definedName name="Z_987A3FAC_920D_4C0C_8129_D8F4AFD7E477_.wvu.PrintArea" localSheetId="22" hidden="1">'Bid Form 2nd Envelope'!$A$1:$F$68</definedName>
    <definedName name="Z_987A3FAC_920D_4C0C_8129_D8F4AFD7E477_.wvu.PrintArea" localSheetId="1" hidden="1">Cover!$A$1:$F$15</definedName>
    <definedName name="Z_987A3FAC_920D_4C0C_8129_D8F4AFD7E477_.wvu.PrintArea" localSheetId="18" hidden="1">Discount!$A$2:$G$43</definedName>
    <definedName name="Z_987A3FAC_920D_4C0C_8129_D8F4AFD7E477_.wvu.PrintArea" localSheetId="20" hidden="1">'Entry Tax'!$A$1:$E$16</definedName>
    <definedName name="Z_987A3FAC_920D_4C0C_8129_D8F4AFD7E477_.wvu.PrintArea" localSheetId="2" hidden="1">Instructions!$A$1:$C$54</definedName>
    <definedName name="Z_987A3FAC_920D_4C0C_8129_D8F4AFD7E477_.wvu.PrintArea" localSheetId="3" hidden="1">'Names of Bidder'!$B$1:$G$32</definedName>
    <definedName name="Z_987A3FAC_920D_4C0C_8129_D8F4AFD7E477_.wvu.PrintArea" localSheetId="19" hidden="1">Octroi!$A$1:$E$16</definedName>
    <definedName name="Z_987A3FAC_920D_4C0C_8129_D8F4AFD7E477_.wvu.PrintArea" localSheetId="21" hidden="1">'Other Taxes &amp; Duties'!$A$1:$F$16</definedName>
    <definedName name="Z_987A3FAC_920D_4C0C_8129_D8F4AFD7E477_.wvu.PrintArea" localSheetId="24" hidden="1">'Q &amp; C'!$A$1:$F$38</definedName>
    <definedName name="Z_987A3FAC_920D_4C0C_8129_D8F4AFD7E477_.wvu.PrintArea" localSheetId="23" hidden="1">'Q &amp; C (2)'!$A$1:$F$44</definedName>
    <definedName name="Z_987A3FAC_920D_4C0C_8129_D8F4AFD7E477_.wvu.PrintArea" localSheetId="4" hidden="1">'Sch-1'!$A$1:$N$68</definedName>
    <definedName name="Z_987A3FAC_920D_4C0C_8129_D8F4AFD7E477_.wvu.PrintArea" localSheetId="5" hidden="1">'Sch-1 dis'!$A$1:$G$84</definedName>
    <definedName name="Z_987A3FAC_920D_4C0C_8129_D8F4AFD7E477_.wvu.PrintArea" localSheetId="6" hidden="1">'Sch-2'!$A$1:$J$67</definedName>
    <definedName name="Z_987A3FAC_920D_4C0C_8129_D8F4AFD7E477_.wvu.PrintArea" localSheetId="7" hidden="1">'Sch-2 Dis'!$A$1:$F$62</definedName>
    <definedName name="Z_987A3FAC_920D_4C0C_8129_D8F4AFD7E477_.wvu.PrintArea" localSheetId="8" hidden="1">'Sch-3 '!$A$1:$Q$144</definedName>
    <definedName name="Z_987A3FAC_920D_4C0C_8129_D8F4AFD7E477_.wvu.PrintArea" localSheetId="9" hidden="1">'Sch-3 Dis'!$A$1:$F$87</definedName>
    <definedName name="Z_987A3FAC_920D_4C0C_8129_D8F4AFD7E477_.wvu.PrintArea" localSheetId="10" hidden="1">'Sch-4'!$A$1:$Q$29</definedName>
    <definedName name="Z_987A3FAC_920D_4C0C_8129_D8F4AFD7E477_.wvu.PrintArea" localSheetId="11" hidden="1">'Sch-4b'!$A$1:$Q$37</definedName>
    <definedName name="Z_987A3FAC_920D_4C0C_8129_D8F4AFD7E477_.wvu.PrintArea" localSheetId="12" hidden="1">'Sch-5'!$A$1:$E$26</definedName>
    <definedName name="Z_987A3FAC_920D_4C0C_8129_D8F4AFD7E477_.wvu.PrintArea" localSheetId="13" hidden="1">'Sch-5 Dis'!$A$1:$E$26</definedName>
    <definedName name="Z_987A3FAC_920D_4C0C_8129_D8F4AFD7E477_.wvu.PrintArea" localSheetId="14" hidden="1">'Sch-6'!$A$1:$D$33</definedName>
    <definedName name="Z_987A3FAC_920D_4C0C_8129_D8F4AFD7E477_.wvu.PrintArea" localSheetId="15" hidden="1">'Sch-6 After Discount'!$A$1:$D$33</definedName>
    <definedName name="Z_987A3FAC_920D_4C0C_8129_D8F4AFD7E477_.wvu.PrintArea" localSheetId="16" hidden="1">'Sch-7'!$A$1:$N$25</definedName>
    <definedName name="Z_987A3FAC_920D_4C0C_8129_D8F4AFD7E477_.wvu.PrintArea" localSheetId="17" hidden="1">'Sch-7 Dis'!$A$1:$G$28</definedName>
    <definedName name="Z_987A3FAC_920D_4C0C_8129_D8F4AFD7E477_.wvu.PrintTitles" localSheetId="4" hidden="1">'Sch-1'!$15:$17</definedName>
    <definedName name="Z_987A3FAC_920D_4C0C_8129_D8F4AFD7E477_.wvu.PrintTitles" localSheetId="5" hidden="1">'Sch-1 dis'!$14:$16</definedName>
    <definedName name="Z_987A3FAC_920D_4C0C_8129_D8F4AFD7E477_.wvu.PrintTitles" localSheetId="6" hidden="1">'Sch-2'!$15:$17</definedName>
    <definedName name="Z_987A3FAC_920D_4C0C_8129_D8F4AFD7E477_.wvu.PrintTitles" localSheetId="7" hidden="1">'Sch-2 Dis'!$13:$15</definedName>
    <definedName name="Z_987A3FAC_920D_4C0C_8129_D8F4AFD7E477_.wvu.PrintTitles" localSheetId="8" hidden="1">'Sch-3 '!$13:$17</definedName>
    <definedName name="Z_987A3FAC_920D_4C0C_8129_D8F4AFD7E477_.wvu.PrintTitles" localSheetId="9" hidden="1">'Sch-3 Dis'!$13:$15</definedName>
    <definedName name="Z_987A3FAC_920D_4C0C_8129_D8F4AFD7E477_.wvu.PrintTitles" localSheetId="12" hidden="1">'Sch-5'!$3:$13</definedName>
    <definedName name="Z_987A3FAC_920D_4C0C_8129_D8F4AFD7E477_.wvu.PrintTitles" localSheetId="13" hidden="1">'Sch-5 Dis'!$3:$13</definedName>
    <definedName name="Z_987A3FAC_920D_4C0C_8129_D8F4AFD7E477_.wvu.PrintTitles" localSheetId="14" hidden="1">'Sch-6'!$3:$13</definedName>
    <definedName name="Z_987A3FAC_920D_4C0C_8129_D8F4AFD7E477_.wvu.PrintTitles" localSheetId="15" hidden="1">'Sch-6 After Discount'!$3:$13</definedName>
    <definedName name="Z_987A3FAC_920D_4C0C_8129_D8F4AFD7E477_.wvu.PrintTitles" localSheetId="16" hidden="1">'Sch-7'!$14:$14</definedName>
    <definedName name="Z_987A3FAC_920D_4C0C_8129_D8F4AFD7E477_.wvu.PrintTitles" localSheetId="17" hidden="1">'Sch-7 Dis'!$14:$14</definedName>
    <definedName name="Z_987A3FAC_920D_4C0C_8129_D8F4AFD7E477_.wvu.Rows" localSheetId="22" hidden="1">'Bid Form 2nd Envelope'!$25:$25</definedName>
    <definedName name="Z_987A3FAC_920D_4C0C_8129_D8F4AFD7E477_.wvu.Rows" localSheetId="18" hidden="1">Discount!$1:$1,Discount!$22:$22,Discount!$25:$25,Discount!$29:$29,Discount!$32:$34</definedName>
    <definedName name="Z_987A3FAC_920D_4C0C_8129_D8F4AFD7E477_.wvu.Rows" localSheetId="2" hidden="1">Instructions!$35:$36</definedName>
    <definedName name="Z_987A3FAC_920D_4C0C_8129_D8F4AFD7E477_.wvu.Rows" localSheetId="4" hidden="1">'Sch-1'!#REF!</definedName>
    <definedName name="Z_987A3FAC_920D_4C0C_8129_D8F4AFD7E477_.wvu.Rows" localSheetId="6" hidden="1">'Sch-2'!#REF!</definedName>
    <definedName name="Z_987A3FAC_920D_4C0C_8129_D8F4AFD7E477_.wvu.Rows" localSheetId="8" hidden="1">'Sch-3 '!#REF!,'Sch-3 '!$139:$139</definedName>
    <definedName name="Z_987A3FAC_920D_4C0C_8129_D8F4AFD7E477_.wvu.Rows" localSheetId="14" hidden="1">'Sch-6'!$22:$23</definedName>
    <definedName name="Z_987A3FAC_920D_4C0C_8129_D8F4AFD7E477_.wvu.Rows" localSheetId="15" hidden="1">'Sch-6 After Discount'!$22:$23</definedName>
    <definedName name="Z_987A3FAC_920D_4C0C_8129_D8F4AFD7E477_.wvu.Rows" localSheetId="16" hidden="1">'Sch-7'!$17:$18,'Sch-7'!$98:$216</definedName>
    <definedName name="Z_987A3FAC_920D_4C0C_8129_D8F4AFD7E477_.wvu.Rows" localSheetId="17" hidden="1">'Sch-7 Dis'!$104:$222</definedName>
    <definedName name="Z_A34CC49F_E309_4C23_B4F6_1E3B307C10D1_.wvu.Cols" localSheetId="22" hidden="1">'Bid Form 2nd Envelope'!$G:$K,'Bid Form 2nd Envelope'!$Y:$AN</definedName>
    <definedName name="Z_A34CC49F_E309_4C23_B4F6_1E3B307C10D1_.wvu.Cols" localSheetId="18" hidden="1">Discount!$H:$K</definedName>
    <definedName name="Z_A34CC49F_E309_4C23_B4F6_1E3B307C10D1_.wvu.Cols" localSheetId="3" hidden="1">'Names of Bidder'!$H:$O,'Names of Bidder'!$Z:$AC</definedName>
    <definedName name="Z_A34CC49F_E309_4C23_B4F6_1E3B307C10D1_.wvu.Cols" localSheetId="4" hidden="1">'Sch-1'!$Q:$S</definedName>
    <definedName name="Z_A34CC49F_E309_4C23_B4F6_1E3B307C10D1_.wvu.Cols" localSheetId="7" hidden="1">'Sch-2 Dis'!$K:$Q</definedName>
    <definedName name="Z_A34CC49F_E309_4C23_B4F6_1E3B307C10D1_.wvu.Cols" localSheetId="8" hidden="1">'Sch-3 '!$R:$S,'Sch-3 '!$AK:$AP</definedName>
    <definedName name="Z_A34CC49F_E309_4C23_B4F6_1E3B307C10D1_.wvu.Cols" localSheetId="9" hidden="1">'Sch-3 Dis'!$AA:$AF</definedName>
    <definedName name="Z_A34CC49F_E309_4C23_B4F6_1E3B307C10D1_.wvu.Cols" localSheetId="10" hidden="1">'Sch-4'!$R:$S</definedName>
    <definedName name="Z_A34CC49F_E309_4C23_B4F6_1E3B307C10D1_.wvu.Cols" localSheetId="11" hidden="1">'Sch-4b'!$R:$S</definedName>
    <definedName name="Z_A34CC49F_E309_4C23_B4F6_1E3B307C10D1_.wvu.Cols" localSheetId="12" hidden="1">'Sch-5'!$I:$P</definedName>
    <definedName name="Z_A34CC49F_E309_4C23_B4F6_1E3B307C10D1_.wvu.Cols" localSheetId="16" hidden="1">'Sch-7'!$P:$R,'Sch-7'!$AG:$AM</definedName>
    <definedName name="Z_A34CC49F_E309_4C23_B4F6_1E3B307C10D1_.wvu.Cols" localSheetId="17" hidden="1">'Sch-7 Dis'!$AD:$AJ</definedName>
    <definedName name="Z_A34CC49F_E309_4C23_B4F6_1E3B307C10D1_.wvu.FilterData" localSheetId="4" hidden="1">'Sch-1'!$A$19:$AY$57</definedName>
    <definedName name="Z_A34CC49F_E309_4C23_B4F6_1E3B307C10D1_.wvu.FilterData" localSheetId="5" hidden="1">'Sch-1 dis'!$A$16:$B$21</definedName>
    <definedName name="Z_A34CC49F_E309_4C23_B4F6_1E3B307C10D1_.wvu.FilterData" localSheetId="6" hidden="1">'Sch-2'!$G$18:$J$58</definedName>
    <definedName name="Z_A34CC49F_E309_4C23_B4F6_1E3B307C10D1_.wvu.FilterData" localSheetId="7" hidden="1">'Sch-2 Dis'!$A$15:$F$56</definedName>
    <definedName name="Z_A34CC49F_E309_4C23_B4F6_1E3B307C10D1_.wvu.FilterData" localSheetId="8" hidden="1">'Sch-3 '!$A$19:$BB$136</definedName>
    <definedName name="Z_A34CC49F_E309_4C23_B4F6_1E3B307C10D1_.wvu.FilterData" localSheetId="9" hidden="1">'Sch-3 Dis'!$A$15:$F$81</definedName>
    <definedName name="Z_A34CC49F_E309_4C23_B4F6_1E3B307C10D1_.wvu.PrintArea" localSheetId="22" hidden="1">'Bid Form 2nd Envelope'!$A$1:$F$68</definedName>
    <definedName name="Z_A34CC49F_E309_4C23_B4F6_1E3B307C10D1_.wvu.PrintArea" localSheetId="1" hidden="1">Cover!$A$1:$F$15</definedName>
    <definedName name="Z_A34CC49F_E309_4C23_B4F6_1E3B307C10D1_.wvu.PrintArea" localSheetId="18" hidden="1">Discount!$A$2:$G$43</definedName>
    <definedName name="Z_A34CC49F_E309_4C23_B4F6_1E3B307C10D1_.wvu.PrintArea" localSheetId="20" hidden="1">'Entry Tax'!$A$1:$E$16</definedName>
    <definedName name="Z_A34CC49F_E309_4C23_B4F6_1E3B307C10D1_.wvu.PrintArea" localSheetId="2" hidden="1">Instructions!$A$1:$C$54</definedName>
    <definedName name="Z_A34CC49F_E309_4C23_B4F6_1E3B307C10D1_.wvu.PrintArea" localSheetId="3" hidden="1">'Names of Bidder'!$B$1:$G$32</definedName>
    <definedName name="Z_A34CC49F_E309_4C23_B4F6_1E3B307C10D1_.wvu.PrintArea" localSheetId="19" hidden="1">Octroi!$A$1:$E$16</definedName>
    <definedName name="Z_A34CC49F_E309_4C23_B4F6_1E3B307C10D1_.wvu.PrintArea" localSheetId="21" hidden="1">'Other Taxes &amp; Duties'!$A$1:$F$16</definedName>
    <definedName name="Z_A34CC49F_E309_4C23_B4F6_1E3B307C10D1_.wvu.PrintArea" localSheetId="24" hidden="1">'Q &amp; C'!$A$1:$F$38</definedName>
    <definedName name="Z_A34CC49F_E309_4C23_B4F6_1E3B307C10D1_.wvu.PrintArea" localSheetId="23" hidden="1">'Q &amp; C (2)'!$A$1:$F$44</definedName>
    <definedName name="Z_A34CC49F_E309_4C23_B4F6_1E3B307C10D1_.wvu.PrintArea" localSheetId="4" hidden="1">'Sch-1'!$A$1:$O$68</definedName>
    <definedName name="Z_A34CC49F_E309_4C23_B4F6_1E3B307C10D1_.wvu.PrintArea" localSheetId="5" hidden="1">'Sch-1 dis'!$A$1:$G$84</definedName>
    <definedName name="Z_A34CC49F_E309_4C23_B4F6_1E3B307C10D1_.wvu.PrintArea" localSheetId="6" hidden="1">'Sch-2'!$A$1:$J$67</definedName>
    <definedName name="Z_A34CC49F_E309_4C23_B4F6_1E3B307C10D1_.wvu.PrintArea" localSheetId="7" hidden="1">'Sch-2 Dis'!$A$1:$F$62</definedName>
    <definedName name="Z_A34CC49F_E309_4C23_B4F6_1E3B307C10D1_.wvu.PrintArea" localSheetId="8" hidden="1">'Sch-3 '!$A$1:$Q$144</definedName>
    <definedName name="Z_A34CC49F_E309_4C23_B4F6_1E3B307C10D1_.wvu.PrintArea" localSheetId="9" hidden="1">'Sch-3 Dis'!$A$1:$F$87</definedName>
    <definedName name="Z_A34CC49F_E309_4C23_B4F6_1E3B307C10D1_.wvu.PrintArea" localSheetId="10" hidden="1">'Sch-4'!$A$1:$Q$29</definedName>
    <definedName name="Z_A34CC49F_E309_4C23_B4F6_1E3B307C10D1_.wvu.PrintArea" localSheetId="11" hidden="1">'Sch-4b'!$A$1:$Q$37</definedName>
    <definedName name="Z_A34CC49F_E309_4C23_B4F6_1E3B307C10D1_.wvu.PrintArea" localSheetId="12" hidden="1">'Sch-5'!$A$1:$E$26</definedName>
    <definedName name="Z_A34CC49F_E309_4C23_B4F6_1E3B307C10D1_.wvu.PrintArea" localSheetId="13" hidden="1">'Sch-5 Dis'!$A$1:$E$26</definedName>
    <definedName name="Z_A34CC49F_E309_4C23_B4F6_1E3B307C10D1_.wvu.PrintArea" localSheetId="14" hidden="1">'Sch-6'!$A$1:$D$33</definedName>
    <definedName name="Z_A34CC49F_E309_4C23_B4F6_1E3B307C10D1_.wvu.PrintArea" localSheetId="15" hidden="1">'Sch-6 After Discount'!$A$1:$D$33</definedName>
    <definedName name="Z_A34CC49F_E309_4C23_B4F6_1E3B307C10D1_.wvu.PrintArea" localSheetId="16" hidden="1">'Sch-7'!$A$1:$N$25</definedName>
    <definedName name="Z_A34CC49F_E309_4C23_B4F6_1E3B307C10D1_.wvu.PrintArea" localSheetId="17" hidden="1">'Sch-7 Dis'!$A$1:$G$28</definedName>
    <definedName name="Z_A34CC49F_E309_4C23_B4F6_1E3B307C10D1_.wvu.PrintTitles" localSheetId="4" hidden="1">'Sch-1'!$15:$17</definedName>
    <definedName name="Z_A34CC49F_E309_4C23_B4F6_1E3B307C10D1_.wvu.PrintTitles" localSheetId="5" hidden="1">'Sch-1 dis'!$14:$16</definedName>
    <definedName name="Z_A34CC49F_E309_4C23_B4F6_1E3B307C10D1_.wvu.PrintTitles" localSheetId="6" hidden="1">'Sch-2'!$15:$17</definedName>
    <definedName name="Z_A34CC49F_E309_4C23_B4F6_1E3B307C10D1_.wvu.PrintTitles" localSheetId="7" hidden="1">'Sch-2 Dis'!$13:$15</definedName>
    <definedName name="Z_A34CC49F_E309_4C23_B4F6_1E3B307C10D1_.wvu.PrintTitles" localSheetId="8" hidden="1">'Sch-3 '!$13:$17</definedName>
    <definedName name="Z_A34CC49F_E309_4C23_B4F6_1E3B307C10D1_.wvu.PrintTitles" localSheetId="9" hidden="1">'Sch-3 Dis'!$13:$15</definedName>
    <definedName name="Z_A34CC49F_E309_4C23_B4F6_1E3B307C10D1_.wvu.PrintTitles" localSheetId="12" hidden="1">'Sch-5'!$3:$13</definedName>
    <definedName name="Z_A34CC49F_E309_4C23_B4F6_1E3B307C10D1_.wvu.PrintTitles" localSheetId="13" hidden="1">'Sch-5 Dis'!$3:$13</definedName>
    <definedName name="Z_A34CC49F_E309_4C23_B4F6_1E3B307C10D1_.wvu.PrintTitles" localSheetId="14" hidden="1">'Sch-6'!$3:$13</definedName>
    <definedName name="Z_A34CC49F_E309_4C23_B4F6_1E3B307C10D1_.wvu.PrintTitles" localSheetId="15" hidden="1">'Sch-6 After Discount'!$3:$13</definedName>
    <definedName name="Z_A34CC49F_E309_4C23_B4F6_1E3B307C10D1_.wvu.PrintTitles" localSheetId="16" hidden="1">'Sch-7'!$14:$14</definedName>
    <definedName name="Z_A34CC49F_E309_4C23_B4F6_1E3B307C10D1_.wvu.PrintTitles" localSheetId="17" hidden="1">'Sch-7 Dis'!$14:$14</definedName>
    <definedName name="Z_A34CC49F_E309_4C23_B4F6_1E3B307C10D1_.wvu.Rows" localSheetId="22" hidden="1">'Bid Form 2nd Envelope'!$25:$25,'Bid Form 2nd Envelope'!$52:$52</definedName>
    <definedName name="Z_A34CC49F_E309_4C23_B4F6_1E3B307C10D1_.wvu.Rows" localSheetId="1" hidden="1">Cover!$7:$7</definedName>
    <definedName name="Z_A34CC49F_E309_4C23_B4F6_1E3B307C10D1_.wvu.Rows" localSheetId="18" hidden="1">Discount!$22:$22,Discount!$29:$29,Discount!$32:$34</definedName>
    <definedName name="Z_A34CC49F_E309_4C23_B4F6_1E3B307C10D1_.wvu.Rows" localSheetId="6" hidden="1">'Sch-2'!#REF!</definedName>
    <definedName name="Z_A34CC49F_E309_4C23_B4F6_1E3B307C10D1_.wvu.Rows" localSheetId="14" hidden="1">'Sch-6'!$22:$23</definedName>
    <definedName name="Z_A34CC49F_E309_4C23_B4F6_1E3B307C10D1_.wvu.Rows" localSheetId="15" hidden="1">'Sch-6 After Discount'!$22:$23</definedName>
    <definedName name="Z_A34CC49F_E309_4C23_B4F6_1E3B307C10D1_.wvu.Rows" localSheetId="16" hidden="1">'Sch-7'!$17:$18,'Sch-7'!$98:$216</definedName>
    <definedName name="Z_A34CC49F_E309_4C23_B4F6_1E3B307C10D1_.wvu.Rows" localSheetId="17" hidden="1">'Sch-7 Dis'!$104:$222</definedName>
    <definedName name="Z_A41EE4DE_0D82_4A56_8210_F78316511D11_.wvu.Cols" localSheetId="22" hidden="1">'Bid Form 2nd Envelope'!$G:$K,'Bid Form 2nd Envelope'!$Y:$AN</definedName>
    <definedName name="Z_A41EE4DE_0D82_4A56_8210_F78316511D11_.wvu.Cols" localSheetId="18" hidden="1">Discount!$H:$K</definedName>
    <definedName name="Z_A41EE4DE_0D82_4A56_8210_F78316511D11_.wvu.Cols" localSheetId="3" hidden="1">'Names of Bidder'!$H:$R,'Names of Bidder'!$Z:$AC</definedName>
    <definedName name="Z_A41EE4DE_0D82_4A56_8210_F78316511D11_.wvu.Cols" localSheetId="4" hidden="1">'Sch-1'!$Q:$R,'Sch-1'!$AD:$AM</definedName>
    <definedName name="Z_A41EE4DE_0D82_4A56_8210_F78316511D11_.wvu.Cols" localSheetId="7" hidden="1">'Sch-2 Dis'!$K:$Q</definedName>
    <definedName name="Z_A41EE4DE_0D82_4A56_8210_F78316511D11_.wvu.Cols" localSheetId="8" hidden="1">'Sch-3 '!$R:$S,'Sch-3 '!$AK:$AP</definedName>
    <definedName name="Z_A41EE4DE_0D82_4A56_8210_F78316511D11_.wvu.Cols" localSheetId="9" hidden="1">'Sch-3 Dis'!$AA:$AF</definedName>
    <definedName name="Z_A41EE4DE_0D82_4A56_8210_F78316511D11_.wvu.Cols" localSheetId="10" hidden="1">'Sch-4'!$R:$S</definedName>
    <definedName name="Z_A41EE4DE_0D82_4A56_8210_F78316511D11_.wvu.Cols" localSheetId="11" hidden="1">'Sch-4b'!$R:$S</definedName>
    <definedName name="Z_A41EE4DE_0D82_4A56_8210_F78316511D11_.wvu.Cols" localSheetId="12" hidden="1">'Sch-5'!$I:$P</definedName>
    <definedName name="Z_A41EE4DE_0D82_4A56_8210_F78316511D11_.wvu.Cols" localSheetId="16" hidden="1">'Sch-7'!$P:$R,'Sch-7'!$AG:$AM</definedName>
    <definedName name="Z_A41EE4DE_0D82_4A56_8210_F78316511D11_.wvu.Cols" localSheetId="17" hidden="1">'Sch-7 Dis'!$AD:$AJ</definedName>
    <definedName name="Z_A41EE4DE_0D82_4A56_8210_F78316511D11_.wvu.FilterData" localSheetId="4" hidden="1">'Sch-1'!$A$19:$AY$57</definedName>
    <definedName name="Z_A41EE4DE_0D82_4A56_8210_F78316511D11_.wvu.FilterData" localSheetId="5" hidden="1">'Sch-1 dis'!$A$16:$B$21</definedName>
    <definedName name="Z_A41EE4DE_0D82_4A56_8210_F78316511D11_.wvu.FilterData" localSheetId="6" hidden="1">'Sch-2'!$G$18:$J$58</definedName>
    <definedName name="Z_A41EE4DE_0D82_4A56_8210_F78316511D11_.wvu.FilterData" localSheetId="7" hidden="1">'Sch-2 Dis'!$A$15:$F$56</definedName>
    <definedName name="Z_A41EE4DE_0D82_4A56_8210_F78316511D11_.wvu.FilterData" localSheetId="8" hidden="1">'Sch-3 '!$A$19:$BB$136</definedName>
    <definedName name="Z_A41EE4DE_0D82_4A56_8210_F78316511D11_.wvu.FilterData" localSheetId="9" hidden="1">'Sch-3 Dis'!$A$15:$F$81</definedName>
    <definedName name="Z_A41EE4DE_0D82_4A56_8210_F78316511D11_.wvu.PrintArea" localSheetId="22" hidden="1">'Bid Form 2nd Envelope'!$A$1:$F$68</definedName>
    <definedName name="Z_A41EE4DE_0D82_4A56_8210_F78316511D11_.wvu.PrintArea" localSheetId="1" hidden="1">Cover!$A$1:$F$15</definedName>
    <definedName name="Z_A41EE4DE_0D82_4A56_8210_F78316511D11_.wvu.PrintArea" localSheetId="18" hidden="1">Discount!$A$2:$G$43</definedName>
    <definedName name="Z_A41EE4DE_0D82_4A56_8210_F78316511D11_.wvu.PrintArea" localSheetId="20" hidden="1">'Entry Tax'!$A$1:$E$16</definedName>
    <definedName name="Z_A41EE4DE_0D82_4A56_8210_F78316511D11_.wvu.PrintArea" localSheetId="2" hidden="1">Instructions!$A$1:$C$54</definedName>
    <definedName name="Z_A41EE4DE_0D82_4A56_8210_F78316511D11_.wvu.PrintArea" localSheetId="3" hidden="1">'Names of Bidder'!$B$1:$G$32</definedName>
    <definedName name="Z_A41EE4DE_0D82_4A56_8210_F78316511D11_.wvu.PrintArea" localSheetId="19" hidden="1">Octroi!$A$1:$E$16</definedName>
    <definedName name="Z_A41EE4DE_0D82_4A56_8210_F78316511D11_.wvu.PrintArea" localSheetId="21" hidden="1">'Other Taxes &amp; Duties'!$A$1:$F$16</definedName>
    <definedName name="Z_A41EE4DE_0D82_4A56_8210_F78316511D11_.wvu.PrintArea" localSheetId="24" hidden="1">'Q &amp; C'!$A$1:$F$38</definedName>
    <definedName name="Z_A41EE4DE_0D82_4A56_8210_F78316511D11_.wvu.PrintArea" localSheetId="23" hidden="1">'Q &amp; C (2)'!$A$1:$F$44</definedName>
    <definedName name="Z_A41EE4DE_0D82_4A56_8210_F78316511D11_.wvu.PrintArea" localSheetId="4" hidden="1">'Sch-1'!$A$1:$O$68</definedName>
    <definedName name="Z_A41EE4DE_0D82_4A56_8210_F78316511D11_.wvu.PrintArea" localSheetId="5" hidden="1">'Sch-1 dis'!$A$1:$G$84</definedName>
    <definedName name="Z_A41EE4DE_0D82_4A56_8210_F78316511D11_.wvu.PrintArea" localSheetId="6" hidden="1">'Sch-2'!$A$1:$J$67</definedName>
    <definedName name="Z_A41EE4DE_0D82_4A56_8210_F78316511D11_.wvu.PrintArea" localSheetId="7" hidden="1">'Sch-2 Dis'!$A$1:$F$62</definedName>
    <definedName name="Z_A41EE4DE_0D82_4A56_8210_F78316511D11_.wvu.PrintArea" localSheetId="8" hidden="1">'Sch-3 '!$A$1:$Q$144</definedName>
    <definedName name="Z_A41EE4DE_0D82_4A56_8210_F78316511D11_.wvu.PrintArea" localSheetId="9" hidden="1">'Sch-3 Dis'!$A$1:$F$87</definedName>
    <definedName name="Z_A41EE4DE_0D82_4A56_8210_F78316511D11_.wvu.PrintArea" localSheetId="10" hidden="1">'Sch-4'!$A$1:$Q$29</definedName>
    <definedName name="Z_A41EE4DE_0D82_4A56_8210_F78316511D11_.wvu.PrintArea" localSheetId="11" hidden="1">'Sch-4b'!$A$1:$Q$37</definedName>
    <definedName name="Z_A41EE4DE_0D82_4A56_8210_F78316511D11_.wvu.PrintArea" localSheetId="12" hidden="1">'Sch-5'!$A$1:$E$26</definedName>
    <definedName name="Z_A41EE4DE_0D82_4A56_8210_F78316511D11_.wvu.PrintArea" localSheetId="13" hidden="1">'Sch-5 Dis'!$A$1:$E$26</definedName>
    <definedName name="Z_A41EE4DE_0D82_4A56_8210_F78316511D11_.wvu.PrintArea" localSheetId="14" hidden="1">'Sch-6'!$A$1:$D$33</definedName>
    <definedName name="Z_A41EE4DE_0D82_4A56_8210_F78316511D11_.wvu.PrintArea" localSheetId="15" hidden="1">'Sch-6 After Discount'!$A$1:$D$33</definedName>
    <definedName name="Z_A41EE4DE_0D82_4A56_8210_F78316511D11_.wvu.PrintArea" localSheetId="16" hidden="1">'Sch-7'!$A$1:$N$25</definedName>
    <definedName name="Z_A41EE4DE_0D82_4A56_8210_F78316511D11_.wvu.PrintArea" localSheetId="17" hidden="1">'Sch-7 Dis'!$A$1:$G$28</definedName>
    <definedName name="Z_A41EE4DE_0D82_4A56_8210_F78316511D11_.wvu.PrintTitles" localSheetId="4" hidden="1">'Sch-1'!$15:$17</definedName>
    <definedName name="Z_A41EE4DE_0D82_4A56_8210_F78316511D11_.wvu.PrintTitles" localSheetId="5" hidden="1">'Sch-1 dis'!$14:$16</definedName>
    <definedName name="Z_A41EE4DE_0D82_4A56_8210_F78316511D11_.wvu.PrintTitles" localSheetId="6" hidden="1">'Sch-2'!$15:$17</definedName>
    <definedName name="Z_A41EE4DE_0D82_4A56_8210_F78316511D11_.wvu.PrintTitles" localSheetId="7" hidden="1">'Sch-2 Dis'!$13:$15</definedName>
    <definedName name="Z_A41EE4DE_0D82_4A56_8210_F78316511D11_.wvu.PrintTitles" localSheetId="8" hidden="1">'Sch-3 '!$13:$17</definedName>
    <definedName name="Z_A41EE4DE_0D82_4A56_8210_F78316511D11_.wvu.PrintTitles" localSheetId="9" hidden="1">'Sch-3 Dis'!$13:$15</definedName>
    <definedName name="Z_A41EE4DE_0D82_4A56_8210_F78316511D11_.wvu.PrintTitles" localSheetId="12" hidden="1">'Sch-5'!$3:$13</definedName>
    <definedName name="Z_A41EE4DE_0D82_4A56_8210_F78316511D11_.wvu.PrintTitles" localSheetId="13" hidden="1">'Sch-5 Dis'!$3:$13</definedName>
    <definedName name="Z_A41EE4DE_0D82_4A56_8210_F78316511D11_.wvu.PrintTitles" localSheetId="14" hidden="1">'Sch-6'!$3:$13</definedName>
    <definedName name="Z_A41EE4DE_0D82_4A56_8210_F78316511D11_.wvu.PrintTitles" localSheetId="15" hidden="1">'Sch-6 After Discount'!$3:$13</definedName>
    <definedName name="Z_A41EE4DE_0D82_4A56_8210_F78316511D11_.wvu.PrintTitles" localSheetId="16" hidden="1">'Sch-7'!$14:$14</definedName>
    <definedName name="Z_A41EE4DE_0D82_4A56_8210_F78316511D11_.wvu.PrintTitles" localSheetId="17" hidden="1">'Sch-7 Dis'!$14:$14</definedName>
    <definedName name="Z_A41EE4DE_0D82_4A56_8210_F78316511D11_.wvu.Rows" localSheetId="22" hidden="1">'Bid Form 2nd Envelope'!$25:$25</definedName>
    <definedName name="Z_A41EE4DE_0D82_4A56_8210_F78316511D11_.wvu.Rows" localSheetId="1" hidden="1">Cover!$7:$7</definedName>
    <definedName name="Z_A41EE4DE_0D82_4A56_8210_F78316511D11_.wvu.Rows" localSheetId="18" hidden="1">Discount!$22:$22,Discount!$29:$29,Discount!$32:$34</definedName>
    <definedName name="Z_A41EE4DE_0D82_4A56_8210_F78316511D11_.wvu.Rows" localSheetId="2" hidden="1">Instructions!$35:$36</definedName>
    <definedName name="Z_A41EE4DE_0D82_4A56_8210_F78316511D11_.wvu.Rows" localSheetId="4" hidden="1">'Sch-1'!#REF!</definedName>
    <definedName name="Z_A41EE4DE_0D82_4A56_8210_F78316511D11_.wvu.Rows" localSheetId="6" hidden="1">'Sch-2'!#REF!</definedName>
    <definedName name="Z_A41EE4DE_0D82_4A56_8210_F78316511D11_.wvu.Rows" localSheetId="14" hidden="1">'Sch-6'!$22:$23</definedName>
    <definedName name="Z_A41EE4DE_0D82_4A56_8210_F78316511D11_.wvu.Rows" localSheetId="15" hidden="1">'Sch-6 After Discount'!$22:$23</definedName>
    <definedName name="Z_A41EE4DE_0D82_4A56_8210_F78316511D11_.wvu.Rows" localSheetId="16" hidden="1">'Sch-7'!$17:$18,'Sch-7'!$98:$216</definedName>
    <definedName name="Z_A41EE4DE_0D82_4A56_8210_F78316511D11_.wvu.Rows" localSheetId="17" hidden="1">'Sch-7 Dis'!$104:$222</definedName>
    <definedName name="Z_A7DBDDEF_9245_44C6_9EBF_032DB6E1C0A2_.wvu.Cols" localSheetId="18" hidden="1">Discount!$H:$O</definedName>
    <definedName name="Z_A7DBDDEF_9245_44C6_9EBF_032DB6E1C0A2_.wvu.Cols" localSheetId="4" hidden="1">'Sch-1'!$P:$P,'Sch-1'!$T:$V</definedName>
    <definedName name="Z_A7DBDDEF_9245_44C6_9EBF_032DB6E1C0A2_.wvu.Cols" localSheetId="6" hidden="1">'Sch-2'!$M:$R</definedName>
    <definedName name="Z_A7DBDDEF_9245_44C6_9EBF_032DB6E1C0A2_.wvu.Cols" localSheetId="7" hidden="1">'Sch-2 Dis'!$K:$Q</definedName>
    <definedName name="Z_A7DBDDEF_9245_44C6_9EBF_032DB6E1C0A2_.wvu.Cols" localSheetId="8" hidden="1">'Sch-3 '!$S:$AE,'Sch-3 '!$AK:$AP</definedName>
    <definedName name="Z_A7DBDDEF_9245_44C6_9EBF_032DB6E1C0A2_.wvu.Cols" localSheetId="9" hidden="1">'Sch-3 Dis'!$AA:$AF</definedName>
    <definedName name="Z_A7DBDDEF_9245_44C6_9EBF_032DB6E1C0A2_.wvu.Cols" localSheetId="12" hidden="1">'Sch-5'!$I:$P</definedName>
    <definedName name="Z_A7DBDDEF_9245_44C6_9EBF_032DB6E1C0A2_.wvu.Cols" localSheetId="16" hidden="1">'Sch-7'!$O:$O,'Sch-7'!$AG:$AM</definedName>
    <definedName name="Z_A7DBDDEF_9245_44C6_9EBF_032DB6E1C0A2_.wvu.Cols" localSheetId="17" hidden="1">'Sch-7 Dis'!$AD:$AJ</definedName>
    <definedName name="Z_A7DBDDEF_9245_44C6_9EBF_032DB6E1C0A2_.wvu.FilterData" localSheetId="4" hidden="1">'Sch-1'!$A$19:$O$57</definedName>
    <definedName name="Z_A7DBDDEF_9245_44C6_9EBF_032DB6E1C0A2_.wvu.FilterData" localSheetId="5" hidden="1">'Sch-1 dis'!$A$16:$B$21</definedName>
    <definedName name="Z_A7DBDDEF_9245_44C6_9EBF_032DB6E1C0A2_.wvu.FilterData" localSheetId="6" hidden="1">'Sch-2'!$G$18:$J$58</definedName>
    <definedName name="Z_A7DBDDEF_9245_44C6_9EBF_032DB6E1C0A2_.wvu.FilterData" localSheetId="7" hidden="1">'Sch-2 Dis'!$A$15:$F$56</definedName>
    <definedName name="Z_A7DBDDEF_9245_44C6_9EBF_032DB6E1C0A2_.wvu.FilterData" localSheetId="8" hidden="1">'Sch-3 '!$A$19:$P$138</definedName>
    <definedName name="Z_A7DBDDEF_9245_44C6_9EBF_032DB6E1C0A2_.wvu.FilterData" localSheetId="9" hidden="1">'Sch-3 Dis'!$A$15:$F$81</definedName>
    <definedName name="Z_A7DBDDEF_9245_44C6_9EBF_032DB6E1C0A2_.wvu.PrintArea" localSheetId="22" hidden="1">'Bid Form 2nd Envelope'!$A$1:$F$68</definedName>
    <definedName name="Z_A7DBDDEF_9245_44C6_9EBF_032DB6E1C0A2_.wvu.PrintArea" localSheetId="18" hidden="1">Discount!$A$2:$G$43</definedName>
    <definedName name="Z_A7DBDDEF_9245_44C6_9EBF_032DB6E1C0A2_.wvu.PrintArea" localSheetId="20" hidden="1">'Entry Tax'!$A$1:$E$16</definedName>
    <definedName name="Z_A7DBDDEF_9245_44C6_9EBF_032DB6E1C0A2_.wvu.PrintArea" localSheetId="2" hidden="1">Instructions!$A$1:$C$54</definedName>
    <definedName name="Z_A7DBDDEF_9245_44C6_9EBF_032DB6E1C0A2_.wvu.PrintArea" localSheetId="3" hidden="1">'Names of Bidder'!$B$1:$G$32</definedName>
    <definedName name="Z_A7DBDDEF_9245_44C6_9EBF_032DB6E1C0A2_.wvu.PrintArea" localSheetId="19" hidden="1">Octroi!$A$1:$E$16</definedName>
    <definedName name="Z_A7DBDDEF_9245_44C6_9EBF_032DB6E1C0A2_.wvu.PrintArea" localSheetId="21" hidden="1">'Other Taxes &amp; Duties'!$A$1:$F$16</definedName>
    <definedName name="Z_A7DBDDEF_9245_44C6_9EBF_032DB6E1C0A2_.wvu.PrintArea" localSheetId="24" hidden="1">'Q &amp; C'!$A$1:$F$38</definedName>
    <definedName name="Z_A7DBDDEF_9245_44C6_9EBF_032DB6E1C0A2_.wvu.PrintArea" localSheetId="23" hidden="1">'Q &amp; C (2)'!$A$1:$F$44</definedName>
    <definedName name="Z_A7DBDDEF_9245_44C6_9EBF_032DB6E1C0A2_.wvu.PrintArea" localSheetId="4" hidden="1">'Sch-1'!$A$1:$O$68</definedName>
    <definedName name="Z_A7DBDDEF_9245_44C6_9EBF_032DB6E1C0A2_.wvu.PrintArea" localSheetId="5" hidden="1">'Sch-1 dis'!$A$1:$G$84</definedName>
    <definedName name="Z_A7DBDDEF_9245_44C6_9EBF_032DB6E1C0A2_.wvu.PrintArea" localSheetId="6" hidden="1">'Sch-2'!$A$1:$J$65</definedName>
    <definedName name="Z_A7DBDDEF_9245_44C6_9EBF_032DB6E1C0A2_.wvu.PrintArea" localSheetId="7" hidden="1">'Sch-2 Dis'!$A$1:$F$62</definedName>
    <definedName name="Z_A7DBDDEF_9245_44C6_9EBF_032DB6E1C0A2_.wvu.PrintArea" localSheetId="8" hidden="1">'Sch-3 '!$A$1:$P$144</definedName>
    <definedName name="Z_A7DBDDEF_9245_44C6_9EBF_032DB6E1C0A2_.wvu.PrintArea" localSheetId="9" hidden="1">'Sch-3 Dis'!$A$1:$F$87</definedName>
    <definedName name="Z_A7DBDDEF_9245_44C6_9EBF_032DB6E1C0A2_.wvu.PrintArea" localSheetId="10" hidden="1">'Sch-4'!$A$1:$Q$29</definedName>
    <definedName name="Z_A7DBDDEF_9245_44C6_9EBF_032DB6E1C0A2_.wvu.PrintArea" localSheetId="11" hidden="1">'Sch-4b'!$A$1:$Q$37</definedName>
    <definedName name="Z_A7DBDDEF_9245_44C6_9EBF_032DB6E1C0A2_.wvu.PrintArea" localSheetId="12" hidden="1">'Sch-5'!$A$1:$E$26</definedName>
    <definedName name="Z_A7DBDDEF_9245_44C6_9EBF_032DB6E1C0A2_.wvu.PrintArea" localSheetId="13" hidden="1">'Sch-5 Dis'!$A$1:$E$26</definedName>
    <definedName name="Z_A7DBDDEF_9245_44C6_9EBF_032DB6E1C0A2_.wvu.PrintArea" localSheetId="14" hidden="1">'Sch-6'!$A$1:$D$33</definedName>
    <definedName name="Z_A7DBDDEF_9245_44C6_9EBF_032DB6E1C0A2_.wvu.PrintArea" localSheetId="15" hidden="1">'Sch-6 After Discount'!$A$1:$D$33</definedName>
    <definedName name="Z_A7DBDDEF_9245_44C6_9EBF_032DB6E1C0A2_.wvu.PrintArea" localSheetId="16" hidden="1">'Sch-7'!$A$1:$M$25</definedName>
    <definedName name="Z_A7DBDDEF_9245_44C6_9EBF_032DB6E1C0A2_.wvu.PrintArea" localSheetId="17" hidden="1">'Sch-7 Dis'!$A$1:$G$28</definedName>
    <definedName name="Z_A7DBDDEF_9245_44C6_9EBF_032DB6E1C0A2_.wvu.PrintTitles" localSheetId="4" hidden="1">'Sch-1'!$15:$17</definedName>
    <definedName name="Z_A7DBDDEF_9245_44C6_9EBF_032DB6E1C0A2_.wvu.PrintTitles" localSheetId="5" hidden="1">'Sch-1 dis'!$14:$16</definedName>
    <definedName name="Z_A7DBDDEF_9245_44C6_9EBF_032DB6E1C0A2_.wvu.PrintTitles" localSheetId="6" hidden="1">'Sch-2'!$15:$17</definedName>
    <definedName name="Z_A7DBDDEF_9245_44C6_9EBF_032DB6E1C0A2_.wvu.PrintTitles" localSheetId="7" hidden="1">'Sch-2 Dis'!$13:$15</definedName>
    <definedName name="Z_A7DBDDEF_9245_44C6_9EBF_032DB6E1C0A2_.wvu.PrintTitles" localSheetId="8" hidden="1">'Sch-3 '!$13:$17</definedName>
    <definedName name="Z_A7DBDDEF_9245_44C6_9EBF_032DB6E1C0A2_.wvu.PrintTitles" localSheetId="9" hidden="1">'Sch-3 Dis'!$13:$15</definedName>
    <definedName name="Z_A7DBDDEF_9245_44C6_9EBF_032DB6E1C0A2_.wvu.PrintTitles" localSheetId="12" hidden="1">'Sch-5'!$3:$13</definedName>
    <definedName name="Z_A7DBDDEF_9245_44C6_9EBF_032DB6E1C0A2_.wvu.PrintTitles" localSheetId="13" hidden="1">'Sch-5 Dis'!$3:$13</definedName>
    <definedName name="Z_A7DBDDEF_9245_44C6_9EBF_032DB6E1C0A2_.wvu.PrintTitles" localSheetId="14" hidden="1">'Sch-6'!$3:$13</definedName>
    <definedName name="Z_A7DBDDEF_9245_44C6_9EBF_032DB6E1C0A2_.wvu.PrintTitles" localSheetId="15" hidden="1">'Sch-6 After Discount'!$3:$13</definedName>
    <definedName name="Z_A7DBDDEF_9245_44C6_9EBF_032DB6E1C0A2_.wvu.PrintTitles" localSheetId="16" hidden="1">'Sch-7'!$14:$14</definedName>
    <definedName name="Z_A7DBDDEF_9245_44C6_9EBF_032DB6E1C0A2_.wvu.PrintTitles" localSheetId="17" hidden="1">'Sch-7 Dis'!$14:$14</definedName>
    <definedName name="Z_A7DBDDEF_9245_44C6_9EBF_032DB6E1C0A2_.wvu.Rows" localSheetId="1" hidden="1">Cover!$7:$7</definedName>
    <definedName name="Z_A7DBDDEF_9245_44C6_9EBF_032DB6E1C0A2_.wvu.Rows" localSheetId="18" hidden="1">Discount!$32:$34</definedName>
    <definedName name="Z_A7DBDDEF_9245_44C6_9EBF_032DB6E1C0A2_.wvu.Rows" localSheetId="4" hidden="1">'Sch-1'!#REF!,'Sch-1'!#REF!,'Sch-1'!#REF!,'Sch-1'!#REF!</definedName>
    <definedName name="Z_A7DBDDEF_9245_44C6_9EBF_032DB6E1C0A2_.wvu.Rows" localSheetId="6" hidden="1">'Sch-2'!#REF!,'Sch-2'!#REF!,'Sch-2'!#REF!,'Sch-2'!#REF!</definedName>
    <definedName name="Z_A7DBDDEF_9245_44C6_9EBF_032DB6E1C0A2_.wvu.Rows" localSheetId="8" hidden="1">'Sch-3 '!#REF!,'Sch-3 '!#REF!,'Sch-3 '!#REF!,'Sch-3 '!#REF!</definedName>
    <definedName name="Z_A7DBDDEF_9245_44C6_9EBF_032DB6E1C0A2_.wvu.Rows" localSheetId="16" hidden="1">'Sch-7'!#REF!,'Sch-7'!$98:$216</definedName>
    <definedName name="Z_A7DBDDEF_9245_44C6_9EBF_032DB6E1C0A2_.wvu.Rows" localSheetId="17" hidden="1">'Sch-7 Dis'!$104:$222</definedName>
    <definedName name="Z_B23AD343_29DA_4CE0_BD10_47BF44F3782F_.wvu.Cols" localSheetId="18" hidden="1">Discount!$H:$O</definedName>
    <definedName name="Z_B23AD343_29DA_4CE0_BD10_47BF44F3782F_.wvu.Cols" localSheetId="4" hidden="1">'Sch-1'!$S:$AV</definedName>
    <definedName name="Z_B23AD343_29DA_4CE0_BD10_47BF44F3782F_.wvu.Cols" localSheetId="6" hidden="1">'Sch-2'!$M:$R</definedName>
    <definedName name="Z_B23AD343_29DA_4CE0_BD10_47BF44F3782F_.wvu.Cols" localSheetId="7" hidden="1">'Sch-2 Dis'!$K:$Q</definedName>
    <definedName name="Z_B23AD343_29DA_4CE0_BD10_47BF44F3782F_.wvu.Cols" localSheetId="8" hidden="1">'Sch-3 '!$S:$AE,'Sch-3 '!$AK:$AP</definedName>
    <definedName name="Z_B23AD343_29DA_4CE0_BD10_47BF44F3782F_.wvu.Cols" localSheetId="9" hidden="1">'Sch-3 Dis'!$AA:$AF</definedName>
    <definedName name="Z_B23AD343_29DA_4CE0_BD10_47BF44F3782F_.wvu.Cols" localSheetId="12" hidden="1">'Sch-5'!$I:$P</definedName>
    <definedName name="Z_B23AD343_29DA_4CE0_BD10_47BF44F3782F_.wvu.Cols" localSheetId="16" hidden="1">'Sch-7'!$O:$O,'Sch-7'!$AG:$AM</definedName>
    <definedName name="Z_B23AD343_29DA_4CE0_BD10_47BF44F3782F_.wvu.Cols" localSheetId="17" hidden="1">'Sch-7 Dis'!$AD:$AJ</definedName>
    <definedName name="Z_B23AD343_29DA_4CE0_BD10_47BF44F3782F_.wvu.FilterData" localSheetId="4" hidden="1">'Sch-1'!$A$19:$O$57</definedName>
    <definedName name="Z_B23AD343_29DA_4CE0_BD10_47BF44F3782F_.wvu.FilterData" localSheetId="5" hidden="1">'Sch-1 dis'!$A$16:$B$21</definedName>
    <definedName name="Z_B23AD343_29DA_4CE0_BD10_47BF44F3782F_.wvu.FilterData" localSheetId="6" hidden="1">'Sch-2'!$G$18:$J$58</definedName>
    <definedName name="Z_B23AD343_29DA_4CE0_BD10_47BF44F3782F_.wvu.FilterData" localSheetId="7" hidden="1">'Sch-2 Dis'!$A$15:$F$56</definedName>
    <definedName name="Z_B23AD343_29DA_4CE0_BD10_47BF44F3782F_.wvu.FilterData" localSheetId="8" hidden="1">'Sch-3 '!$A$19:$P$138</definedName>
    <definedName name="Z_B23AD343_29DA_4CE0_BD10_47BF44F3782F_.wvu.FilterData" localSheetId="9" hidden="1">'Sch-3 Dis'!$A$15:$F$81</definedName>
    <definedName name="Z_B23AD343_29DA_4CE0_BD10_47BF44F3782F_.wvu.PrintArea" localSheetId="22" hidden="1">'Bid Form 2nd Envelope'!$A$1:$F$68</definedName>
    <definedName name="Z_B23AD343_29DA_4CE0_BD10_47BF44F3782F_.wvu.PrintArea" localSheetId="18" hidden="1">Discount!$A$2:$G$43</definedName>
    <definedName name="Z_B23AD343_29DA_4CE0_BD10_47BF44F3782F_.wvu.PrintArea" localSheetId="20" hidden="1">'Entry Tax'!$A$1:$E$16</definedName>
    <definedName name="Z_B23AD343_29DA_4CE0_BD10_47BF44F3782F_.wvu.PrintArea" localSheetId="2" hidden="1">Instructions!$A$1:$C$54</definedName>
    <definedName name="Z_B23AD343_29DA_4CE0_BD10_47BF44F3782F_.wvu.PrintArea" localSheetId="3" hidden="1">'Names of Bidder'!$B$1:$E$30</definedName>
    <definedName name="Z_B23AD343_29DA_4CE0_BD10_47BF44F3782F_.wvu.PrintArea" localSheetId="19" hidden="1">Octroi!$A$1:$E$16</definedName>
    <definedName name="Z_B23AD343_29DA_4CE0_BD10_47BF44F3782F_.wvu.PrintArea" localSheetId="21" hidden="1">'Other Taxes &amp; Duties'!$A$1:$F$16</definedName>
    <definedName name="Z_B23AD343_29DA_4CE0_BD10_47BF44F3782F_.wvu.PrintArea" localSheetId="24" hidden="1">'Q &amp; C'!$A$1:$F$38</definedName>
    <definedName name="Z_B23AD343_29DA_4CE0_BD10_47BF44F3782F_.wvu.PrintArea" localSheetId="23" hidden="1">'Q &amp; C (2)'!$A$1:$F$44</definedName>
    <definedName name="Z_B23AD343_29DA_4CE0_BD10_47BF44F3782F_.wvu.PrintArea" localSheetId="4" hidden="1">'Sch-1'!$A$1:$O$68</definedName>
    <definedName name="Z_B23AD343_29DA_4CE0_BD10_47BF44F3782F_.wvu.PrintArea" localSheetId="5" hidden="1">'Sch-1 dis'!$A$1:$G$84</definedName>
    <definedName name="Z_B23AD343_29DA_4CE0_BD10_47BF44F3782F_.wvu.PrintArea" localSheetId="6" hidden="1">'Sch-2'!$A$1:$J$65</definedName>
    <definedName name="Z_B23AD343_29DA_4CE0_BD10_47BF44F3782F_.wvu.PrintArea" localSheetId="7" hidden="1">'Sch-2 Dis'!$A$1:$F$62</definedName>
    <definedName name="Z_B23AD343_29DA_4CE0_BD10_47BF44F3782F_.wvu.PrintArea" localSheetId="8" hidden="1">'Sch-3 '!$A$1:$P$144</definedName>
    <definedName name="Z_B23AD343_29DA_4CE0_BD10_47BF44F3782F_.wvu.PrintArea" localSheetId="9" hidden="1">'Sch-3 Dis'!$A$1:$F$87</definedName>
    <definedName name="Z_B23AD343_29DA_4CE0_BD10_47BF44F3782F_.wvu.PrintArea" localSheetId="10" hidden="1">'Sch-4'!$A$1:$Q$29</definedName>
    <definedName name="Z_B23AD343_29DA_4CE0_BD10_47BF44F3782F_.wvu.PrintArea" localSheetId="11" hidden="1">'Sch-4b'!$A$1:$Q$37</definedName>
    <definedName name="Z_B23AD343_29DA_4CE0_BD10_47BF44F3782F_.wvu.PrintArea" localSheetId="12" hidden="1">'Sch-5'!$A$1:$E$26</definedName>
    <definedName name="Z_B23AD343_29DA_4CE0_BD10_47BF44F3782F_.wvu.PrintArea" localSheetId="13" hidden="1">'Sch-5 Dis'!$A$1:$E$26</definedName>
    <definedName name="Z_B23AD343_29DA_4CE0_BD10_47BF44F3782F_.wvu.PrintArea" localSheetId="14" hidden="1">'Sch-6'!$A$1:$D$34</definedName>
    <definedName name="Z_B23AD343_29DA_4CE0_BD10_47BF44F3782F_.wvu.PrintArea" localSheetId="15" hidden="1">'Sch-6 After Discount'!$A$1:$D$34</definedName>
    <definedName name="Z_B23AD343_29DA_4CE0_BD10_47BF44F3782F_.wvu.PrintArea" localSheetId="16" hidden="1">'Sch-7'!$A$1:$M$25</definedName>
    <definedName name="Z_B23AD343_29DA_4CE0_BD10_47BF44F3782F_.wvu.PrintArea" localSheetId="17" hidden="1">'Sch-7 Dis'!$A$1:$G$28</definedName>
    <definedName name="Z_B23AD343_29DA_4CE0_BD10_47BF44F3782F_.wvu.PrintTitles" localSheetId="4" hidden="1">'Sch-1'!$15:$17</definedName>
    <definedName name="Z_B23AD343_29DA_4CE0_BD10_47BF44F3782F_.wvu.PrintTitles" localSheetId="5" hidden="1">'Sch-1 dis'!$14:$16</definedName>
    <definedName name="Z_B23AD343_29DA_4CE0_BD10_47BF44F3782F_.wvu.PrintTitles" localSheetId="6" hidden="1">'Sch-2'!$15:$17</definedName>
    <definedName name="Z_B23AD343_29DA_4CE0_BD10_47BF44F3782F_.wvu.PrintTitles" localSheetId="7" hidden="1">'Sch-2 Dis'!$13:$15</definedName>
    <definedName name="Z_B23AD343_29DA_4CE0_BD10_47BF44F3782F_.wvu.PrintTitles" localSheetId="8" hidden="1">'Sch-3 '!$13:$17</definedName>
    <definedName name="Z_B23AD343_29DA_4CE0_BD10_47BF44F3782F_.wvu.PrintTitles" localSheetId="9" hidden="1">'Sch-3 Dis'!$13:$15</definedName>
    <definedName name="Z_B23AD343_29DA_4CE0_BD10_47BF44F3782F_.wvu.PrintTitles" localSheetId="12" hidden="1">'Sch-5'!$3:$13</definedName>
    <definedName name="Z_B23AD343_29DA_4CE0_BD10_47BF44F3782F_.wvu.PrintTitles" localSheetId="13" hidden="1">'Sch-5 Dis'!$3:$13</definedName>
    <definedName name="Z_B23AD343_29DA_4CE0_BD10_47BF44F3782F_.wvu.PrintTitles" localSheetId="14" hidden="1">'Sch-6'!$3:$13</definedName>
    <definedName name="Z_B23AD343_29DA_4CE0_BD10_47BF44F3782F_.wvu.PrintTitles" localSheetId="15" hidden="1">'Sch-6 After Discount'!$3:$13</definedName>
    <definedName name="Z_B23AD343_29DA_4CE0_BD10_47BF44F3782F_.wvu.PrintTitles" localSheetId="16" hidden="1">'Sch-7'!$14:$14</definedName>
    <definedName name="Z_B23AD343_29DA_4CE0_BD10_47BF44F3782F_.wvu.PrintTitles" localSheetId="17" hidden="1">'Sch-7 Dis'!$14:$14</definedName>
    <definedName name="Z_B23AD343_29DA_4CE0_BD10_47BF44F3782F_.wvu.Rows" localSheetId="1" hidden="1">Cover!$7:$7</definedName>
    <definedName name="Z_B23AD343_29DA_4CE0_BD10_47BF44F3782F_.wvu.Rows" localSheetId="18" hidden="1">Discount!$32:$34</definedName>
    <definedName name="Z_B23AD343_29DA_4CE0_BD10_47BF44F3782F_.wvu.Rows" localSheetId="6" hidden="1">'Sch-2'!#REF!</definedName>
    <definedName name="Z_B23AD343_29DA_4CE0_BD10_47BF44F3782F_.wvu.Rows" localSheetId="16" hidden="1">'Sch-7'!#REF!,'Sch-7'!$98:$216</definedName>
    <definedName name="Z_B23AD343_29DA_4CE0_BD10_47BF44F3782F_.wvu.Rows" localSheetId="17" hidden="1">'Sch-7 Dis'!$104:$222</definedName>
    <definedName name="Z_B3CE7B10_A914_4559_A6DA_AED8C22AFD6D_.wvu.Cols" localSheetId="18" hidden="1">Discount!$H:$O</definedName>
    <definedName name="Z_B3CE7B10_A914_4559_A6DA_AED8C22AFD6D_.wvu.Cols" localSheetId="4" hidden="1">'Sch-1'!$P:$AE</definedName>
    <definedName name="Z_B3CE7B10_A914_4559_A6DA_AED8C22AFD6D_.wvu.Cols" localSheetId="6" hidden="1">'Sch-2'!$M:$R</definedName>
    <definedName name="Z_B3CE7B10_A914_4559_A6DA_AED8C22AFD6D_.wvu.Cols" localSheetId="7" hidden="1">'Sch-2 Dis'!$K:$Q</definedName>
    <definedName name="Z_B3CE7B10_A914_4559_A6DA_AED8C22AFD6D_.wvu.Cols" localSheetId="8" hidden="1">'Sch-3 '!$S:$AE,'Sch-3 '!$AK:$AP</definedName>
    <definedName name="Z_B3CE7B10_A914_4559_A6DA_AED8C22AFD6D_.wvu.Cols" localSheetId="9" hidden="1">'Sch-3 Dis'!$AA:$AF</definedName>
    <definedName name="Z_B3CE7B10_A914_4559_A6DA_AED8C22AFD6D_.wvu.Cols" localSheetId="12" hidden="1">'Sch-5'!$I:$P</definedName>
    <definedName name="Z_B3CE7B10_A914_4559_A6DA_AED8C22AFD6D_.wvu.Cols" localSheetId="16" hidden="1">'Sch-7'!$O:$O,'Sch-7'!$AG:$AM</definedName>
    <definedName name="Z_B3CE7B10_A914_4559_A6DA_AED8C22AFD6D_.wvu.Cols" localSheetId="17" hidden="1">'Sch-7 Dis'!$AD:$AJ</definedName>
    <definedName name="Z_B3CE7B10_A914_4559_A6DA_AED8C22AFD6D_.wvu.FilterData" localSheetId="4" hidden="1">'Sch-1'!$A$19:$O$57</definedName>
    <definedName name="Z_B3CE7B10_A914_4559_A6DA_AED8C22AFD6D_.wvu.FilterData" localSheetId="5" hidden="1">'Sch-1 dis'!$A$16:$B$21</definedName>
    <definedName name="Z_B3CE7B10_A914_4559_A6DA_AED8C22AFD6D_.wvu.FilterData" localSheetId="6" hidden="1">'Sch-2'!$G$18:$J$58</definedName>
    <definedName name="Z_B3CE7B10_A914_4559_A6DA_AED8C22AFD6D_.wvu.FilterData" localSheetId="7" hidden="1">'Sch-2 Dis'!$A$15:$F$56</definedName>
    <definedName name="Z_B3CE7B10_A914_4559_A6DA_AED8C22AFD6D_.wvu.FilterData" localSheetId="8" hidden="1">'Sch-3 '!$A$19:$P$138</definedName>
    <definedName name="Z_B3CE7B10_A914_4559_A6DA_AED8C22AFD6D_.wvu.FilterData" localSheetId="9" hidden="1">'Sch-3 Dis'!$A$15:$F$81</definedName>
    <definedName name="Z_B3CE7B10_A914_4559_A6DA_AED8C22AFD6D_.wvu.PrintArea" localSheetId="22" hidden="1">'Bid Form 2nd Envelope'!$A$1:$F$68</definedName>
    <definedName name="Z_B3CE7B10_A914_4559_A6DA_AED8C22AFD6D_.wvu.PrintArea" localSheetId="18" hidden="1">Discount!$A$2:$G$43</definedName>
    <definedName name="Z_B3CE7B10_A914_4559_A6DA_AED8C22AFD6D_.wvu.PrintArea" localSheetId="20" hidden="1">'Entry Tax'!$A$1:$E$16</definedName>
    <definedName name="Z_B3CE7B10_A914_4559_A6DA_AED8C22AFD6D_.wvu.PrintArea" localSheetId="2" hidden="1">Instructions!$A$1:$C$54</definedName>
    <definedName name="Z_B3CE7B10_A914_4559_A6DA_AED8C22AFD6D_.wvu.PrintArea" localSheetId="3" hidden="1">'Names of Bidder'!$B$1:$G$32</definedName>
    <definedName name="Z_B3CE7B10_A914_4559_A6DA_AED8C22AFD6D_.wvu.PrintArea" localSheetId="19" hidden="1">Octroi!$A$1:$E$16</definedName>
    <definedName name="Z_B3CE7B10_A914_4559_A6DA_AED8C22AFD6D_.wvu.PrintArea" localSheetId="21" hidden="1">'Other Taxes &amp; Duties'!$A$1:$F$16</definedName>
    <definedName name="Z_B3CE7B10_A914_4559_A6DA_AED8C22AFD6D_.wvu.PrintArea" localSheetId="24" hidden="1">'Q &amp; C'!$A$1:$F$38</definedName>
    <definedName name="Z_B3CE7B10_A914_4559_A6DA_AED8C22AFD6D_.wvu.PrintArea" localSheetId="23" hidden="1">'Q &amp; C (2)'!$A$1:$F$44</definedName>
    <definedName name="Z_B3CE7B10_A914_4559_A6DA_AED8C22AFD6D_.wvu.PrintArea" localSheetId="4" hidden="1">'Sch-1'!$A$1:$O$68</definedName>
    <definedName name="Z_B3CE7B10_A914_4559_A6DA_AED8C22AFD6D_.wvu.PrintArea" localSheetId="5" hidden="1">'Sch-1 dis'!$A$1:$G$84</definedName>
    <definedName name="Z_B3CE7B10_A914_4559_A6DA_AED8C22AFD6D_.wvu.PrintArea" localSheetId="6" hidden="1">'Sch-2'!$A$1:$J$65</definedName>
    <definedName name="Z_B3CE7B10_A914_4559_A6DA_AED8C22AFD6D_.wvu.PrintArea" localSheetId="7" hidden="1">'Sch-2 Dis'!$A$1:$F$62</definedName>
    <definedName name="Z_B3CE7B10_A914_4559_A6DA_AED8C22AFD6D_.wvu.PrintArea" localSheetId="8" hidden="1">'Sch-3 '!$A$1:$P$144</definedName>
    <definedName name="Z_B3CE7B10_A914_4559_A6DA_AED8C22AFD6D_.wvu.PrintArea" localSheetId="9" hidden="1">'Sch-3 Dis'!$A$1:$F$87</definedName>
    <definedName name="Z_B3CE7B10_A914_4559_A6DA_AED8C22AFD6D_.wvu.PrintArea" localSheetId="10" hidden="1">'Sch-4'!$A$1:$Q$29</definedName>
    <definedName name="Z_B3CE7B10_A914_4559_A6DA_AED8C22AFD6D_.wvu.PrintArea" localSheetId="11" hidden="1">'Sch-4b'!$A$1:$Q$37</definedName>
    <definedName name="Z_B3CE7B10_A914_4559_A6DA_AED8C22AFD6D_.wvu.PrintArea" localSheetId="12" hidden="1">'Sch-5'!$A$1:$E$26</definedName>
    <definedName name="Z_B3CE7B10_A914_4559_A6DA_AED8C22AFD6D_.wvu.PrintArea" localSheetId="13" hidden="1">'Sch-5 Dis'!$A$1:$E$26</definedName>
    <definedName name="Z_B3CE7B10_A914_4559_A6DA_AED8C22AFD6D_.wvu.PrintArea" localSheetId="14" hidden="1">'Sch-6'!$A$1:$D$33</definedName>
    <definedName name="Z_B3CE7B10_A914_4559_A6DA_AED8C22AFD6D_.wvu.PrintArea" localSheetId="15" hidden="1">'Sch-6 After Discount'!$A$1:$D$33</definedName>
    <definedName name="Z_B3CE7B10_A914_4559_A6DA_AED8C22AFD6D_.wvu.PrintArea" localSheetId="16" hidden="1">'Sch-7'!$A$1:$M$25</definedName>
    <definedName name="Z_B3CE7B10_A914_4559_A6DA_AED8C22AFD6D_.wvu.PrintArea" localSheetId="17" hidden="1">'Sch-7 Dis'!$A$1:$G$28</definedName>
    <definedName name="Z_B3CE7B10_A914_4559_A6DA_AED8C22AFD6D_.wvu.PrintTitles" localSheetId="4" hidden="1">'Sch-1'!$15:$17</definedName>
    <definedName name="Z_B3CE7B10_A914_4559_A6DA_AED8C22AFD6D_.wvu.PrintTitles" localSheetId="5" hidden="1">'Sch-1 dis'!$14:$16</definedName>
    <definedName name="Z_B3CE7B10_A914_4559_A6DA_AED8C22AFD6D_.wvu.PrintTitles" localSheetId="6" hidden="1">'Sch-2'!$15:$17</definedName>
    <definedName name="Z_B3CE7B10_A914_4559_A6DA_AED8C22AFD6D_.wvu.PrintTitles" localSheetId="7" hidden="1">'Sch-2 Dis'!$13:$15</definedName>
    <definedName name="Z_B3CE7B10_A914_4559_A6DA_AED8C22AFD6D_.wvu.PrintTitles" localSheetId="8" hidden="1">'Sch-3 '!$13:$17</definedName>
    <definedName name="Z_B3CE7B10_A914_4559_A6DA_AED8C22AFD6D_.wvu.PrintTitles" localSheetId="9" hidden="1">'Sch-3 Dis'!$13:$15</definedName>
    <definedName name="Z_B3CE7B10_A914_4559_A6DA_AED8C22AFD6D_.wvu.PrintTitles" localSheetId="12" hidden="1">'Sch-5'!$3:$13</definedName>
    <definedName name="Z_B3CE7B10_A914_4559_A6DA_AED8C22AFD6D_.wvu.PrintTitles" localSheetId="13" hidden="1">'Sch-5 Dis'!$3:$13</definedName>
    <definedName name="Z_B3CE7B10_A914_4559_A6DA_AED8C22AFD6D_.wvu.PrintTitles" localSheetId="14" hidden="1">'Sch-6'!$3:$13</definedName>
    <definedName name="Z_B3CE7B10_A914_4559_A6DA_AED8C22AFD6D_.wvu.PrintTitles" localSheetId="15" hidden="1">'Sch-6 After Discount'!$3:$13</definedName>
    <definedName name="Z_B3CE7B10_A914_4559_A6DA_AED8C22AFD6D_.wvu.PrintTitles" localSheetId="16" hidden="1">'Sch-7'!$14:$14</definedName>
    <definedName name="Z_B3CE7B10_A914_4559_A6DA_AED8C22AFD6D_.wvu.PrintTitles" localSheetId="17" hidden="1">'Sch-7 Dis'!$14:$14</definedName>
    <definedName name="Z_B3CE7B10_A914_4559_A6DA_AED8C22AFD6D_.wvu.Rows" localSheetId="1" hidden="1">Cover!$7:$7</definedName>
    <definedName name="Z_B3CE7B10_A914_4559_A6DA_AED8C22AFD6D_.wvu.Rows" localSheetId="18" hidden="1">Discount!$32:$34</definedName>
    <definedName name="Z_B3CE7B10_A914_4559_A6DA_AED8C22AFD6D_.wvu.Rows" localSheetId="6" hidden="1">'Sch-2'!#REF!</definedName>
    <definedName name="Z_B3CE7B10_A914_4559_A6DA_AED8C22AFD6D_.wvu.Rows" localSheetId="16" hidden="1">'Sch-7'!#REF!,'Sch-7'!$98:$216</definedName>
    <definedName name="Z_B3CE7B10_A914_4559_A6DA_AED8C22AFD6D_.wvu.Rows" localSheetId="17" hidden="1">'Sch-7 Dis'!$104:$222</definedName>
    <definedName name="Z_B79CB868_E256_4BC8_93B8_32C16DA3E61B_.wvu.Cols" localSheetId="22" hidden="1">'Bid Form 2nd Envelope'!$G:$K,'Bid Form 2nd Envelope'!$Y:$AN</definedName>
    <definedName name="Z_B79CB868_E256_4BC8_93B8_32C16DA3E61B_.wvu.Cols" localSheetId="18" hidden="1">Discount!$H:$K</definedName>
    <definedName name="Z_B79CB868_E256_4BC8_93B8_32C16DA3E61B_.wvu.Cols" localSheetId="3" hidden="1">'Names of Bidder'!$H:$R,'Names of Bidder'!$Z:$AC</definedName>
    <definedName name="Z_B79CB868_E256_4BC8_93B8_32C16DA3E61B_.wvu.Cols" localSheetId="4" hidden="1">'Sch-1'!$O:$R,'Sch-1'!$AD:$AM</definedName>
    <definedName name="Z_B79CB868_E256_4BC8_93B8_32C16DA3E61B_.wvu.Cols" localSheetId="7" hidden="1">'Sch-2 Dis'!$K:$Q</definedName>
    <definedName name="Z_B79CB868_E256_4BC8_93B8_32C16DA3E61B_.wvu.Cols" localSheetId="8" hidden="1">'Sch-3 '!$R:$S,'Sch-3 '!$AK:$AP</definedName>
    <definedName name="Z_B79CB868_E256_4BC8_93B8_32C16DA3E61B_.wvu.Cols" localSheetId="9" hidden="1">'Sch-3 Dis'!$AA:$AF</definedName>
    <definedName name="Z_B79CB868_E256_4BC8_93B8_32C16DA3E61B_.wvu.Cols" localSheetId="10" hidden="1">'Sch-4'!$R:$S</definedName>
    <definedName name="Z_B79CB868_E256_4BC8_93B8_32C16DA3E61B_.wvu.Cols" localSheetId="11" hidden="1">'Sch-4b'!$R:$S</definedName>
    <definedName name="Z_B79CB868_E256_4BC8_93B8_32C16DA3E61B_.wvu.Cols" localSheetId="12" hidden="1">'Sch-5'!$I:$P</definedName>
    <definedName name="Z_B79CB868_E256_4BC8_93B8_32C16DA3E61B_.wvu.Cols" localSheetId="16" hidden="1">'Sch-7'!$P:$R,'Sch-7'!$AG:$AM</definedName>
    <definedName name="Z_B79CB868_E256_4BC8_93B8_32C16DA3E61B_.wvu.Cols" localSheetId="17" hidden="1">'Sch-7 Dis'!$AD:$AJ</definedName>
    <definedName name="Z_B79CB868_E256_4BC8_93B8_32C16DA3E61B_.wvu.FilterData" localSheetId="4" hidden="1">'Sch-1'!$A$17:$AZ$17</definedName>
    <definedName name="Z_B79CB868_E256_4BC8_93B8_32C16DA3E61B_.wvu.FilterData" localSheetId="5" hidden="1">'Sch-1 dis'!$A$16:$B$21</definedName>
    <definedName name="Z_B79CB868_E256_4BC8_93B8_32C16DA3E61B_.wvu.FilterData" localSheetId="6" hidden="1">'Sch-2'!$G$18:$J$58</definedName>
    <definedName name="Z_B79CB868_E256_4BC8_93B8_32C16DA3E61B_.wvu.FilterData" localSheetId="7" hidden="1">'Sch-2 Dis'!$A$15:$F$56</definedName>
    <definedName name="Z_B79CB868_E256_4BC8_93B8_32C16DA3E61B_.wvu.FilterData" localSheetId="8" hidden="1">'Sch-3 '!$A$19:$BB$136</definedName>
    <definedName name="Z_B79CB868_E256_4BC8_93B8_32C16DA3E61B_.wvu.FilterData" localSheetId="9" hidden="1">'Sch-3 Dis'!$A$15:$F$81</definedName>
    <definedName name="Z_B79CB868_E256_4BC8_93B8_32C16DA3E61B_.wvu.PrintArea" localSheetId="22" hidden="1">'Bid Form 2nd Envelope'!$A$1:$F$68</definedName>
    <definedName name="Z_B79CB868_E256_4BC8_93B8_32C16DA3E61B_.wvu.PrintArea" localSheetId="1" hidden="1">Cover!$A$1:$F$15</definedName>
    <definedName name="Z_B79CB868_E256_4BC8_93B8_32C16DA3E61B_.wvu.PrintArea" localSheetId="18" hidden="1">Discount!$A$2:$G$43</definedName>
    <definedName name="Z_B79CB868_E256_4BC8_93B8_32C16DA3E61B_.wvu.PrintArea" localSheetId="20" hidden="1">'Entry Tax'!$A$1:$E$16</definedName>
    <definedName name="Z_B79CB868_E256_4BC8_93B8_32C16DA3E61B_.wvu.PrintArea" localSheetId="2" hidden="1">Instructions!$A$1:$C$54</definedName>
    <definedName name="Z_B79CB868_E256_4BC8_93B8_32C16DA3E61B_.wvu.PrintArea" localSheetId="3" hidden="1">'Names of Bidder'!$B$1:$G$32</definedName>
    <definedName name="Z_B79CB868_E256_4BC8_93B8_32C16DA3E61B_.wvu.PrintArea" localSheetId="19" hidden="1">Octroi!$A$1:$E$16</definedName>
    <definedName name="Z_B79CB868_E256_4BC8_93B8_32C16DA3E61B_.wvu.PrintArea" localSheetId="21" hidden="1">'Other Taxes &amp; Duties'!$A$1:$F$16</definedName>
    <definedName name="Z_B79CB868_E256_4BC8_93B8_32C16DA3E61B_.wvu.PrintArea" localSheetId="24" hidden="1">'Q &amp; C'!$A$1:$F$38</definedName>
    <definedName name="Z_B79CB868_E256_4BC8_93B8_32C16DA3E61B_.wvu.PrintArea" localSheetId="23" hidden="1">'Q &amp; C (2)'!$A$1:$F$44</definedName>
    <definedName name="Z_B79CB868_E256_4BC8_93B8_32C16DA3E61B_.wvu.PrintArea" localSheetId="4" hidden="1">'Sch-1'!$A$1:$N$68</definedName>
    <definedName name="Z_B79CB868_E256_4BC8_93B8_32C16DA3E61B_.wvu.PrintArea" localSheetId="5" hidden="1">'Sch-1 dis'!$A$1:$G$84</definedName>
    <definedName name="Z_B79CB868_E256_4BC8_93B8_32C16DA3E61B_.wvu.PrintArea" localSheetId="6" hidden="1">'Sch-2'!$A$1:$J$67</definedName>
    <definedName name="Z_B79CB868_E256_4BC8_93B8_32C16DA3E61B_.wvu.PrintArea" localSheetId="7" hidden="1">'Sch-2 Dis'!$A$1:$F$62</definedName>
    <definedName name="Z_B79CB868_E256_4BC8_93B8_32C16DA3E61B_.wvu.PrintArea" localSheetId="8" hidden="1">'Sch-3 '!$A$1:$Q$144</definedName>
    <definedName name="Z_B79CB868_E256_4BC8_93B8_32C16DA3E61B_.wvu.PrintArea" localSheetId="9" hidden="1">'Sch-3 Dis'!$A$1:$F$87</definedName>
    <definedName name="Z_B79CB868_E256_4BC8_93B8_32C16DA3E61B_.wvu.PrintArea" localSheetId="10" hidden="1">'Sch-4'!$A$1:$Q$29</definedName>
    <definedName name="Z_B79CB868_E256_4BC8_93B8_32C16DA3E61B_.wvu.PrintArea" localSheetId="11" hidden="1">'Sch-4b'!$A$1:$Q$37</definedName>
    <definedName name="Z_B79CB868_E256_4BC8_93B8_32C16DA3E61B_.wvu.PrintArea" localSheetId="12" hidden="1">'Sch-5'!$A$1:$E$26</definedName>
    <definedName name="Z_B79CB868_E256_4BC8_93B8_32C16DA3E61B_.wvu.PrintArea" localSheetId="13" hidden="1">'Sch-5 Dis'!$A$1:$E$26</definedName>
    <definedName name="Z_B79CB868_E256_4BC8_93B8_32C16DA3E61B_.wvu.PrintArea" localSheetId="14" hidden="1">'Sch-6'!$A$1:$D$33</definedName>
    <definedName name="Z_B79CB868_E256_4BC8_93B8_32C16DA3E61B_.wvu.PrintArea" localSheetId="15" hidden="1">'Sch-6 After Discount'!$A$1:$D$33</definedName>
    <definedName name="Z_B79CB868_E256_4BC8_93B8_32C16DA3E61B_.wvu.PrintArea" localSheetId="16" hidden="1">'Sch-7'!$A$1:$N$25</definedName>
    <definedName name="Z_B79CB868_E256_4BC8_93B8_32C16DA3E61B_.wvu.PrintArea" localSheetId="17" hidden="1">'Sch-7 Dis'!$A$1:$G$28</definedName>
    <definedName name="Z_B79CB868_E256_4BC8_93B8_32C16DA3E61B_.wvu.PrintTitles" localSheetId="4" hidden="1">'Sch-1'!$15:$17</definedName>
    <definedName name="Z_B79CB868_E256_4BC8_93B8_32C16DA3E61B_.wvu.PrintTitles" localSheetId="5" hidden="1">'Sch-1 dis'!$14:$16</definedName>
    <definedName name="Z_B79CB868_E256_4BC8_93B8_32C16DA3E61B_.wvu.PrintTitles" localSheetId="6" hidden="1">'Sch-2'!$15:$17</definedName>
    <definedName name="Z_B79CB868_E256_4BC8_93B8_32C16DA3E61B_.wvu.PrintTitles" localSheetId="7" hidden="1">'Sch-2 Dis'!$13:$15</definedName>
    <definedName name="Z_B79CB868_E256_4BC8_93B8_32C16DA3E61B_.wvu.PrintTitles" localSheetId="8" hidden="1">'Sch-3 '!$13:$17</definedName>
    <definedName name="Z_B79CB868_E256_4BC8_93B8_32C16DA3E61B_.wvu.PrintTitles" localSheetId="9" hidden="1">'Sch-3 Dis'!$13:$15</definedName>
    <definedName name="Z_B79CB868_E256_4BC8_93B8_32C16DA3E61B_.wvu.PrintTitles" localSheetId="12" hidden="1">'Sch-5'!$3:$13</definedName>
    <definedName name="Z_B79CB868_E256_4BC8_93B8_32C16DA3E61B_.wvu.PrintTitles" localSheetId="13" hidden="1">'Sch-5 Dis'!$3:$13</definedName>
    <definedName name="Z_B79CB868_E256_4BC8_93B8_32C16DA3E61B_.wvu.PrintTitles" localSheetId="14" hidden="1">'Sch-6'!$3:$13</definedName>
    <definedName name="Z_B79CB868_E256_4BC8_93B8_32C16DA3E61B_.wvu.PrintTitles" localSheetId="15" hidden="1">'Sch-6 After Discount'!$3:$13</definedName>
    <definedName name="Z_B79CB868_E256_4BC8_93B8_32C16DA3E61B_.wvu.PrintTitles" localSheetId="16" hidden="1">'Sch-7'!$14:$14</definedName>
    <definedName name="Z_B79CB868_E256_4BC8_93B8_32C16DA3E61B_.wvu.PrintTitles" localSheetId="17" hidden="1">'Sch-7 Dis'!$14:$14</definedName>
    <definedName name="Z_B79CB868_E256_4BC8_93B8_32C16DA3E61B_.wvu.Rows" localSheetId="22" hidden="1">'Bid Form 2nd Envelope'!$25:$25</definedName>
    <definedName name="Z_B79CB868_E256_4BC8_93B8_32C16DA3E61B_.wvu.Rows" localSheetId="18" hidden="1">Discount!$1:$1,Discount!$22:$22,Discount!$25:$25,Discount!$29:$29,Discount!$32:$34</definedName>
    <definedName name="Z_B79CB868_E256_4BC8_93B8_32C16DA3E61B_.wvu.Rows" localSheetId="2" hidden="1">Instructions!$35:$36</definedName>
    <definedName name="Z_B79CB868_E256_4BC8_93B8_32C16DA3E61B_.wvu.Rows" localSheetId="4" hidden="1">'Sch-1'!#REF!</definedName>
    <definedName name="Z_B79CB868_E256_4BC8_93B8_32C16DA3E61B_.wvu.Rows" localSheetId="6" hidden="1">'Sch-2'!#REF!</definedName>
    <definedName name="Z_B79CB868_E256_4BC8_93B8_32C16DA3E61B_.wvu.Rows" localSheetId="8" hidden="1">'Sch-3 '!#REF!,'Sch-3 '!$139:$139</definedName>
    <definedName name="Z_B79CB868_E256_4BC8_93B8_32C16DA3E61B_.wvu.Rows" localSheetId="14" hidden="1">'Sch-6'!$22:$23</definedName>
    <definedName name="Z_B79CB868_E256_4BC8_93B8_32C16DA3E61B_.wvu.Rows" localSheetId="15" hidden="1">'Sch-6 After Discount'!$22:$23</definedName>
    <definedName name="Z_B79CB868_E256_4BC8_93B8_32C16DA3E61B_.wvu.Rows" localSheetId="16" hidden="1">'Sch-7'!$17:$18,'Sch-7'!$98:$216</definedName>
    <definedName name="Z_B79CB868_E256_4BC8_93B8_32C16DA3E61B_.wvu.Rows" localSheetId="17" hidden="1">'Sch-7 Dis'!$104:$222</definedName>
    <definedName name="Z_B835C05C_B615_4DCB_982D_4519616B3CD8_.wvu.Cols" localSheetId="18" hidden="1">Discount!$H:$P</definedName>
    <definedName name="Z_B835C05C_B615_4DCB_982D_4519616B3CD8_.wvu.Cols" localSheetId="4" hidden="1">'Sch-1'!$S:$V</definedName>
    <definedName name="Z_B835C05C_B615_4DCB_982D_4519616B3CD8_.wvu.Cols" localSheetId="6" hidden="1">'Sch-2'!$K:$T</definedName>
    <definedName name="Z_B835C05C_B615_4DCB_982D_4519616B3CD8_.wvu.Cols" localSheetId="7" hidden="1">'Sch-2 Dis'!$K:$Q</definedName>
    <definedName name="Z_B835C05C_B615_4DCB_982D_4519616B3CD8_.wvu.Cols" localSheetId="8" hidden="1">'Sch-3 '!$S:$AE,'Sch-3 '!$AK:$AP</definedName>
    <definedName name="Z_B835C05C_B615_4DCB_982D_4519616B3CD8_.wvu.Cols" localSheetId="9" hidden="1">'Sch-3 Dis'!$AA:$AF</definedName>
    <definedName name="Z_B835C05C_B615_4DCB_982D_4519616B3CD8_.wvu.Cols" localSheetId="12" hidden="1">'Sch-5'!$I:$P</definedName>
    <definedName name="Z_B835C05C_B615_4DCB_982D_4519616B3CD8_.wvu.Cols" localSheetId="16" hidden="1">'Sch-7'!$O:$O,'Sch-7'!$AG:$AM</definedName>
    <definedName name="Z_B835C05C_B615_4DCB_982D_4519616B3CD8_.wvu.Cols" localSheetId="17" hidden="1">'Sch-7 Dis'!$AD:$AJ</definedName>
    <definedName name="Z_B835C05C_B615_4DCB_982D_4519616B3CD8_.wvu.FilterData" localSheetId="4" hidden="1">'Sch-1'!$A$19:$AZ$60</definedName>
    <definedName name="Z_B835C05C_B615_4DCB_982D_4519616B3CD8_.wvu.FilterData" localSheetId="5" hidden="1">'Sch-1 dis'!$A$16:$B$21</definedName>
    <definedName name="Z_B835C05C_B615_4DCB_982D_4519616B3CD8_.wvu.FilterData" localSheetId="6" hidden="1">'Sch-2'!$G$18:$J$58</definedName>
    <definedName name="Z_B835C05C_B615_4DCB_982D_4519616B3CD8_.wvu.FilterData" localSheetId="7" hidden="1">'Sch-2 Dis'!$A$15:$F$56</definedName>
    <definedName name="Z_B835C05C_B615_4DCB_982D_4519616B3CD8_.wvu.FilterData" localSheetId="8" hidden="1">'Sch-3 '!$A$19:$BB$138</definedName>
    <definedName name="Z_B835C05C_B615_4DCB_982D_4519616B3CD8_.wvu.FilterData" localSheetId="9" hidden="1">'Sch-3 Dis'!$A$15:$F$81</definedName>
    <definedName name="Z_B835C05C_B615_4DCB_982D_4519616B3CD8_.wvu.PrintArea" localSheetId="22" hidden="1">'Bid Form 2nd Envelope'!$A$1:$F$68</definedName>
    <definedName name="Z_B835C05C_B615_4DCB_982D_4519616B3CD8_.wvu.PrintArea" localSheetId="18" hidden="1">Discount!$A$2:$G$43</definedName>
    <definedName name="Z_B835C05C_B615_4DCB_982D_4519616B3CD8_.wvu.PrintArea" localSheetId="20" hidden="1">'Entry Tax'!$A$1:$E$16</definedName>
    <definedName name="Z_B835C05C_B615_4DCB_982D_4519616B3CD8_.wvu.PrintArea" localSheetId="2" hidden="1">Instructions!$A$1:$C$54</definedName>
    <definedName name="Z_B835C05C_B615_4DCB_982D_4519616B3CD8_.wvu.PrintArea" localSheetId="3" hidden="1">'Names of Bidder'!$B$1:$G$32</definedName>
    <definedName name="Z_B835C05C_B615_4DCB_982D_4519616B3CD8_.wvu.PrintArea" localSheetId="19" hidden="1">Octroi!$A$1:$E$16</definedName>
    <definedName name="Z_B835C05C_B615_4DCB_982D_4519616B3CD8_.wvu.PrintArea" localSheetId="21" hidden="1">'Other Taxes &amp; Duties'!$A$1:$F$16</definedName>
    <definedName name="Z_B835C05C_B615_4DCB_982D_4519616B3CD8_.wvu.PrintArea" localSheetId="24" hidden="1">'Q &amp; C'!$A$1:$F$38</definedName>
    <definedName name="Z_B835C05C_B615_4DCB_982D_4519616B3CD8_.wvu.PrintArea" localSheetId="23" hidden="1">'Q &amp; C (2)'!$A$1:$F$44</definedName>
    <definedName name="Z_B835C05C_B615_4DCB_982D_4519616B3CD8_.wvu.PrintArea" localSheetId="4" hidden="1">'Sch-1'!$A$1:$O$68</definedName>
    <definedName name="Z_B835C05C_B615_4DCB_982D_4519616B3CD8_.wvu.PrintArea" localSheetId="5" hidden="1">'Sch-1 dis'!$A$1:$G$84</definedName>
    <definedName name="Z_B835C05C_B615_4DCB_982D_4519616B3CD8_.wvu.PrintArea" localSheetId="6" hidden="1">'Sch-2'!$A$1:$J$65</definedName>
    <definedName name="Z_B835C05C_B615_4DCB_982D_4519616B3CD8_.wvu.PrintArea" localSheetId="7" hidden="1">'Sch-2 Dis'!$A$1:$F$62</definedName>
    <definedName name="Z_B835C05C_B615_4DCB_982D_4519616B3CD8_.wvu.PrintArea" localSheetId="8" hidden="1">'Sch-3 '!$A$1:$P$144</definedName>
    <definedName name="Z_B835C05C_B615_4DCB_982D_4519616B3CD8_.wvu.PrintArea" localSheetId="9" hidden="1">'Sch-3 Dis'!$A$1:$F$87</definedName>
    <definedName name="Z_B835C05C_B615_4DCB_982D_4519616B3CD8_.wvu.PrintArea" localSheetId="10" hidden="1">'Sch-4'!$A$1:$Q$29</definedName>
    <definedName name="Z_B835C05C_B615_4DCB_982D_4519616B3CD8_.wvu.PrintArea" localSheetId="11" hidden="1">'Sch-4b'!$A$1:$Q$37</definedName>
    <definedName name="Z_B835C05C_B615_4DCB_982D_4519616B3CD8_.wvu.PrintArea" localSheetId="12" hidden="1">'Sch-5'!$A$1:$E$26</definedName>
    <definedName name="Z_B835C05C_B615_4DCB_982D_4519616B3CD8_.wvu.PrintArea" localSheetId="13" hidden="1">'Sch-5 Dis'!$A$1:$E$26</definedName>
    <definedName name="Z_B835C05C_B615_4DCB_982D_4519616B3CD8_.wvu.PrintArea" localSheetId="14" hidden="1">'Sch-6'!$A$1:$D$33</definedName>
    <definedName name="Z_B835C05C_B615_4DCB_982D_4519616B3CD8_.wvu.PrintArea" localSheetId="15" hidden="1">'Sch-6 After Discount'!$A$1:$D$33</definedName>
    <definedName name="Z_B835C05C_B615_4DCB_982D_4519616B3CD8_.wvu.PrintArea" localSheetId="16" hidden="1">'Sch-7'!$A$1:$M$25</definedName>
    <definedName name="Z_B835C05C_B615_4DCB_982D_4519616B3CD8_.wvu.PrintArea" localSheetId="17" hidden="1">'Sch-7 Dis'!$A$1:$G$28</definedName>
    <definedName name="Z_B835C05C_B615_4DCB_982D_4519616B3CD8_.wvu.PrintTitles" localSheetId="4" hidden="1">'Sch-1'!$15:$17</definedName>
    <definedName name="Z_B835C05C_B615_4DCB_982D_4519616B3CD8_.wvu.PrintTitles" localSheetId="5" hidden="1">'Sch-1 dis'!$14:$16</definedName>
    <definedName name="Z_B835C05C_B615_4DCB_982D_4519616B3CD8_.wvu.PrintTitles" localSheetId="6" hidden="1">'Sch-2'!$15:$17</definedName>
    <definedName name="Z_B835C05C_B615_4DCB_982D_4519616B3CD8_.wvu.PrintTitles" localSheetId="7" hidden="1">'Sch-2 Dis'!$13:$15</definedName>
    <definedName name="Z_B835C05C_B615_4DCB_982D_4519616B3CD8_.wvu.PrintTitles" localSheetId="8" hidden="1">'Sch-3 '!$13:$17</definedName>
    <definedName name="Z_B835C05C_B615_4DCB_982D_4519616B3CD8_.wvu.PrintTitles" localSheetId="9" hidden="1">'Sch-3 Dis'!$13:$15</definedName>
    <definedName name="Z_B835C05C_B615_4DCB_982D_4519616B3CD8_.wvu.PrintTitles" localSheetId="12" hidden="1">'Sch-5'!$3:$13</definedName>
    <definedName name="Z_B835C05C_B615_4DCB_982D_4519616B3CD8_.wvu.PrintTitles" localSheetId="13" hidden="1">'Sch-5 Dis'!$3:$13</definedName>
    <definedName name="Z_B835C05C_B615_4DCB_982D_4519616B3CD8_.wvu.PrintTitles" localSheetId="14" hidden="1">'Sch-6'!$3:$13</definedName>
    <definedName name="Z_B835C05C_B615_4DCB_982D_4519616B3CD8_.wvu.PrintTitles" localSheetId="15" hidden="1">'Sch-6 After Discount'!$3:$13</definedName>
    <definedName name="Z_B835C05C_B615_4DCB_982D_4519616B3CD8_.wvu.PrintTitles" localSheetId="16" hidden="1">'Sch-7'!$14:$14</definedName>
    <definedName name="Z_B835C05C_B615_4DCB_982D_4519616B3CD8_.wvu.PrintTitles" localSheetId="17" hidden="1">'Sch-7 Dis'!$14:$14</definedName>
    <definedName name="Z_B835C05C_B615_4DCB_982D_4519616B3CD8_.wvu.Rows" localSheetId="1" hidden="1">Cover!$7:$7</definedName>
    <definedName name="Z_B835C05C_B615_4DCB_982D_4519616B3CD8_.wvu.Rows" localSheetId="18" hidden="1">Discount!$23:$23,Discount!$30:$30,Discount!$32:$34</definedName>
    <definedName name="Z_B835C05C_B615_4DCB_982D_4519616B3CD8_.wvu.Rows" localSheetId="4" hidden="1">'Sch-1'!#REF!</definedName>
    <definedName name="Z_B835C05C_B615_4DCB_982D_4519616B3CD8_.wvu.Rows" localSheetId="8" hidden="1">'Sch-3 '!#REF!</definedName>
    <definedName name="Z_B835C05C_B615_4DCB_982D_4519616B3CD8_.wvu.Rows" localSheetId="16" hidden="1">'Sch-7'!#REF!,'Sch-7'!#REF!,'Sch-7'!$98:$216</definedName>
    <definedName name="Z_B835C05C_B615_4DCB_982D_4519616B3CD8_.wvu.Rows" localSheetId="17" hidden="1">'Sch-7 Dis'!$104:$222</definedName>
    <definedName name="Z_BB6473B7_092C_417E_97E7_ED0705AE17A0_.wvu.Cols" localSheetId="22" hidden="1">'Bid Form 2nd Envelope'!$G:$K,'Bid Form 2nd Envelope'!$Y:$AN</definedName>
    <definedName name="Z_BB6473B7_092C_417E_97E7_ED0705AE17A0_.wvu.Cols" localSheetId="18" hidden="1">Discount!$H:$K</definedName>
    <definedName name="Z_BB6473B7_092C_417E_97E7_ED0705AE17A0_.wvu.Cols" localSheetId="3" hidden="1">'Names of Bidder'!$H:$R,'Names of Bidder'!$Z:$AC</definedName>
    <definedName name="Z_BB6473B7_092C_417E_97E7_ED0705AE17A0_.wvu.Cols" localSheetId="4" hidden="1">'Sch-1'!$AD:$AM</definedName>
    <definedName name="Z_BB6473B7_092C_417E_97E7_ED0705AE17A0_.wvu.Cols" localSheetId="7" hidden="1">'Sch-2 Dis'!$K:$Q</definedName>
    <definedName name="Z_BB6473B7_092C_417E_97E7_ED0705AE17A0_.wvu.Cols" localSheetId="8" hidden="1">'Sch-3 '!$R:$T,'Sch-3 '!$AK:$AP</definedName>
    <definedName name="Z_BB6473B7_092C_417E_97E7_ED0705AE17A0_.wvu.Cols" localSheetId="9" hidden="1">'Sch-3 Dis'!$AA:$AF</definedName>
    <definedName name="Z_BB6473B7_092C_417E_97E7_ED0705AE17A0_.wvu.Cols" localSheetId="10" hidden="1">'Sch-4'!$R:$S</definedName>
    <definedName name="Z_BB6473B7_092C_417E_97E7_ED0705AE17A0_.wvu.Cols" localSheetId="11" hidden="1">'Sch-4b'!$R:$S</definedName>
    <definedName name="Z_BB6473B7_092C_417E_97E7_ED0705AE17A0_.wvu.Cols" localSheetId="12" hidden="1">'Sch-5'!$I:$P</definedName>
    <definedName name="Z_BB6473B7_092C_417E_97E7_ED0705AE17A0_.wvu.Cols" localSheetId="16" hidden="1">'Sch-7'!$P:$R,'Sch-7'!$AG:$AM</definedName>
    <definedName name="Z_BB6473B7_092C_417E_97E7_ED0705AE17A0_.wvu.Cols" localSheetId="17" hidden="1">'Sch-7 Dis'!$AD:$AJ</definedName>
    <definedName name="Z_BB6473B7_092C_417E_97E7_ED0705AE17A0_.wvu.FilterData" localSheetId="4" hidden="1">'Sch-1'!$A$19:$AZ$19</definedName>
    <definedName name="Z_BB6473B7_092C_417E_97E7_ED0705AE17A0_.wvu.FilterData" localSheetId="5" hidden="1">'Sch-1 dis'!$A$16:$B$21</definedName>
    <definedName name="Z_BB6473B7_092C_417E_97E7_ED0705AE17A0_.wvu.FilterData" localSheetId="6" hidden="1">'Sch-2'!$G$18:$J$58</definedName>
    <definedName name="Z_BB6473B7_092C_417E_97E7_ED0705AE17A0_.wvu.FilterData" localSheetId="7" hidden="1">'Sch-2 Dis'!$A$15:$F$56</definedName>
    <definedName name="Z_BB6473B7_092C_417E_97E7_ED0705AE17A0_.wvu.FilterData" localSheetId="8" hidden="1">'Sch-3 '!$A$19:$BB$136</definedName>
    <definedName name="Z_BB6473B7_092C_417E_97E7_ED0705AE17A0_.wvu.FilterData" localSheetId="9" hidden="1">'Sch-3 Dis'!$A$15:$F$81</definedName>
    <definedName name="Z_BB6473B7_092C_417E_97E7_ED0705AE17A0_.wvu.PrintArea" localSheetId="22" hidden="1">'Bid Form 2nd Envelope'!$A$1:$F$68</definedName>
    <definedName name="Z_BB6473B7_092C_417E_97E7_ED0705AE17A0_.wvu.PrintArea" localSheetId="1" hidden="1">Cover!$A$1:$F$15</definedName>
    <definedName name="Z_BB6473B7_092C_417E_97E7_ED0705AE17A0_.wvu.PrintArea" localSheetId="18" hidden="1">Discount!$A$2:$G$43</definedName>
    <definedName name="Z_BB6473B7_092C_417E_97E7_ED0705AE17A0_.wvu.PrintArea" localSheetId="20" hidden="1">'Entry Tax'!$A$1:$E$16</definedName>
    <definedName name="Z_BB6473B7_092C_417E_97E7_ED0705AE17A0_.wvu.PrintArea" localSheetId="2" hidden="1">Instructions!$A$1:$C$54</definedName>
    <definedName name="Z_BB6473B7_092C_417E_97E7_ED0705AE17A0_.wvu.PrintArea" localSheetId="3" hidden="1">'Names of Bidder'!$B$1:$G$32</definedName>
    <definedName name="Z_BB6473B7_092C_417E_97E7_ED0705AE17A0_.wvu.PrintArea" localSheetId="19" hidden="1">Octroi!$A$1:$E$16</definedName>
    <definedName name="Z_BB6473B7_092C_417E_97E7_ED0705AE17A0_.wvu.PrintArea" localSheetId="21" hidden="1">'Other Taxes &amp; Duties'!$A$1:$F$16</definedName>
    <definedName name="Z_BB6473B7_092C_417E_97E7_ED0705AE17A0_.wvu.PrintArea" localSheetId="24" hidden="1">'Q &amp; C'!$A$1:$F$38</definedName>
    <definedName name="Z_BB6473B7_092C_417E_97E7_ED0705AE17A0_.wvu.PrintArea" localSheetId="23" hidden="1">'Q &amp; C (2)'!$A$1:$F$44</definedName>
    <definedName name="Z_BB6473B7_092C_417E_97E7_ED0705AE17A0_.wvu.PrintArea" localSheetId="4" hidden="1">'Sch-1'!$A$1:$O$68</definedName>
    <definedName name="Z_BB6473B7_092C_417E_97E7_ED0705AE17A0_.wvu.PrintArea" localSheetId="5" hidden="1">'Sch-1 dis'!$A$1:$G$84</definedName>
    <definedName name="Z_BB6473B7_092C_417E_97E7_ED0705AE17A0_.wvu.PrintArea" localSheetId="6" hidden="1">'Sch-2'!$A$1:$J$67</definedName>
    <definedName name="Z_BB6473B7_092C_417E_97E7_ED0705AE17A0_.wvu.PrintArea" localSheetId="7" hidden="1">'Sch-2 Dis'!$A$1:$F$62</definedName>
    <definedName name="Z_BB6473B7_092C_417E_97E7_ED0705AE17A0_.wvu.PrintArea" localSheetId="8" hidden="1">'Sch-3 '!$A$1:$Q$144</definedName>
    <definedName name="Z_BB6473B7_092C_417E_97E7_ED0705AE17A0_.wvu.PrintArea" localSheetId="9" hidden="1">'Sch-3 Dis'!$A$1:$F$87</definedName>
    <definedName name="Z_BB6473B7_092C_417E_97E7_ED0705AE17A0_.wvu.PrintArea" localSheetId="10" hidden="1">'Sch-4'!$A$1:$Q$29</definedName>
    <definedName name="Z_BB6473B7_092C_417E_97E7_ED0705AE17A0_.wvu.PrintArea" localSheetId="11" hidden="1">'Sch-4b'!$A$1:$Q$37</definedName>
    <definedName name="Z_BB6473B7_092C_417E_97E7_ED0705AE17A0_.wvu.PrintArea" localSheetId="12" hidden="1">'Sch-5'!$A$1:$E$26</definedName>
    <definedName name="Z_BB6473B7_092C_417E_97E7_ED0705AE17A0_.wvu.PrintArea" localSheetId="13" hidden="1">'Sch-5 Dis'!$A$1:$E$26</definedName>
    <definedName name="Z_BB6473B7_092C_417E_97E7_ED0705AE17A0_.wvu.PrintArea" localSheetId="14" hidden="1">'Sch-6'!$A$1:$D$33</definedName>
    <definedName name="Z_BB6473B7_092C_417E_97E7_ED0705AE17A0_.wvu.PrintArea" localSheetId="15" hidden="1">'Sch-6 After Discount'!$A$1:$D$33</definedName>
    <definedName name="Z_BB6473B7_092C_417E_97E7_ED0705AE17A0_.wvu.PrintArea" localSheetId="16" hidden="1">'Sch-7'!$A$1:$N$25</definedName>
    <definedName name="Z_BB6473B7_092C_417E_97E7_ED0705AE17A0_.wvu.PrintArea" localSheetId="17" hidden="1">'Sch-7 Dis'!$A$1:$G$28</definedName>
    <definedName name="Z_BB6473B7_092C_417E_97E7_ED0705AE17A0_.wvu.PrintTitles" localSheetId="4" hidden="1">'Sch-1'!$15:$17</definedName>
    <definedName name="Z_BB6473B7_092C_417E_97E7_ED0705AE17A0_.wvu.PrintTitles" localSheetId="5" hidden="1">'Sch-1 dis'!$14:$16</definedName>
    <definedName name="Z_BB6473B7_092C_417E_97E7_ED0705AE17A0_.wvu.PrintTitles" localSheetId="6" hidden="1">'Sch-2'!$15:$17</definedName>
    <definedName name="Z_BB6473B7_092C_417E_97E7_ED0705AE17A0_.wvu.PrintTitles" localSheetId="7" hidden="1">'Sch-2 Dis'!$13:$15</definedName>
    <definedName name="Z_BB6473B7_092C_417E_97E7_ED0705AE17A0_.wvu.PrintTitles" localSheetId="8" hidden="1">'Sch-3 '!$13:$17</definedName>
    <definedName name="Z_BB6473B7_092C_417E_97E7_ED0705AE17A0_.wvu.PrintTitles" localSheetId="9" hidden="1">'Sch-3 Dis'!$13:$15</definedName>
    <definedName name="Z_BB6473B7_092C_417E_97E7_ED0705AE17A0_.wvu.PrintTitles" localSheetId="12" hidden="1">'Sch-5'!$3:$13</definedName>
    <definedName name="Z_BB6473B7_092C_417E_97E7_ED0705AE17A0_.wvu.PrintTitles" localSheetId="13" hidden="1">'Sch-5 Dis'!$3:$13</definedName>
    <definedName name="Z_BB6473B7_092C_417E_97E7_ED0705AE17A0_.wvu.PrintTitles" localSheetId="14" hidden="1">'Sch-6'!$3:$13</definedName>
    <definedName name="Z_BB6473B7_092C_417E_97E7_ED0705AE17A0_.wvu.PrintTitles" localSheetId="15" hidden="1">'Sch-6 After Discount'!$3:$13</definedName>
    <definedName name="Z_BB6473B7_092C_417E_97E7_ED0705AE17A0_.wvu.PrintTitles" localSheetId="16" hidden="1">'Sch-7'!$14:$14</definedName>
    <definedName name="Z_BB6473B7_092C_417E_97E7_ED0705AE17A0_.wvu.PrintTitles" localSheetId="17" hidden="1">'Sch-7 Dis'!$14:$14</definedName>
    <definedName name="Z_BB6473B7_092C_417E_97E7_ED0705AE17A0_.wvu.Rows" localSheetId="22" hidden="1">'Bid Form 2nd Envelope'!$25:$25</definedName>
    <definedName name="Z_BB6473B7_092C_417E_97E7_ED0705AE17A0_.wvu.Rows" localSheetId="1" hidden="1">Cover!$7:$7</definedName>
    <definedName name="Z_BB6473B7_092C_417E_97E7_ED0705AE17A0_.wvu.Rows" localSheetId="18" hidden="1">Discount!$22:$22,Discount!$29:$29,Discount!$32:$34</definedName>
    <definedName name="Z_BB6473B7_092C_417E_97E7_ED0705AE17A0_.wvu.Rows" localSheetId="2" hidden="1">Instructions!$35:$36</definedName>
    <definedName name="Z_BB6473B7_092C_417E_97E7_ED0705AE17A0_.wvu.Rows" localSheetId="4" hidden="1">'Sch-1'!#REF!,'Sch-1'!$61:$61</definedName>
    <definedName name="Z_BB6473B7_092C_417E_97E7_ED0705AE17A0_.wvu.Rows" localSheetId="6" hidden="1">'Sch-2'!#REF!</definedName>
    <definedName name="Z_BB6473B7_092C_417E_97E7_ED0705AE17A0_.wvu.Rows" localSheetId="8" hidden="1">'Sch-3 '!#REF!,'Sch-3 '!$139:$139</definedName>
    <definedName name="Z_BB6473B7_092C_417E_97E7_ED0705AE17A0_.wvu.Rows" localSheetId="14" hidden="1">'Sch-6'!$22:$23</definedName>
    <definedName name="Z_BB6473B7_092C_417E_97E7_ED0705AE17A0_.wvu.Rows" localSheetId="15" hidden="1">'Sch-6 After Discount'!$22:$23</definedName>
    <definedName name="Z_BB6473B7_092C_417E_97E7_ED0705AE17A0_.wvu.Rows" localSheetId="16" hidden="1">'Sch-7'!$17:$18,'Sch-7'!$98:$216</definedName>
    <definedName name="Z_BB6473B7_092C_417E_97E7_ED0705AE17A0_.wvu.Rows" localSheetId="17" hidden="1">'Sch-7 Dis'!$104:$222</definedName>
    <definedName name="Z_C431BC99_7569_44AB_83F6_AB73BDED3783_.wvu.Cols" localSheetId="18" hidden="1">Discount!$H:$P</definedName>
    <definedName name="Z_C431BC99_7569_44AB_83F6_AB73BDED3783_.wvu.Cols" localSheetId="4" hidden="1">'Sch-1'!$T:$W</definedName>
    <definedName name="Z_C431BC99_7569_44AB_83F6_AB73BDED3783_.wvu.Cols" localSheetId="6" hidden="1">'Sch-2'!$K:$T</definedName>
    <definedName name="Z_C431BC99_7569_44AB_83F6_AB73BDED3783_.wvu.Cols" localSheetId="7" hidden="1">'Sch-2 Dis'!$K:$Q</definedName>
    <definedName name="Z_C431BC99_7569_44AB_83F6_AB73BDED3783_.wvu.Cols" localSheetId="8" hidden="1">'Sch-3 '!$S:$AE,'Sch-3 '!$AK:$AP</definedName>
    <definedName name="Z_C431BC99_7569_44AB_83F6_AB73BDED3783_.wvu.Cols" localSheetId="9" hidden="1">'Sch-3 Dis'!$AA:$AF</definedName>
    <definedName name="Z_C431BC99_7569_44AB_83F6_AB73BDED3783_.wvu.Cols" localSheetId="12" hidden="1">'Sch-5'!$I:$P</definedName>
    <definedName name="Z_C431BC99_7569_44AB_83F6_AB73BDED3783_.wvu.Cols" localSheetId="16" hidden="1">'Sch-7'!$O:$O,'Sch-7'!$AG:$AM</definedName>
    <definedName name="Z_C431BC99_7569_44AB_83F6_AB73BDED3783_.wvu.Cols" localSheetId="17" hidden="1">'Sch-7 Dis'!$AD:$AJ</definedName>
    <definedName name="Z_C431BC99_7569_44AB_83F6_AB73BDED3783_.wvu.FilterData" localSheetId="4" hidden="1">'Sch-1'!$A$19:$AZ$60</definedName>
    <definedName name="Z_C431BC99_7569_44AB_83F6_AB73BDED3783_.wvu.FilterData" localSheetId="5" hidden="1">'Sch-1 dis'!$A$16:$B$21</definedName>
    <definedName name="Z_C431BC99_7569_44AB_83F6_AB73BDED3783_.wvu.FilterData" localSheetId="6" hidden="1">'Sch-2'!$G$18:$J$58</definedName>
    <definedName name="Z_C431BC99_7569_44AB_83F6_AB73BDED3783_.wvu.FilterData" localSheetId="7" hidden="1">'Sch-2 Dis'!$A$15:$F$56</definedName>
    <definedName name="Z_C431BC99_7569_44AB_83F6_AB73BDED3783_.wvu.FilterData" localSheetId="8" hidden="1">'Sch-3 '!$A$19:$BB$138</definedName>
    <definedName name="Z_C431BC99_7569_44AB_83F6_AB73BDED3783_.wvu.FilterData" localSheetId="9" hidden="1">'Sch-3 Dis'!$A$15:$F$81</definedName>
    <definedName name="Z_C431BC99_7569_44AB_83F6_AB73BDED3783_.wvu.PrintArea" localSheetId="22" hidden="1">'Bid Form 2nd Envelope'!$A$1:$F$68</definedName>
    <definedName name="Z_C431BC99_7569_44AB_83F6_AB73BDED3783_.wvu.PrintArea" localSheetId="18" hidden="1">Discount!$A$2:$G$43</definedName>
    <definedName name="Z_C431BC99_7569_44AB_83F6_AB73BDED3783_.wvu.PrintArea" localSheetId="20" hidden="1">'Entry Tax'!$A$1:$E$16</definedName>
    <definedName name="Z_C431BC99_7569_44AB_83F6_AB73BDED3783_.wvu.PrintArea" localSheetId="2" hidden="1">Instructions!$A$1:$C$54</definedName>
    <definedName name="Z_C431BC99_7569_44AB_83F6_AB73BDED3783_.wvu.PrintArea" localSheetId="3" hidden="1">'Names of Bidder'!$B$1:$G$32</definedName>
    <definedName name="Z_C431BC99_7569_44AB_83F6_AB73BDED3783_.wvu.PrintArea" localSheetId="19" hidden="1">Octroi!$A$1:$E$16</definedName>
    <definedName name="Z_C431BC99_7569_44AB_83F6_AB73BDED3783_.wvu.PrintArea" localSheetId="21" hidden="1">'Other Taxes &amp; Duties'!$A$1:$F$16</definedName>
    <definedName name="Z_C431BC99_7569_44AB_83F6_AB73BDED3783_.wvu.PrintArea" localSheetId="24" hidden="1">'Q &amp; C'!$A$1:$F$38</definedName>
    <definedName name="Z_C431BC99_7569_44AB_83F6_AB73BDED3783_.wvu.PrintArea" localSheetId="23" hidden="1">'Q &amp; C (2)'!$A$1:$F$44</definedName>
    <definedName name="Z_C431BC99_7569_44AB_83F6_AB73BDED3783_.wvu.PrintArea" localSheetId="4" hidden="1">'Sch-1'!$A$1:$O$68</definedName>
    <definedName name="Z_C431BC99_7569_44AB_83F6_AB73BDED3783_.wvu.PrintArea" localSheetId="5" hidden="1">'Sch-1 dis'!$A$1:$G$84</definedName>
    <definedName name="Z_C431BC99_7569_44AB_83F6_AB73BDED3783_.wvu.PrintArea" localSheetId="6" hidden="1">'Sch-2'!$A$1:$J$65</definedName>
    <definedName name="Z_C431BC99_7569_44AB_83F6_AB73BDED3783_.wvu.PrintArea" localSheetId="7" hidden="1">'Sch-2 Dis'!$A$1:$F$62</definedName>
    <definedName name="Z_C431BC99_7569_44AB_83F6_AB73BDED3783_.wvu.PrintArea" localSheetId="8" hidden="1">'Sch-3 '!$A$1:$P$144</definedName>
    <definedName name="Z_C431BC99_7569_44AB_83F6_AB73BDED3783_.wvu.PrintArea" localSheetId="9" hidden="1">'Sch-3 Dis'!$A$1:$F$87</definedName>
    <definedName name="Z_C431BC99_7569_44AB_83F6_AB73BDED3783_.wvu.PrintArea" localSheetId="10" hidden="1">'Sch-4'!$A$1:$Q$29</definedName>
    <definedName name="Z_C431BC99_7569_44AB_83F6_AB73BDED3783_.wvu.PrintArea" localSheetId="11" hidden="1">'Sch-4b'!$A$1:$Q$37</definedName>
    <definedName name="Z_C431BC99_7569_44AB_83F6_AB73BDED3783_.wvu.PrintArea" localSheetId="12" hidden="1">'Sch-5'!$A$1:$E$26</definedName>
    <definedName name="Z_C431BC99_7569_44AB_83F6_AB73BDED3783_.wvu.PrintArea" localSheetId="13" hidden="1">'Sch-5 Dis'!$A$1:$E$26</definedName>
    <definedName name="Z_C431BC99_7569_44AB_83F6_AB73BDED3783_.wvu.PrintArea" localSheetId="14" hidden="1">'Sch-6'!$A$1:$D$33</definedName>
    <definedName name="Z_C431BC99_7569_44AB_83F6_AB73BDED3783_.wvu.PrintArea" localSheetId="15" hidden="1">'Sch-6 After Discount'!$A$1:$D$33</definedName>
    <definedName name="Z_C431BC99_7569_44AB_83F6_AB73BDED3783_.wvu.PrintArea" localSheetId="16" hidden="1">'Sch-7'!$A$1:$M$25</definedName>
    <definedName name="Z_C431BC99_7569_44AB_83F6_AB73BDED3783_.wvu.PrintArea" localSheetId="17" hidden="1">'Sch-7 Dis'!$A$1:$G$28</definedName>
    <definedName name="Z_C431BC99_7569_44AB_83F6_AB73BDED3783_.wvu.PrintTitles" localSheetId="4" hidden="1">'Sch-1'!$15:$17</definedName>
    <definedName name="Z_C431BC99_7569_44AB_83F6_AB73BDED3783_.wvu.PrintTitles" localSheetId="5" hidden="1">'Sch-1 dis'!$14:$16</definedName>
    <definedName name="Z_C431BC99_7569_44AB_83F6_AB73BDED3783_.wvu.PrintTitles" localSheetId="6" hidden="1">'Sch-2'!$15:$17</definedName>
    <definedName name="Z_C431BC99_7569_44AB_83F6_AB73BDED3783_.wvu.PrintTitles" localSheetId="7" hidden="1">'Sch-2 Dis'!$13:$15</definedName>
    <definedName name="Z_C431BC99_7569_44AB_83F6_AB73BDED3783_.wvu.PrintTitles" localSheetId="8" hidden="1">'Sch-3 '!$13:$17</definedName>
    <definedName name="Z_C431BC99_7569_44AB_83F6_AB73BDED3783_.wvu.PrintTitles" localSheetId="9" hidden="1">'Sch-3 Dis'!$13:$15</definedName>
    <definedName name="Z_C431BC99_7569_44AB_83F6_AB73BDED3783_.wvu.PrintTitles" localSheetId="12" hidden="1">'Sch-5'!$3:$13</definedName>
    <definedName name="Z_C431BC99_7569_44AB_83F6_AB73BDED3783_.wvu.PrintTitles" localSheetId="13" hidden="1">'Sch-5 Dis'!$3:$13</definedName>
    <definedName name="Z_C431BC99_7569_44AB_83F6_AB73BDED3783_.wvu.PrintTitles" localSheetId="14" hidden="1">'Sch-6'!$3:$13</definedName>
    <definedName name="Z_C431BC99_7569_44AB_83F6_AB73BDED3783_.wvu.PrintTitles" localSheetId="15" hidden="1">'Sch-6 After Discount'!$3:$13</definedName>
    <definedName name="Z_C431BC99_7569_44AB_83F6_AB73BDED3783_.wvu.PrintTitles" localSheetId="16" hidden="1">'Sch-7'!$14:$14</definedName>
    <definedName name="Z_C431BC99_7569_44AB_83F6_AB73BDED3783_.wvu.PrintTitles" localSheetId="17" hidden="1">'Sch-7 Dis'!$14:$14</definedName>
    <definedName name="Z_C431BC99_7569_44AB_83F6_AB73BDED3783_.wvu.Rows" localSheetId="1" hidden="1">Cover!$7:$7</definedName>
    <definedName name="Z_C431BC99_7569_44AB_83F6_AB73BDED3783_.wvu.Rows" localSheetId="18" hidden="1">Discount!$23:$23,Discount!$30:$30,Discount!$32:$34</definedName>
    <definedName name="Z_C431BC99_7569_44AB_83F6_AB73BDED3783_.wvu.Rows" localSheetId="4" hidden="1">'Sch-1'!#REF!</definedName>
    <definedName name="Z_C431BC99_7569_44AB_83F6_AB73BDED3783_.wvu.Rows" localSheetId="8" hidden="1">'Sch-3 '!#REF!</definedName>
    <definedName name="Z_C431BC99_7569_44AB_83F6_AB73BDED3783_.wvu.Rows" localSheetId="16" hidden="1">'Sch-7'!#REF!,'Sch-7'!#REF!,'Sch-7'!$98:$216</definedName>
    <definedName name="Z_C431BC99_7569_44AB_83F6_AB73BDED3783_.wvu.Rows" localSheetId="17" hidden="1">'Sch-7 Dis'!$104:$222</definedName>
    <definedName name="Z_CB55CDDD_15EC_4265_9148_3411BBB26D54_.wvu.Cols" localSheetId="22" hidden="1">'Bid Form 2nd Envelope'!$G:$K,'Bid Form 2nd Envelope'!$Y:$AN</definedName>
    <definedName name="Z_CB55CDDD_15EC_4265_9148_3411BBB26D54_.wvu.Cols" localSheetId="18" hidden="1">Discount!$H:$K</definedName>
    <definedName name="Z_CB55CDDD_15EC_4265_9148_3411BBB26D54_.wvu.Cols" localSheetId="3" hidden="1">'Names of Bidder'!$H:$R,'Names of Bidder'!$Z:$AC</definedName>
    <definedName name="Z_CB55CDDD_15EC_4265_9148_3411BBB26D54_.wvu.Cols" localSheetId="4" hidden="1">'Sch-1'!$O:$R,'Sch-1'!$AD:$AM</definedName>
    <definedName name="Z_CB55CDDD_15EC_4265_9148_3411BBB26D54_.wvu.Cols" localSheetId="7" hidden="1">'Sch-2 Dis'!$K:$Q</definedName>
    <definedName name="Z_CB55CDDD_15EC_4265_9148_3411BBB26D54_.wvu.Cols" localSheetId="8" hidden="1">'Sch-3 '!$Q:$U,'Sch-3 '!$AK:$AP</definedName>
    <definedName name="Z_CB55CDDD_15EC_4265_9148_3411BBB26D54_.wvu.Cols" localSheetId="9" hidden="1">'Sch-3 Dis'!$AA:$AF</definedName>
    <definedName name="Z_CB55CDDD_15EC_4265_9148_3411BBB26D54_.wvu.Cols" localSheetId="10" hidden="1">'Sch-4'!$R:$S</definedName>
    <definedName name="Z_CB55CDDD_15EC_4265_9148_3411BBB26D54_.wvu.Cols" localSheetId="11" hidden="1">'Sch-4b'!$R:$S</definedName>
    <definedName name="Z_CB55CDDD_15EC_4265_9148_3411BBB26D54_.wvu.Cols" localSheetId="12" hidden="1">'Sch-5'!$I:$P</definedName>
    <definedName name="Z_CB55CDDD_15EC_4265_9148_3411BBB26D54_.wvu.Cols" localSheetId="16" hidden="1">'Sch-7'!$P:$R,'Sch-7'!$AG:$AM</definedName>
    <definedName name="Z_CB55CDDD_15EC_4265_9148_3411BBB26D54_.wvu.Cols" localSheetId="17" hidden="1">'Sch-7 Dis'!$AD:$AJ</definedName>
    <definedName name="Z_CB55CDDD_15EC_4265_9148_3411BBB26D54_.wvu.FilterData" localSheetId="4" hidden="1">'Sch-1'!$A$19:$AY$61</definedName>
    <definedName name="Z_CB55CDDD_15EC_4265_9148_3411BBB26D54_.wvu.FilterData" localSheetId="5" hidden="1">'Sch-1 dis'!$A$16:$B$21</definedName>
    <definedName name="Z_CB55CDDD_15EC_4265_9148_3411BBB26D54_.wvu.FilterData" localSheetId="6" hidden="1">'Sch-2'!$G$18:$J$58</definedName>
    <definedName name="Z_CB55CDDD_15EC_4265_9148_3411BBB26D54_.wvu.FilterData" localSheetId="7" hidden="1">'Sch-2 Dis'!$A$15:$F$56</definedName>
    <definedName name="Z_CB55CDDD_15EC_4265_9148_3411BBB26D54_.wvu.FilterData" localSheetId="8" hidden="1">'Sch-3 '!$A$19:$BB$136</definedName>
    <definedName name="Z_CB55CDDD_15EC_4265_9148_3411BBB26D54_.wvu.FilterData" localSheetId="9" hidden="1">'Sch-3 Dis'!$A$15:$F$81</definedName>
    <definedName name="Z_CB55CDDD_15EC_4265_9148_3411BBB26D54_.wvu.PrintArea" localSheetId="22" hidden="1">'Bid Form 2nd Envelope'!$A$1:$F$68</definedName>
    <definedName name="Z_CB55CDDD_15EC_4265_9148_3411BBB26D54_.wvu.PrintArea" localSheetId="1" hidden="1">Cover!$A$1:$F$15</definedName>
    <definedName name="Z_CB55CDDD_15EC_4265_9148_3411BBB26D54_.wvu.PrintArea" localSheetId="18" hidden="1">Discount!$A$2:$G$43</definedName>
    <definedName name="Z_CB55CDDD_15EC_4265_9148_3411BBB26D54_.wvu.PrintArea" localSheetId="20" hidden="1">'Entry Tax'!$A$1:$E$16</definedName>
    <definedName name="Z_CB55CDDD_15EC_4265_9148_3411BBB26D54_.wvu.PrintArea" localSheetId="2" hidden="1">Instructions!$A$1:$C$54</definedName>
    <definedName name="Z_CB55CDDD_15EC_4265_9148_3411BBB26D54_.wvu.PrintArea" localSheetId="3" hidden="1">'Names of Bidder'!$B$1:$G$32</definedName>
    <definedName name="Z_CB55CDDD_15EC_4265_9148_3411BBB26D54_.wvu.PrintArea" localSheetId="19" hidden="1">Octroi!$A$1:$E$16</definedName>
    <definedName name="Z_CB55CDDD_15EC_4265_9148_3411BBB26D54_.wvu.PrintArea" localSheetId="21" hidden="1">'Other Taxes &amp; Duties'!$A$1:$F$16</definedName>
    <definedName name="Z_CB55CDDD_15EC_4265_9148_3411BBB26D54_.wvu.PrintArea" localSheetId="24" hidden="1">'Q &amp; C'!$A$1:$F$38</definedName>
    <definedName name="Z_CB55CDDD_15EC_4265_9148_3411BBB26D54_.wvu.PrintArea" localSheetId="23" hidden="1">'Q &amp; C (2)'!$A$1:$F$44</definedName>
    <definedName name="Z_CB55CDDD_15EC_4265_9148_3411BBB26D54_.wvu.PrintArea" localSheetId="4" hidden="1">'Sch-1'!$A$1:$N$68</definedName>
    <definedName name="Z_CB55CDDD_15EC_4265_9148_3411BBB26D54_.wvu.PrintArea" localSheetId="5" hidden="1">'Sch-1 dis'!$A$1:$G$84</definedName>
    <definedName name="Z_CB55CDDD_15EC_4265_9148_3411BBB26D54_.wvu.PrintArea" localSheetId="6" hidden="1">'Sch-2'!$A$1:$J$67</definedName>
    <definedName name="Z_CB55CDDD_15EC_4265_9148_3411BBB26D54_.wvu.PrintArea" localSheetId="7" hidden="1">'Sch-2 Dis'!$A$1:$F$62</definedName>
    <definedName name="Z_CB55CDDD_15EC_4265_9148_3411BBB26D54_.wvu.PrintArea" localSheetId="8" hidden="1">'Sch-3 '!$A$1:$Q$144</definedName>
    <definedName name="Z_CB55CDDD_15EC_4265_9148_3411BBB26D54_.wvu.PrintArea" localSheetId="9" hidden="1">'Sch-3 Dis'!$A$1:$F$87</definedName>
    <definedName name="Z_CB55CDDD_15EC_4265_9148_3411BBB26D54_.wvu.PrintArea" localSheetId="10" hidden="1">'Sch-4'!$A$1:$Q$29</definedName>
    <definedName name="Z_CB55CDDD_15EC_4265_9148_3411BBB26D54_.wvu.PrintArea" localSheetId="11" hidden="1">'Sch-4b'!$A$1:$Q$37</definedName>
    <definedName name="Z_CB55CDDD_15EC_4265_9148_3411BBB26D54_.wvu.PrintArea" localSheetId="12" hidden="1">'Sch-5'!$A$1:$E$26</definedName>
    <definedName name="Z_CB55CDDD_15EC_4265_9148_3411BBB26D54_.wvu.PrintArea" localSheetId="13" hidden="1">'Sch-5 Dis'!$A$1:$E$26</definedName>
    <definedName name="Z_CB55CDDD_15EC_4265_9148_3411BBB26D54_.wvu.PrintArea" localSheetId="14" hidden="1">'Sch-6'!$A$1:$D$33</definedName>
    <definedName name="Z_CB55CDDD_15EC_4265_9148_3411BBB26D54_.wvu.PrintArea" localSheetId="15" hidden="1">'Sch-6 After Discount'!$A$1:$D$33</definedName>
    <definedName name="Z_CB55CDDD_15EC_4265_9148_3411BBB26D54_.wvu.PrintArea" localSheetId="16" hidden="1">'Sch-7'!$A$1:$N$25</definedName>
    <definedName name="Z_CB55CDDD_15EC_4265_9148_3411BBB26D54_.wvu.PrintArea" localSheetId="17" hidden="1">'Sch-7 Dis'!$A$1:$G$28</definedName>
    <definedName name="Z_CB55CDDD_15EC_4265_9148_3411BBB26D54_.wvu.PrintTitles" localSheetId="4" hidden="1">'Sch-1'!$15:$17</definedName>
    <definedName name="Z_CB55CDDD_15EC_4265_9148_3411BBB26D54_.wvu.PrintTitles" localSheetId="5" hidden="1">'Sch-1 dis'!$14:$16</definedName>
    <definedName name="Z_CB55CDDD_15EC_4265_9148_3411BBB26D54_.wvu.PrintTitles" localSheetId="6" hidden="1">'Sch-2'!$15:$17</definedName>
    <definedName name="Z_CB55CDDD_15EC_4265_9148_3411BBB26D54_.wvu.PrintTitles" localSheetId="7" hidden="1">'Sch-2 Dis'!$13:$15</definedName>
    <definedName name="Z_CB55CDDD_15EC_4265_9148_3411BBB26D54_.wvu.PrintTitles" localSheetId="8" hidden="1">'Sch-3 '!$13:$17</definedName>
    <definedName name="Z_CB55CDDD_15EC_4265_9148_3411BBB26D54_.wvu.PrintTitles" localSheetId="9" hidden="1">'Sch-3 Dis'!$13:$15</definedName>
    <definedName name="Z_CB55CDDD_15EC_4265_9148_3411BBB26D54_.wvu.PrintTitles" localSheetId="12" hidden="1">'Sch-5'!$3:$13</definedName>
    <definedName name="Z_CB55CDDD_15EC_4265_9148_3411BBB26D54_.wvu.PrintTitles" localSheetId="13" hidden="1">'Sch-5 Dis'!$3:$13</definedName>
    <definedName name="Z_CB55CDDD_15EC_4265_9148_3411BBB26D54_.wvu.PrintTitles" localSheetId="14" hidden="1">'Sch-6'!$3:$13</definedName>
    <definedName name="Z_CB55CDDD_15EC_4265_9148_3411BBB26D54_.wvu.PrintTitles" localSheetId="15" hidden="1">'Sch-6 After Discount'!$3:$13</definedName>
    <definedName name="Z_CB55CDDD_15EC_4265_9148_3411BBB26D54_.wvu.PrintTitles" localSheetId="16" hidden="1">'Sch-7'!$14:$14</definedName>
    <definedName name="Z_CB55CDDD_15EC_4265_9148_3411BBB26D54_.wvu.PrintTitles" localSheetId="17" hidden="1">'Sch-7 Dis'!$14:$14</definedName>
    <definedName name="Z_CB55CDDD_15EC_4265_9148_3411BBB26D54_.wvu.Rows" localSheetId="22" hidden="1">'Bid Form 2nd Envelope'!$25:$25</definedName>
    <definedName name="Z_CB55CDDD_15EC_4265_9148_3411BBB26D54_.wvu.Rows" localSheetId="1" hidden="1">Cover!$7:$7</definedName>
    <definedName name="Z_CB55CDDD_15EC_4265_9148_3411BBB26D54_.wvu.Rows" localSheetId="18" hidden="1">Discount!$22:$22,Discount!$29:$29,Discount!$32:$34</definedName>
    <definedName name="Z_CB55CDDD_15EC_4265_9148_3411BBB26D54_.wvu.Rows" localSheetId="2" hidden="1">Instructions!$35:$36</definedName>
    <definedName name="Z_CB55CDDD_15EC_4265_9148_3411BBB26D54_.wvu.Rows" localSheetId="4" hidden="1">'Sch-1'!#REF!</definedName>
    <definedName name="Z_CB55CDDD_15EC_4265_9148_3411BBB26D54_.wvu.Rows" localSheetId="6" hidden="1">'Sch-2'!#REF!</definedName>
    <definedName name="Z_CB55CDDD_15EC_4265_9148_3411BBB26D54_.wvu.Rows" localSheetId="8" hidden="1">'Sch-3 '!#REF!,'Sch-3 '!$139:$139</definedName>
    <definedName name="Z_CB55CDDD_15EC_4265_9148_3411BBB26D54_.wvu.Rows" localSheetId="14" hidden="1">'Sch-6'!$22:$23</definedName>
    <definedName name="Z_CB55CDDD_15EC_4265_9148_3411BBB26D54_.wvu.Rows" localSheetId="15" hidden="1">'Sch-6 After Discount'!$22:$23</definedName>
    <definedName name="Z_CB55CDDD_15EC_4265_9148_3411BBB26D54_.wvu.Rows" localSheetId="16" hidden="1">'Sch-7'!$17:$18,'Sch-7'!$98:$216</definedName>
    <definedName name="Z_CB55CDDD_15EC_4265_9148_3411BBB26D54_.wvu.Rows" localSheetId="17" hidden="1">'Sch-7 Dis'!$104:$222</definedName>
    <definedName name="Z_D0757F9E_DF41_4B40_A5E5_F4F8FDD8D61D_.wvu.Cols" localSheetId="18" hidden="1">Discount!$H:$O</definedName>
    <definedName name="Z_D0757F9E_DF41_4B40_A5E5_F4F8FDD8D61D_.wvu.Cols" localSheetId="6" hidden="1">'Sch-2'!$M:$R</definedName>
    <definedName name="Z_D0757F9E_DF41_4B40_A5E5_F4F8FDD8D61D_.wvu.Cols" localSheetId="7" hidden="1">'Sch-2 Dis'!$K:$Q</definedName>
    <definedName name="Z_D0757F9E_DF41_4B40_A5E5_F4F8FDD8D61D_.wvu.Cols" localSheetId="8" hidden="1">'Sch-3 '!$S:$AE,'Sch-3 '!$AK:$AP</definedName>
    <definedName name="Z_D0757F9E_DF41_4B40_A5E5_F4F8FDD8D61D_.wvu.Cols" localSheetId="9" hidden="1">'Sch-3 Dis'!$AA:$AF</definedName>
    <definedName name="Z_D0757F9E_DF41_4B40_A5E5_F4F8FDD8D61D_.wvu.Cols" localSheetId="12" hidden="1">'Sch-5'!$I:$P</definedName>
    <definedName name="Z_D0757F9E_DF41_4B40_A5E5_F4F8FDD8D61D_.wvu.Cols" localSheetId="16" hidden="1">'Sch-7'!$O:$O,'Sch-7'!$AG:$AM</definedName>
    <definedName name="Z_D0757F9E_DF41_4B40_A5E5_F4F8FDD8D61D_.wvu.Cols" localSheetId="17" hidden="1">'Sch-7 Dis'!$AD:$AJ</definedName>
    <definedName name="Z_D0757F9E_DF41_4B40_A5E5_F4F8FDD8D61D_.wvu.FilterData" localSheetId="4" hidden="1">'Sch-1'!$A$19:$O$57</definedName>
    <definedName name="Z_D0757F9E_DF41_4B40_A5E5_F4F8FDD8D61D_.wvu.FilterData" localSheetId="5" hidden="1">'Sch-1 dis'!$A$16:$B$21</definedName>
    <definedName name="Z_D0757F9E_DF41_4B40_A5E5_F4F8FDD8D61D_.wvu.FilterData" localSheetId="6" hidden="1">'Sch-2'!$G$18:$J$58</definedName>
    <definedName name="Z_D0757F9E_DF41_4B40_A5E5_F4F8FDD8D61D_.wvu.FilterData" localSheetId="7" hidden="1">'Sch-2 Dis'!$A$15:$F$56</definedName>
    <definedName name="Z_D0757F9E_DF41_4B40_A5E5_F4F8FDD8D61D_.wvu.FilterData" localSheetId="8" hidden="1">'Sch-3 '!$A$19:$P$138</definedName>
    <definedName name="Z_D0757F9E_DF41_4B40_A5E5_F4F8FDD8D61D_.wvu.FilterData" localSheetId="9" hidden="1">'Sch-3 Dis'!$A$15:$F$81</definedName>
    <definedName name="Z_D0757F9E_DF41_4B40_A5E5_F4F8FDD8D61D_.wvu.PrintArea" localSheetId="22" hidden="1">'Bid Form 2nd Envelope'!$A$1:$F$68</definedName>
    <definedName name="Z_D0757F9E_DF41_4B40_A5E5_F4F8FDD8D61D_.wvu.PrintArea" localSheetId="18" hidden="1">Discount!$A$2:$G$43</definedName>
    <definedName name="Z_D0757F9E_DF41_4B40_A5E5_F4F8FDD8D61D_.wvu.PrintArea" localSheetId="20" hidden="1">'Entry Tax'!$A$1:$E$16</definedName>
    <definedName name="Z_D0757F9E_DF41_4B40_A5E5_F4F8FDD8D61D_.wvu.PrintArea" localSheetId="2" hidden="1">Instructions!$A$1:$C$54</definedName>
    <definedName name="Z_D0757F9E_DF41_4B40_A5E5_F4F8FDD8D61D_.wvu.PrintArea" localSheetId="3" hidden="1">'Names of Bidder'!$B$1:$G$32</definedName>
    <definedName name="Z_D0757F9E_DF41_4B40_A5E5_F4F8FDD8D61D_.wvu.PrintArea" localSheetId="19" hidden="1">Octroi!$A$1:$E$16</definedName>
    <definedName name="Z_D0757F9E_DF41_4B40_A5E5_F4F8FDD8D61D_.wvu.PrintArea" localSheetId="21" hidden="1">'Other Taxes &amp; Duties'!$A$1:$F$16</definedName>
    <definedName name="Z_D0757F9E_DF41_4B40_A5E5_F4F8FDD8D61D_.wvu.PrintArea" localSheetId="24" hidden="1">'Q &amp; C'!$A$1:$F$38</definedName>
    <definedName name="Z_D0757F9E_DF41_4B40_A5E5_F4F8FDD8D61D_.wvu.PrintArea" localSheetId="23" hidden="1">'Q &amp; C (2)'!$A$1:$F$44</definedName>
    <definedName name="Z_D0757F9E_DF41_4B40_A5E5_F4F8FDD8D61D_.wvu.PrintArea" localSheetId="4" hidden="1">'Sch-1'!$A$1:$O$68</definedName>
    <definedName name="Z_D0757F9E_DF41_4B40_A5E5_F4F8FDD8D61D_.wvu.PrintArea" localSheetId="5" hidden="1">'Sch-1 dis'!$A$1:$G$84</definedName>
    <definedName name="Z_D0757F9E_DF41_4B40_A5E5_F4F8FDD8D61D_.wvu.PrintArea" localSheetId="6" hidden="1">'Sch-2'!$A$1:$J$65</definedName>
    <definedName name="Z_D0757F9E_DF41_4B40_A5E5_F4F8FDD8D61D_.wvu.PrintArea" localSheetId="7" hidden="1">'Sch-2 Dis'!$A$1:$F$62</definedName>
    <definedName name="Z_D0757F9E_DF41_4B40_A5E5_F4F8FDD8D61D_.wvu.PrintArea" localSheetId="8" hidden="1">'Sch-3 '!$A$1:$P$144</definedName>
    <definedName name="Z_D0757F9E_DF41_4B40_A5E5_F4F8FDD8D61D_.wvu.PrintArea" localSheetId="9" hidden="1">'Sch-3 Dis'!$A$1:$F$87</definedName>
    <definedName name="Z_D0757F9E_DF41_4B40_A5E5_F4F8FDD8D61D_.wvu.PrintArea" localSheetId="10" hidden="1">'Sch-4'!$A$1:$Q$29</definedName>
    <definedName name="Z_D0757F9E_DF41_4B40_A5E5_F4F8FDD8D61D_.wvu.PrintArea" localSheetId="11" hidden="1">'Sch-4b'!$A$1:$Q$37</definedName>
    <definedName name="Z_D0757F9E_DF41_4B40_A5E5_F4F8FDD8D61D_.wvu.PrintArea" localSheetId="12" hidden="1">'Sch-5'!$A$1:$E$26</definedName>
    <definedName name="Z_D0757F9E_DF41_4B40_A5E5_F4F8FDD8D61D_.wvu.PrintArea" localSheetId="13" hidden="1">'Sch-5 Dis'!$A$1:$E$26</definedName>
    <definedName name="Z_D0757F9E_DF41_4B40_A5E5_F4F8FDD8D61D_.wvu.PrintArea" localSheetId="14" hidden="1">'Sch-6'!$A$1:$D$33</definedName>
    <definedName name="Z_D0757F9E_DF41_4B40_A5E5_F4F8FDD8D61D_.wvu.PrintArea" localSheetId="15" hidden="1">'Sch-6 After Discount'!$A$1:$D$33</definedName>
    <definedName name="Z_D0757F9E_DF41_4B40_A5E5_F4F8FDD8D61D_.wvu.PrintArea" localSheetId="16" hidden="1">'Sch-7'!$A$1:$M$25</definedName>
    <definedName name="Z_D0757F9E_DF41_4B40_A5E5_F4F8FDD8D61D_.wvu.PrintArea" localSheetId="17" hidden="1">'Sch-7 Dis'!$A$1:$G$28</definedName>
    <definedName name="Z_D0757F9E_DF41_4B40_A5E5_F4F8FDD8D61D_.wvu.PrintTitles" localSheetId="4" hidden="1">'Sch-1'!$15:$17</definedName>
    <definedName name="Z_D0757F9E_DF41_4B40_A5E5_F4F8FDD8D61D_.wvu.PrintTitles" localSheetId="5" hidden="1">'Sch-1 dis'!$14:$16</definedName>
    <definedName name="Z_D0757F9E_DF41_4B40_A5E5_F4F8FDD8D61D_.wvu.PrintTitles" localSheetId="6" hidden="1">'Sch-2'!$15:$17</definedName>
    <definedName name="Z_D0757F9E_DF41_4B40_A5E5_F4F8FDD8D61D_.wvu.PrintTitles" localSheetId="7" hidden="1">'Sch-2 Dis'!$13:$15</definedName>
    <definedName name="Z_D0757F9E_DF41_4B40_A5E5_F4F8FDD8D61D_.wvu.PrintTitles" localSheetId="8" hidden="1">'Sch-3 '!$13:$17</definedName>
    <definedName name="Z_D0757F9E_DF41_4B40_A5E5_F4F8FDD8D61D_.wvu.PrintTitles" localSheetId="9" hidden="1">'Sch-3 Dis'!$13:$15</definedName>
    <definedName name="Z_D0757F9E_DF41_4B40_A5E5_F4F8FDD8D61D_.wvu.PrintTitles" localSheetId="12" hidden="1">'Sch-5'!$3:$13</definedName>
    <definedName name="Z_D0757F9E_DF41_4B40_A5E5_F4F8FDD8D61D_.wvu.PrintTitles" localSheetId="13" hidden="1">'Sch-5 Dis'!$3:$13</definedName>
    <definedName name="Z_D0757F9E_DF41_4B40_A5E5_F4F8FDD8D61D_.wvu.PrintTitles" localSheetId="14" hidden="1">'Sch-6'!$3:$13</definedName>
    <definedName name="Z_D0757F9E_DF41_4B40_A5E5_F4F8FDD8D61D_.wvu.PrintTitles" localSheetId="15" hidden="1">'Sch-6 After Discount'!$3:$13</definedName>
    <definedName name="Z_D0757F9E_DF41_4B40_A5E5_F4F8FDD8D61D_.wvu.PrintTitles" localSheetId="16" hidden="1">'Sch-7'!$14:$14</definedName>
    <definedName name="Z_D0757F9E_DF41_4B40_A5E5_F4F8FDD8D61D_.wvu.PrintTitles" localSheetId="17" hidden="1">'Sch-7 Dis'!$14:$14</definedName>
    <definedName name="Z_D0757F9E_DF41_4B40_A5E5_F4F8FDD8D61D_.wvu.Rows" localSheetId="1" hidden="1">Cover!$7:$7</definedName>
    <definedName name="Z_D0757F9E_DF41_4B40_A5E5_F4F8FDD8D61D_.wvu.Rows" localSheetId="18" hidden="1">Discount!$32:$34</definedName>
    <definedName name="Z_D0757F9E_DF41_4B40_A5E5_F4F8FDD8D61D_.wvu.Rows" localSheetId="6" hidden="1">'Sch-2'!#REF!</definedName>
    <definedName name="Z_D0757F9E_DF41_4B40_A5E5_F4F8FDD8D61D_.wvu.Rows" localSheetId="16" hidden="1">'Sch-7'!#REF!,'Sch-7'!$98:$216</definedName>
    <definedName name="Z_D0757F9E_DF41_4B40_A5E5_F4F8FDD8D61D_.wvu.Rows" localSheetId="17" hidden="1">'Sch-7 Dis'!$104:$222</definedName>
    <definedName name="Z_D53177B2_31EC_4222_B97A_A37DCFD9E45B_.wvu.Cols" localSheetId="18" hidden="1">Discount!$H:$P</definedName>
    <definedName name="Z_D53177B2_31EC_4222_B97A_A37DCFD9E45B_.wvu.Cols" localSheetId="4" hidden="1">'Sch-1'!$P:$AZ</definedName>
    <definedName name="Z_D53177B2_31EC_4222_B97A_A37DCFD9E45B_.wvu.Cols" localSheetId="6" hidden="1">'Sch-2'!$M:$R</definedName>
    <definedName name="Z_D53177B2_31EC_4222_B97A_A37DCFD9E45B_.wvu.Cols" localSheetId="7" hidden="1">'Sch-2 Dis'!$K:$Q</definedName>
    <definedName name="Z_D53177B2_31EC_4222_B97A_A37DCFD9E45B_.wvu.Cols" localSheetId="8" hidden="1">'Sch-3 '!$S:$AE,'Sch-3 '!$AK:$AP</definedName>
    <definedName name="Z_D53177B2_31EC_4222_B97A_A37DCFD9E45B_.wvu.Cols" localSheetId="9" hidden="1">'Sch-3 Dis'!$AA:$AF</definedName>
    <definedName name="Z_D53177B2_31EC_4222_B97A_A37DCFD9E45B_.wvu.Cols" localSheetId="12" hidden="1">'Sch-5'!$I:$P</definedName>
    <definedName name="Z_D53177B2_31EC_4222_B97A_A37DCFD9E45B_.wvu.Cols" localSheetId="16" hidden="1">'Sch-7'!$O:$O,'Sch-7'!$AG:$AM</definedName>
    <definedName name="Z_D53177B2_31EC_4222_B97A_A37DCFD9E45B_.wvu.Cols" localSheetId="17" hidden="1">'Sch-7 Dis'!$AD:$AJ</definedName>
    <definedName name="Z_D53177B2_31EC_4222_B97A_A37DCFD9E45B_.wvu.FilterData" localSheetId="4" hidden="1">'Sch-1'!$A$19:$O$57</definedName>
    <definedName name="Z_D53177B2_31EC_4222_B97A_A37DCFD9E45B_.wvu.FilterData" localSheetId="5" hidden="1">'Sch-1 dis'!$A$16:$B$21</definedName>
    <definedName name="Z_D53177B2_31EC_4222_B97A_A37DCFD9E45B_.wvu.FilterData" localSheetId="6" hidden="1">'Sch-2'!$G$18:$J$58</definedName>
    <definedName name="Z_D53177B2_31EC_4222_B97A_A37DCFD9E45B_.wvu.FilterData" localSheetId="7" hidden="1">'Sch-2 Dis'!$A$15:$F$56</definedName>
    <definedName name="Z_D53177B2_31EC_4222_B97A_A37DCFD9E45B_.wvu.FilterData" localSheetId="8" hidden="1">'Sch-3 '!$A$19:$P$138</definedName>
    <definedName name="Z_D53177B2_31EC_4222_B97A_A37DCFD9E45B_.wvu.FilterData" localSheetId="9" hidden="1">'Sch-3 Dis'!$A$15:$F$81</definedName>
    <definedName name="Z_D53177B2_31EC_4222_B97A_A37DCFD9E45B_.wvu.PrintArea" localSheetId="22" hidden="1">'Bid Form 2nd Envelope'!$A$1:$F$68</definedName>
    <definedName name="Z_D53177B2_31EC_4222_B97A_A37DCFD9E45B_.wvu.PrintArea" localSheetId="18" hidden="1">Discount!$A$2:$G$43</definedName>
    <definedName name="Z_D53177B2_31EC_4222_B97A_A37DCFD9E45B_.wvu.PrintArea" localSheetId="20" hidden="1">'Entry Tax'!$A$1:$E$16</definedName>
    <definedName name="Z_D53177B2_31EC_4222_B97A_A37DCFD9E45B_.wvu.PrintArea" localSheetId="2" hidden="1">Instructions!$A$1:$C$54</definedName>
    <definedName name="Z_D53177B2_31EC_4222_B97A_A37DCFD9E45B_.wvu.PrintArea" localSheetId="3" hidden="1">'Names of Bidder'!$B$1:$G$32</definedName>
    <definedName name="Z_D53177B2_31EC_4222_B97A_A37DCFD9E45B_.wvu.PrintArea" localSheetId="19" hidden="1">Octroi!$A$1:$E$16</definedName>
    <definedName name="Z_D53177B2_31EC_4222_B97A_A37DCFD9E45B_.wvu.PrintArea" localSheetId="21" hidden="1">'Other Taxes &amp; Duties'!$A$1:$F$16</definedName>
    <definedName name="Z_D53177B2_31EC_4222_B97A_A37DCFD9E45B_.wvu.PrintArea" localSheetId="24" hidden="1">'Q &amp; C'!$A$1:$F$38</definedName>
    <definedName name="Z_D53177B2_31EC_4222_B97A_A37DCFD9E45B_.wvu.PrintArea" localSheetId="23" hidden="1">'Q &amp; C (2)'!$A$1:$F$44</definedName>
    <definedName name="Z_D53177B2_31EC_4222_B97A_A37DCFD9E45B_.wvu.PrintArea" localSheetId="4" hidden="1">'Sch-1'!$A$1:$O$68</definedName>
    <definedName name="Z_D53177B2_31EC_4222_B97A_A37DCFD9E45B_.wvu.PrintArea" localSheetId="5" hidden="1">'Sch-1 dis'!$A$1:$G$84</definedName>
    <definedName name="Z_D53177B2_31EC_4222_B97A_A37DCFD9E45B_.wvu.PrintArea" localSheetId="6" hidden="1">'Sch-2'!$A$1:$J$65</definedName>
    <definedName name="Z_D53177B2_31EC_4222_B97A_A37DCFD9E45B_.wvu.PrintArea" localSheetId="7" hidden="1">'Sch-2 Dis'!$A$1:$F$62</definedName>
    <definedName name="Z_D53177B2_31EC_4222_B97A_A37DCFD9E45B_.wvu.PrintArea" localSheetId="8" hidden="1">'Sch-3 '!$A$1:$P$144</definedName>
    <definedName name="Z_D53177B2_31EC_4222_B97A_A37DCFD9E45B_.wvu.PrintArea" localSheetId="9" hidden="1">'Sch-3 Dis'!$A$1:$F$87</definedName>
    <definedName name="Z_D53177B2_31EC_4222_B97A_A37DCFD9E45B_.wvu.PrintArea" localSheetId="10" hidden="1">'Sch-4'!$A$1:$Q$29</definedName>
    <definedName name="Z_D53177B2_31EC_4222_B97A_A37DCFD9E45B_.wvu.PrintArea" localSheetId="11" hidden="1">'Sch-4b'!$A$1:$Q$37</definedName>
    <definedName name="Z_D53177B2_31EC_4222_B97A_A37DCFD9E45B_.wvu.PrintArea" localSheetId="12" hidden="1">'Sch-5'!$A$1:$E$26</definedName>
    <definedName name="Z_D53177B2_31EC_4222_B97A_A37DCFD9E45B_.wvu.PrintArea" localSheetId="13" hidden="1">'Sch-5 Dis'!$A$1:$E$26</definedName>
    <definedName name="Z_D53177B2_31EC_4222_B97A_A37DCFD9E45B_.wvu.PrintArea" localSheetId="14" hidden="1">'Sch-6'!$A$1:$D$33</definedName>
    <definedName name="Z_D53177B2_31EC_4222_B97A_A37DCFD9E45B_.wvu.PrintArea" localSheetId="15" hidden="1">'Sch-6 After Discount'!$A$1:$D$33</definedName>
    <definedName name="Z_D53177B2_31EC_4222_B97A_A37DCFD9E45B_.wvu.PrintArea" localSheetId="16" hidden="1">'Sch-7'!$A$1:$M$25</definedName>
    <definedName name="Z_D53177B2_31EC_4222_B97A_A37DCFD9E45B_.wvu.PrintArea" localSheetId="17" hidden="1">'Sch-7 Dis'!$A$1:$G$28</definedName>
    <definedName name="Z_D53177B2_31EC_4222_B97A_A37DCFD9E45B_.wvu.PrintTitles" localSheetId="4" hidden="1">'Sch-1'!$15:$17</definedName>
    <definedName name="Z_D53177B2_31EC_4222_B97A_A37DCFD9E45B_.wvu.PrintTitles" localSheetId="5" hidden="1">'Sch-1 dis'!$14:$16</definedName>
    <definedName name="Z_D53177B2_31EC_4222_B97A_A37DCFD9E45B_.wvu.PrintTitles" localSheetId="6" hidden="1">'Sch-2'!$15:$17</definedName>
    <definedName name="Z_D53177B2_31EC_4222_B97A_A37DCFD9E45B_.wvu.PrintTitles" localSheetId="7" hidden="1">'Sch-2 Dis'!$13:$15</definedName>
    <definedName name="Z_D53177B2_31EC_4222_B97A_A37DCFD9E45B_.wvu.PrintTitles" localSheetId="8" hidden="1">'Sch-3 '!$13:$17</definedName>
    <definedName name="Z_D53177B2_31EC_4222_B97A_A37DCFD9E45B_.wvu.PrintTitles" localSheetId="9" hidden="1">'Sch-3 Dis'!$13:$15</definedName>
    <definedName name="Z_D53177B2_31EC_4222_B97A_A37DCFD9E45B_.wvu.PrintTitles" localSheetId="12" hidden="1">'Sch-5'!$3:$13</definedName>
    <definedName name="Z_D53177B2_31EC_4222_B97A_A37DCFD9E45B_.wvu.PrintTitles" localSheetId="13" hidden="1">'Sch-5 Dis'!$3:$13</definedName>
    <definedName name="Z_D53177B2_31EC_4222_B97A_A37DCFD9E45B_.wvu.PrintTitles" localSheetId="14" hidden="1">'Sch-6'!$3:$13</definedName>
    <definedName name="Z_D53177B2_31EC_4222_B97A_A37DCFD9E45B_.wvu.PrintTitles" localSheetId="15" hidden="1">'Sch-6 After Discount'!$3:$13</definedName>
    <definedName name="Z_D53177B2_31EC_4222_B97A_A37DCFD9E45B_.wvu.PrintTitles" localSheetId="16" hidden="1">'Sch-7'!$14:$14</definedName>
    <definedName name="Z_D53177B2_31EC_4222_B97A_A37DCFD9E45B_.wvu.PrintTitles" localSheetId="17" hidden="1">'Sch-7 Dis'!$14:$14</definedName>
    <definedName name="Z_D53177B2_31EC_4222_B97A_A37DCFD9E45B_.wvu.Rows" localSheetId="1" hidden="1">Cover!$7:$7</definedName>
    <definedName name="Z_D53177B2_31EC_4222_B97A_A37DCFD9E45B_.wvu.Rows" localSheetId="18" hidden="1">Discount!$32:$34</definedName>
    <definedName name="Z_D53177B2_31EC_4222_B97A_A37DCFD9E45B_.wvu.Rows" localSheetId="4" hidden="1">'Sch-1'!#REF!</definedName>
    <definedName name="Z_D53177B2_31EC_4222_B97A_A37DCFD9E45B_.wvu.Rows" localSheetId="6" hidden="1">'Sch-2'!#REF!</definedName>
    <definedName name="Z_D53177B2_31EC_4222_B97A_A37DCFD9E45B_.wvu.Rows" localSheetId="16" hidden="1">'Sch-7'!#REF!,'Sch-7'!$98:$216</definedName>
    <definedName name="Z_D53177B2_31EC_4222_B97A_A37DCFD9E45B_.wvu.Rows" localSheetId="17" hidden="1">'Sch-7 Dis'!$104:$222</definedName>
    <definedName name="Z_D5F8AD2D_F014_4A7B_9CE7_589273BD9F11_.wvu.Cols" localSheetId="22" hidden="1">'Bid Form 2nd Envelope'!$G:$K,'Bid Form 2nd Envelope'!$Y:$AN</definedName>
    <definedName name="Z_D5F8AD2D_F014_4A7B_9CE7_589273BD9F11_.wvu.Cols" localSheetId="18" hidden="1">Discount!$H:$K</definedName>
    <definedName name="Z_D5F8AD2D_F014_4A7B_9CE7_589273BD9F11_.wvu.Cols" localSheetId="3" hidden="1">'Names of Bidder'!$H:$R,'Names of Bidder'!$Z:$AC</definedName>
    <definedName name="Z_D5F8AD2D_F014_4A7B_9CE7_589273BD9F11_.wvu.Cols" localSheetId="4" hidden="1">'Sch-1'!$O:$R,'Sch-1'!$AD:$AM</definedName>
    <definedName name="Z_D5F8AD2D_F014_4A7B_9CE7_589273BD9F11_.wvu.Cols" localSheetId="7" hidden="1">'Sch-2 Dis'!$K:$Q</definedName>
    <definedName name="Z_D5F8AD2D_F014_4A7B_9CE7_589273BD9F11_.wvu.Cols" localSheetId="8" hidden="1">'Sch-3 '!$R:$S,'Sch-3 '!$AK:$AP</definedName>
    <definedName name="Z_D5F8AD2D_F014_4A7B_9CE7_589273BD9F11_.wvu.Cols" localSheetId="9" hidden="1">'Sch-3 Dis'!$AA:$AF</definedName>
    <definedName name="Z_D5F8AD2D_F014_4A7B_9CE7_589273BD9F11_.wvu.Cols" localSheetId="10" hidden="1">'Sch-4'!$R:$S</definedName>
    <definedName name="Z_D5F8AD2D_F014_4A7B_9CE7_589273BD9F11_.wvu.Cols" localSheetId="11" hidden="1">'Sch-4b'!$R:$S</definedName>
    <definedName name="Z_D5F8AD2D_F014_4A7B_9CE7_589273BD9F11_.wvu.Cols" localSheetId="12" hidden="1">'Sch-5'!$I:$P</definedName>
    <definedName name="Z_D5F8AD2D_F014_4A7B_9CE7_589273BD9F11_.wvu.Cols" localSheetId="16" hidden="1">'Sch-7'!$P:$R,'Sch-7'!$AG:$AM</definedName>
    <definedName name="Z_D5F8AD2D_F014_4A7B_9CE7_589273BD9F11_.wvu.Cols" localSheetId="17" hidden="1">'Sch-7 Dis'!$AD:$AJ</definedName>
    <definedName name="Z_D5F8AD2D_F014_4A7B_9CE7_589273BD9F11_.wvu.FilterData" localSheetId="4" hidden="1">'Sch-1'!$A$17:$AZ$17</definedName>
    <definedName name="Z_D5F8AD2D_F014_4A7B_9CE7_589273BD9F11_.wvu.FilterData" localSheetId="5" hidden="1">'Sch-1 dis'!$A$16:$B$21</definedName>
    <definedName name="Z_D5F8AD2D_F014_4A7B_9CE7_589273BD9F11_.wvu.FilterData" localSheetId="6" hidden="1">'Sch-2'!$G$18:$J$58</definedName>
    <definedName name="Z_D5F8AD2D_F014_4A7B_9CE7_589273BD9F11_.wvu.FilterData" localSheetId="7" hidden="1">'Sch-2 Dis'!$A$15:$F$56</definedName>
    <definedName name="Z_D5F8AD2D_F014_4A7B_9CE7_589273BD9F11_.wvu.FilterData" localSheetId="8" hidden="1">'Sch-3 '!$A$19:$BB$136</definedName>
    <definedName name="Z_D5F8AD2D_F014_4A7B_9CE7_589273BD9F11_.wvu.FilterData" localSheetId="9" hidden="1">'Sch-3 Dis'!$A$15:$F$81</definedName>
    <definedName name="Z_D5F8AD2D_F014_4A7B_9CE7_589273BD9F11_.wvu.PrintArea" localSheetId="22" hidden="1">'Bid Form 2nd Envelope'!$A$1:$F$68</definedName>
    <definedName name="Z_D5F8AD2D_F014_4A7B_9CE7_589273BD9F11_.wvu.PrintArea" localSheetId="1" hidden="1">Cover!$A$1:$F$15</definedName>
    <definedName name="Z_D5F8AD2D_F014_4A7B_9CE7_589273BD9F11_.wvu.PrintArea" localSheetId="18" hidden="1">Discount!$A$2:$G$43</definedName>
    <definedName name="Z_D5F8AD2D_F014_4A7B_9CE7_589273BD9F11_.wvu.PrintArea" localSheetId="20" hidden="1">'Entry Tax'!$A$1:$E$16</definedName>
    <definedName name="Z_D5F8AD2D_F014_4A7B_9CE7_589273BD9F11_.wvu.PrintArea" localSheetId="2" hidden="1">Instructions!$A$1:$C$54</definedName>
    <definedName name="Z_D5F8AD2D_F014_4A7B_9CE7_589273BD9F11_.wvu.PrintArea" localSheetId="3" hidden="1">'Names of Bidder'!$B$1:$G$32</definedName>
    <definedName name="Z_D5F8AD2D_F014_4A7B_9CE7_589273BD9F11_.wvu.PrintArea" localSheetId="19" hidden="1">Octroi!$A$1:$E$16</definedName>
    <definedName name="Z_D5F8AD2D_F014_4A7B_9CE7_589273BD9F11_.wvu.PrintArea" localSheetId="21" hidden="1">'Other Taxes &amp; Duties'!$A$1:$F$16</definedName>
    <definedName name="Z_D5F8AD2D_F014_4A7B_9CE7_589273BD9F11_.wvu.PrintArea" localSheetId="24" hidden="1">'Q &amp; C'!$A$1:$F$38</definedName>
    <definedName name="Z_D5F8AD2D_F014_4A7B_9CE7_589273BD9F11_.wvu.PrintArea" localSheetId="23" hidden="1">'Q &amp; C (2)'!$A$1:$F$44</definedName>
    <definedName name="Z_D5F8AD2D_F014_4A7B_9CE7_589273BD9F11_.wvu.PrintArea" localSheetId="4" hidden="1">'Sch-1'!$A$1:$N$68</definedName>
    <definedName name="Z_D5F8AD2D_F014_4A7B_9CE7_589273BD9F11_.wvu.PrintArea" localSheetId="5" hidden="1">'Sch-1 dis'!$A$1:$G$84</definedName>
    <definedName name="Z_D5F8AD2D_F014_4A7B_9CE7_589273BD9F11_.wvu.PrintArea" localSheetId="6" hidden="1">'Sch-2'!$A$1:$J$67</definedName>
    <definedName name="Z_D5F8AD2D_F014_4A7B_9CE7_589273BD9F11_.wvu.PrintArea" localSheetId="7" hidden="1">'Sch-2 Dis'!$A$1:$F$62</definedName>
    <definedName name="Z_D5F8AD2D_F014_4A7B_9CE7_589273BD9F11_.wvu.PrintArea" localSheetId="8" hidden="1">'Sch-3 '!$A$1:$Q$144</definedName>
    <definedName name="Z_D5F8AD2D_F014_4A7B_9CE7_589273BD9F11_.wvu.PrintArea" localSheetId="9" hidden="1">'Sch-3 Dis'!$A$1:$F$87</definedName>
    <definedName name="Z_D5F8AD2D_F014_4A7B_9CE7_589273BD9F11_.wvu.PrintArea" localSheetId="10" hidden="1">'Sch-4'!$A$1:$Q$29</definedName>
    <definedName name="Z_D5F8AD2D_F014_4A7B_9CE7_589273BD9F11_.wvu.PrintArea" localSheetId="11" hidden="1">'Sch-4b'!$A$1:$Q$37</definedName>
    <definedName name="Z_D5F8AD2D_F014_4A7B_9CE7_589273BD9F11_.wvu.PrintArea" localSheetId="12" hidden="1">'Sch-5'!$A$1:$E$26</definedName>
    <definedName name="Z_D5F8AD2D_F014_4A7B_9CE7_589273BD9F11_.wvu.PrintArea" localSheetId="13" hidden="1">'Sch-5 Dis'!$A$1:$E$26</definedName>
    <definedName name="Z_D5F8AD2D_F014_4A7B_9CE7_589273BD9F11_.wvu.PrintArea" localSheetId="14" hidden="1">'Sch-6'!$A$1:$D$33</definedName>
    <definedName name="Z_D5F8AD2D_F014_4A7B_9CE7_589273BD9F11_.wvu.PrintArea" localSheetId="15" hidden="1">'Sch-6 After Discount'!$A$1:$D$33</definedName>
    <definedName name="Z_D5F8AD2D_F014_4A7B_9CE7_589273BD9F11_.wvu.PrintArea" localSheetId="16" hidden="1">'Sch-7'!$A$1:$N$25</definedName>
    <definedName name="Z_D5F8AD2D_F014_4A7B_9CE7_589273BD9F11_.wvu.PrintArea" localSheetId="17" hidden="1">'Sch-7 Dis'!$A$1:$G$28</definedName>
    <definedName name="Z_D5F8AD2D_F014_4A7B_9CE7_589273BD9F11_.wvu.PrintTitles" localSheetId="4" hidden="1">'Sch-1'!$15:$17</definedName>
    <definedName name="Z_D5F8AD2D_F014_4A7B_9CE7_589273BD9F11_.wvu.PrintTitles" localSheetId="5" hidden="1">'Sch-1 dis'!$14:$16</definedName>
    <definedName name="Z_D5F8AD2D_F014_4A7B_9CE7_589273BD9F11_.wvu.PrintTitles" localSheetId="6" hidden="1">'Sch-2'!$15:$17</definedName>
    <definedName name="Z_D5F8AD2D_F014_4A7B_9CE7_589273BD9F11_.wvu.PrintTitles" localSheetId="7" hidden="1">'Sch-2 Dis'!$13:$15</definedName>
    <definedName name="Z_D5F8AD2D_F014_4A7B_9CE7_589273BD9F11_.wvu.PrintTitles" localSheetId="8" hidden="1">'Sch-3 '!$13:$17</definedName>
    <definedName name="Z_D5F8AD2D_F014_4A7B_9CE7_589273BD9F11_.wvu.PrintTitles" localSheetId="9" hidden="1">'Sch-3 Dis'!$13:$15</definedName>
    <definedName name="Z_D5F8AD2D_F014_4A7B_9CE7_589273BD9F11_.wvu.PrintTitles" localSheetId="12" hidden="1">'Sch-5'!$3:$13</definedName>
    <definedName name="Z_D5F8AD2D_F014_4A7B_9CE7_589273BD9F11_.wvu.PrintTitles" localSheetId="13" hidden="1">'Sch-5 Dis'!$3:$13</definedName>
    <definedName name="Z_D5F8AD2D_F014_4A7B_9CE7_589273BD9F11_.wvu.PrintTitles" localSheetId="14" hidden="1">'Sch-6'!$3:$13</definedName>
    <definedName name="Z_D5F8AD2D_F014_4A7B_9CE7_589273BD9F11_.wvu.PrintTitles" localSheetId="15" hidden="1">'Sch-6 After Discount'!$3:$13</definedName>
    <definedName name="Z_D5F8AD2D_F014_4A7B_9CE7_589273BD9F11_.wvu.PrintTitles" localSheetId="16" hidden="1">'Sch-7'!$14:$14</definedName>
    <definedName name="Z_D5F8AD2D_F014_4A7B_9CE7_589273BD9F11_.wvu.PrintTitles" localSheetId="17" hidden="1">'Sch-7 Dis'!$14:$14</definedName>
    <definedName name="Z_D5F8AD2D_F014_4A7B_9CE7_589273BD9F11_.wvu.Rows" localSheetId="22" hidden="1">'Bid Form 2nd Envelope'!$25:$25</definedName>
    <definedName name="Z_D5F8AD2D_F014_4A7B_9CE7_589273BD9F11_.wvu.Rows" localSheetId="1" hidden="1">Cover!$7:$7</definedName>
    <definedName name="Z_D5F8AD2D_F014_4A7B_9CE7_589273BD9F11_.wvu.Rows" localSheetId="18" hidden="1">Discount!$22:$22,Discount!$29:$29,Discount!$32:$34</definedName>
    <definedName name="Z_D5F8AD2D_F014_4A7B_9CE7_589273BD9F11_.wvu.Rows" localSheetId="2" hidden="1">Instructions!$35:$36</definedName>
    <definedName name="Z_D5F8AD2D_F014_4A7B_9CE7_589273BD9F11_.wvu.Rows" localSheetId="4" hidden="1">'Sch-1'!#REF!</definedName>
    <definedName name="Z_D5F8AD2D_F014_4A7B_9CE7_589273BD9F11_.wvu.Rows" localSheetId="6" hidden="1">'Sch-2'!#REF!</definedName>
    <definedName name="Z_D5F8AD2D_F014_4A7B_9CE7_589273BD9F11_.wvu.Rows" localSheetId="8" hidden="1">'Sch-3 '!#REF!,'Sch-3 '!$139:$139</definedName>
    <definedName name="Z_D5F8AD2D_F014_4A7B_9CE7_589273BD9F11_.wvu.Rows" localSheetId="14" hidden="1">'Sch-6'!$22:$23</definedName>
    <definedName name="Z_D5F8AD2D_F014_4A7B_9CE7_589273BD9F11_.wvu.Rows" localSheetId="15" hidden="1">'Sch-6 After Discount'!$22:$23</definedName>
    <definedName name="Z_D5F8AD2D_F014_4A7B_9CE7_589273BD9F11_.wvu.Rows" localSheetId="16" hidden="1">'Sch-7'!$17:$18,'Sch-7'!$98:$216</definedName>
    <definedName name="Z_D5F8AD2D_F014_4A7B_9CE7_589273BD9F11_.wvu.Rows" localSheetId="17" hidden="1">'Sch-7 Dis'!$104:$222</definedName>
    <definedName name="Z_E97134B6_5E8D_4951_8DA0_73D065532361_.wvu.Cols" localSheetId="18" hidden="1">Discount!$H:$P</definedName>
    <definedName name="Z_E97134B6_5E8D_4951_8DA0_73D065532361_.wvu.Cols" localSheetId="4" hidden="1">'Sch-1'!$P:$AZ</definedName>
    <definedName name="Z_E97134B6_5E8D_4951_8DA0_73D065532361_.wvu.Cols" localSheetId="6" hidden="1">'Sch-2'!$M:$R</definedName>
    <definedName name="Z_E97134B6_5E8D_4951_8DA0_73D065532361_.wvu.Cols" localSheetId="7" hidden="1">'Sch-2 Dis'!$K:$Q</definedName>
    <definedName name="Z_E97134B6_5E8D_4951_8DA0_73D065532361_.wvu.Cols" localSheetId="8" hidden="1">'Sch-3 '!$S:$AE,'Sch-3 '!$AK:$AP</definedName>
    <definedName name="Z_E97134B6_5E8D_4951_8DA0_73D065532361_.wvu.Cols" localSheetId="9" hidden="1">'Sch-3 Dis'!$AA:$AF</definedName>
    <definedName name="Z_E97134B6_5E8D_4951_8DA0_73D065532361_.wvu.Cols" localSheetId="12" hidden="1">'Sch-5'!$I:$P</definedName>
    <definedName name="Z_E97134B6_5E8D_4951_8DA0_73D065532361_.wvu.Cols" localSheetId="16" hidden="1">'Sch-7'!$O:$O,'Sch-7'!$AG:$AM</definedName>
    <definedName name="Z_E97134B6_5E8D_4951_8DA0_73D065532361_.wvu.Cols" localSheetId="17" hidden="1">'Sch-7 Dis'!$AD:$AJ</definedName>
    <definedName name="Z_E97134B6_5E8D_4951_8DA0_73D065532361_.wvu.FilterData" localSheetId="4" hidden="1">'Sch-1'!$A$19:$O$57</definedName>
    <definedName name="Z_E97134B6_5E8D_4951_8DA0_73D065532361_.wvu.FilterData" localSheetId="5" hidden="1">'Sch-1 dis'!$A$16:$B$21</definedName>
    <definedName name="Z_E97134B6_5E8D_4951_8DA0_73D065532361_.wvu.FilterData" localSheetId="6" hidden="1">'Sch-2'!$G$18:$J$58</definedName>
    <definedName name="Z_E97134B6_5E8D_4951_8DA0_73D065532361_.wvu.FilterData" localSheetId="7" hidden="1">'Sch-2 Dis'!$A$15:$F$56</definedName>
    <definedName name="Z_E97134B6_5E8D_4951_8DA0_73D065532361_.wvu.FilterData" localSheetId="8" hidden="1">'Sch-3 '!$A$19:$P$138</definedName>
    <definedName name="Z_E97134B6_5E8D_4951_8DA0_73D065532361_.wvu.FilterData" localSheetId="9" hidden="1">'Sch-3 Dis'!$A$15:$F$81</definedName>
    <definedName name="Z_E97134B6_5E8D_4951_8DA0_73D065532361_.wvu.PrintArea" localSheetId="22" hidden="1">'Bid Form 2nd Envelope'!$A$1:$F$68</definedName>
    <definedName name="Z_E97134B6_5E8D_4951_8DA0_73D065532361_.wvu.PrintArea" localSheetId="18" hidden="1">Discount!$A$2:$G$43</definedName>
    <definedName name="Z_E97134B6_5E8D_4951_8DA0_73D065532361_.wvu.PrintArea" localSheetId="20" hidden="1">'Entry Tax'!$A$1:$E$16</definedName>
    <definedName name="Z_E97134B6_5E8D_4951_8DA0_73D065532361_.wvu.PrintArea" localSheetId="2" hidden="1">Instructions!$A$1:$C$54</definedName>
    <definedName name="Z_E97134B6_5E8D_4951_8DA0_73D065532361_.wvu.PrintArea" localSheetId="3" hidden="1">'Names of Bidder'!$B$1:$G$32</definedName>
    <definedName name="Z_E97134B6_5E8D_4951_8DA0_73D065532361_.wvu.PrintArea" localSheetId="19" hidden="1">Octroi!$A$1:$E$16</definedName>
    <definedName name="Z_E97134B6_5E8D_4951_8DA0_73D065532361_.wvu.PrintArea" localSheetId="21" hidden="1">'Other Taxes &amp; Duties'!$A$1:$F$16</definedName>
    <definedName name="Z_E97134B6_5E8D_4951_8DA0_73D065532361_.wvu.PrintArea" localSheetId="24" hidden="1">'Q &amp; C'!$A$1:$F$38</definedName>
    <definedName name="Z_E97134B6_5E8D_4951_8DA0_73D065532361_.wvu.PrintArea" localSheetId="23" hidden="1">'Q &amp; C (2)'!$A$1:$F$44</definedName>
    <definedName name="Z_E97134B6_5E8D_4951_8DA0_73D065532361_.wvu.PrintArea" localSheetId="4" hidden="1">'Sch-1'!$A$1:$O$68</definedName>
    <definedName name="Z_E97134B6_5E8D_4951_8DA0_73D065532361_.wvu.PrintArea" localSheetId="5" hidden="1">'Sch-1 dis'!$A$1:$G$84</definedName>
    <definedName name="Z_E97134B6_5E8D_4951_8DA0_73D065532361_.wvu.PrintArea" localSheetId="6" hidden="1">'Sch-2'!$A$1:$J$65</definedName>
    <definedName name="Z_E97134B6_5E8D_4951_8DA0_73D065532361_.wvu.PrintArea" localSheetId="7" hidden="1">'Sch-2 Dis'!$A$1:$F$62</definedName>
    <definedName name="Z_E97134B6_5E8D_4951_8DA0_73D065532361_.wvu.PrintArea" localSheetId="8" hidden="1">'Sch-3 '!$A$1:$P$144</definedName>
    <definedName name="Z_E97134B6_5E8D_4951_8DA0_73D065532361_.wvu.PrintArea" localSheetId="9" hidden="1">'Sch-3 Dis'!$A$1:$F$87</definedName>
    <definedName name="Z_E97134B6_5E8D_4951_8DA0_73D065532361_.wvu.PrintArea" localSheetId="10" hidden="1">'Sch-4'!$A$1:$Q$29</definedName>
    <definedName name="Z_E97134B6_5E8D_4951_8DA0_73D065532361_.wvu.PrintArea" localSheetId="11" hidden="1">'Sch-4b'!$A$1:$Q$37</definedName>
    <definedName name="Z_E97134B6_5E8D_4951_8DA0_73D065532361_.wvu.PrintArea" localSheetId="12" hidden="1">'Sch-5'!$A$1:$E$26</definedName>
    <definedName name="Z_E97134B6_5E8D_4951_8DA0_73D065532361_.wvu.PrintArea" localSheetId="13" hidden="1">'Sch-5 Dis'!$A$1:$E$26</definedName>
    <definedName name="Z_E97134B6_5E8D_4951_8DA0_73D065532361_.wvu.PrintArea" localSheetId="14" hidden="1">'Sch-6'!$A$1:$D$33</definedName>
    <definedName name="Z_E97134B6_5E8D_4951_8DA0_73D065532361_.wvu.PrintArea" localSheetId="15" hidden="1">'Sch-6 After Discount'!$A$1:$D$33</definedName>
    <definedName name="Z_E97134B6_5E8D_4951_8DA0_73D065532361_.wvu.PrintArea" localSheetId="16" hidden="1">'Sch-7'!$A$1:$M$25</definedName>
    <definedName name="Z_E97134B6_5E8D_4951_8DA0_73D065532361_.wvu.PrintArea" localSheetId="17" hidden="1">'Sch-7 Dis'!$A$1:$G$28</definedName>
    <definedName name="Z_E97134B6_5E8D_4951_8DA0_73D065532361_.wvu.PrintTitles" localSheetId="4" hidden="1">'Sch-1'!$15:$17</definedName>
    <definedName name="Z_E97134B6_5E8D_4951_8DA0_73D065532361_.wvu.PrintTitles" localSheetId="5" hidden="1">'Sch-1 dis'!$14:$16</definedName>
    <definedName name="Z_E97134B6_5E8D_4951_8DA0_73D065532361_.wvu.PrintTitles" localSheetId="6" hidden="1">'Sch-2'!$15:$17</definedName>
    <definedName name="Z_E97134B6_5E8D_4951_8DA0_73D065532361_.wvu.PrintTitles" localSheetId="7" hidden="1">'Sch-2 Dis'!$13:$15</definedName>
    <definedName name="Z_E97134B6_5E8D_4951_8DA0_73D065532361_.wvu.PrintTitles" localSheetId="8" hidden="1">'Sch-3 '!$13:$17</definedName>
    <definedName name="Z_E97134B6_5E8D_4951_8DA0_73D065532361_.wvu.PrintTitles" localSheetId="9" hidden="1">'Sch-3 Dis'!$13:$15</definedName>
    <definedName name="Z_E97134B6_5E8D_4951_8DA0_73D065532361_.wvu.PrintTitles" localSheetId="12" hidden="1">'Sch-5'!$3:$13</definedName>
    <definedName name="Z_E97134B6_5E8D_4951_8DA0_73D065532361_.wvu.PrintTitles" localSheetId="13" hidden="1">'Sch-5 Dis'!$3:$13</definedName>
    <definedName name="Z_E97134B6_5E8D_4951_8DA0_73D065532361_.wvu.PrintTitles" localSheetId="14" hidden="1">'Sch-6'!$3:$13</definedName>
    <definedName name="Z_E97134B6_5E8D_4951_8DA0_73D065532361_.wvu.PrintTitles" localSheetId="15" hidden="1">'Sch-6 After Discount'!$3:$13</definedName>
    <definedName name="Z_E97134B6_5E8D_4951_8DA0_73D065532361_.wvu.PrintTitles" localSheetId="16" hidden="1">'Sch-7'!$14:$14</definedName>
    <definedName name="Z_E97134B6_5E8D_4951_8DA0_73D065532361_.wvu.PrintTitles" localSheetId="17" hidden="1">'Sch-7 Dis'!$14:$14</definedName>
    <definedName name="Z_E97134B6_5E8D_4951_8DA0_73D065532361_.wvu.Rows" localSheetId="1" hidden="1">Cover!$7:$7</definedName>
    <definedName name="Z_E97134B6_5E8D_4951_8DA0_73D065532361_.wvu.Rows" localSheetId="18" hidden="1">Discount!$32:$34</definedName>
    <definedName name="Z_E97134B6_5E8D_4951_8DA0_73D065532361_.wvu.Rows" localSheetId="4" hidden="1">'Sch-1'!#REF!</definedName>
    <definedName name="Z_E97134B6_5E8D_4951_8DA0_73D065532361_.wvu.Rows" localSheetId="6" hidden="1">'Sch-2'!#REF!</definedName>
    <definedName name="Z_E97134B6_5E8D_4951_8DA0_73D065532361_.wvu.Rows" localSheetId="16" hidden="1">'Sch-7'!#REF!,'Sch-7'!$98:$216</definedName>
    <definedName name="Z_E97134B6_5E8D_4951_8DA0_73D065532361_.wvu.Rows" localSheetId="17" hidden="1">'Sch-7 Dis'!$104:$222</definedName>
    <definedName name="Z_E9F4E142_7D26_464D_BECA_4F3806DB1FE1_.wvu.Cols" localSheetId="18" hidden="1">Discount!$H:$O</definedName>
    <definedName name="Z_E9F4E142_7D26_464D_BECA_4F3806DB1FE1_.wvu.Cols" localSheetId="4" hidden="1">'Sch-1'!$S:$AV</definedName>
    <definedName name="Z_E9F4E142_7D26_464D_BECA_4F3806DB1FE1_.wvu.Cols" localSheetId="6" hidden="1">'Sch-2'!$M:$R</definedName>
    <definedName name="Z_E9F4E142_7D26_464D_BECA_4F3806DB1FE1_.wvu.Cols" localSheetId="7" hidden="1">'Sch-2 Dis'!$K:$Q</definedName>
    <definedName name="Z_E9F4E142_7D26_464D_BECA_4F3806DB1FE1_.wvu.Cols" localSheetId="8" hidden="1">'Sch-3 '!$S:$AE,'Sch-3 '!$AK:$AP</definedName>
    <definedName name="Z_E9F4E142_7D26_464D_BECA_4F3806DB1FE1_.wvu.Cols" localSheetId="9" hidden="1">'Sch-3 Dis'!$AA:$AF</definedName>
    <definedName name="Z_E9F4E142_7D26_464D_BECA_4F3806DB1FE1_.wvu.Cols" localSheetId="12" hidden="1">'Sch-5'!$I:$P</definedName>
    <definedName name="Z_E9F4E142_7D26_464D_BECA_4F3806DB1FE1_.wvu.Cols" localSheetId="16" hidden="1">'Sch-7'!$O:$O,'Sch-7'!$AG:$AM</definedName>
    <definedName name="Z_E9F4E142_7D26_464D_BECA_4F3806DB1FE1_.wvu.Cols" localSheetId="17" hidden="1">'Sch-7 Dis'!$AD:$AJ</definedName>
    <definedName name="Z_E9F4E142_7D26_464D_BECA_4F3806DB1FE1_.wvu.FilterData" localSheetId="4" hidden="1">'Sch-1'!$A$19:$O$57</definedName>
    <definedName name="Z_E9F4E142_7D26_464D_BECA_4F3806DB1FE1_.wvu.FilterData" localSheetId="5" hidden="1">'Sch-1 dis'!$A$16:$B$21</definedName>
    <definedName name="Z_E9F4E142_7D26_464D_BECA_4F3806DB1FE1_.wvu.FilterData" localSheetId="6" hidden="1">'Sch-2'!$G$18:$J$58</definedName>
    <definedName name="Z_E9F4E142_7D26_464D_BECA_4F3806DB1FE1_.wvu.FilterData" localSheetId="7" hidden="1">'Sch-2 Dis'!$A$15:$F$56</definedName>
    <definedName name="Z_E9F4E142_7D26_464D_BECA_4F3806DB1FE1_.wvu.FilterData" localSheetId="8" hidden="1">'Sch-3 '!$A$19:$P$138</definedName>
    <definedName name="Z_E9F4E142_7D26_464D_BECA_4F3806DB1FE1_.wvu.FilterData" localSheetId="9" hidden="1">'Sch-3 Dis'!$A$15:$F$81</definedName>
    <definedName name="Z_E9F4E142_7D26_464D_BECA_4F3806DB1FE1_.wvu.PrintArea" localSheetId="22" hidden="1">'Bid Form 2nd Envelope'!$A$1:$F$68</definedName>
    <definedName name="Z_E9F4E142_7D26_464D_BECA_4F3806DB1FE1_.wvu.PrintArea" localSheetId="18" hidden="1">Discount!$A$2:$G$43</definedName>
    <definedName name="Z_E9F4E142_7D26_464D_BECA_4F3806DB1FE1_.wvu.PrintArea" localSheetId="20" hidden="1">'Entry Tax'!$A$1:$E$16</definedName>
    <definedName name="Z_E9F4E142_7D26_464D_BECA_4F3806DB1FE1_.wvu.PrintArea" localSheetId="2" hidden="1">Instructions!$A$1:$C$54</definedName>
    <definedName name="Z_E9F4E142_7D26_464D_BECA_4F3806DB1FE1_.wvu.PrintArea" localSheetId="3" hidden="1">'Names of Bidder'!$B$1:$E$30</definedName>
    <definedName name="Z_E9F4E142_7D26_464D_BECA_4F3806DB1FE1_.wvu.PrintArea" localSheetId="19" hidden="1">Octroi!$A$1:$E$16</definedName>
    <definedName name="Z_E9F4E142_7D26_464D_BECA_4F3806DB1FE1_.wvu.PrintArea" localSheetId="21" hidden="1">'Other Taxes &amp; Duties'!$A$1:$F$16</definedName>
    <definedName name="Z_E9F4E142_7D26_464D_BECA_4F3806DB1FE1_.wvu.PrintArea" localSheetId="24" hidden="1">'Q &amp; C'!$A$1:$F$38</definedName>
    <definedName name="Z_E9F4E142_7D26_464D_BECA_4F3806DB1FE1_.wvu.PrintArea" localSheetId="23" hidden="1">'Q &amp; C (2)'!$A$1:$F$44</definedName>
    <definedName name="Z_E9F4E142_7D26_464D_BECA_4F3806DB1FE1_.wvu.PrintArea" localSheetId="4" hidden="1">'Sch-1'!$A$1:$O$68</definedName>
    <definedName name="Z_E9F4E142_7D26_464D_BECA_4F3806DB1FE1_.wvu.PrintArea" localSheetId="5" hidden="1">'Sch-1 dis'!$A$1:$G$84</definedName>
    <definedName name="Z_E9F4E142_7D26_464D_BECA_4F3806DB1FE1_.wvu.PrintArea" localSheetId="6" hidden="1">'Sch-2'!$A$1:$J$65</definedName>
    <definedName name="Z_E9F4E142_7D26_464D_BECA_4F3806DB1FE1_.wvu.PrintArea" localSheetId="7" hidden="1">'Sch-2 Dis'!$A$1:$F$62</definedName>
    <definedName name="Z_E9F4E142_7D26_464D_BECA_4F3806DB1FE1_.wvu.PrintArea" localSheetId="8" hidden="1">'Sch-3 '!$A$1:$P$144</definedName>
    <definedName name="Z_E9F4E142_7D26_464D_BECA_4F3806DB1FE1_.wvu.PrintArea" localSheetId="9" hidden="1">'Sch-3 Dis'!$A$1:$F$87</definedName>
    <definedName name="Z_E9F4E142_7D26_464D_BECA_4F3806DB1FE1_.wvu.PrintArea" localSheetId="10" hidden="1">'Sch-4'!$A$1:$Q$29</definedName>
    <definedName name="Z_E9F4E142_7D26_464D_BECA_4F3806DB1FE1_.wvu.PrintArea" localSheetId="11" hidden="1">'Sch-4b'!$A$1:$Q$37</definedName>
    <definedName name="Z_E9F4E142_7D26_464D_BECA_4F3806DB1FE1_.wvu.PrintArea" localSheetId="12" hidden="1">'Sch-5'!$A$1:$E$26</definedName>
    <definedName name="Z_E9F4E142_7D26_464D_BECA_4F3806DB1FE1_.wvu.PrintArea" localSheetId="13" hidden="1">'Sch-5 Dis'!$A$1:$E$26</definedName>
    <definedName name="Z_E9F4E142_7D26_464D_BECA_4F3806DB1FE1_.wvu.PrintArea" localSheetId="14" hidden="1">'Sch-6'!$A$1:$D$34</definedName>
    <definedName name="Z_E9F4E142_7D26_464D_BECA_4F3806DB1FE1_.wvu.PrintArea" localSheetId="15" hidden="1">'Sch-6 After Discount'!$A$1:$D$34</definedName>
    <definedName name="Z_E9F4E142_7D26_464D_BECA_4F3806DB1FE1_.wvu.PrintArea" localSheetId="16" hidden="1">'Sch-7'!$A$1:$M$25</definedName>
    <definedName name="Z_E9F4E142_7D26_464D_BECA_4F3806DB1FE1_.wvu.PrintArea" localSheetId="17" hidden="1">'Sch-7 Dis'!$A$1:$G$28</definedName>
    <definedName name="Z_E9F4E142_7D26_464D_BECA_4F3806DB1FE1_.wvu.PrintTitles" localSheetId="4" hidden="1">'Sch-1'!$15:$17</definedName>
    <definedName name="Z_E9F4E142_7D26_464D_BECA_4F3806DB1FE1_.wvu.PrintTitles" localSheetId="5" hidden="1">'Sch-1 dis'!$14:$16</definedName>
    <definedName name="Z_E9F4E142_7D26_464D_BECA_4F3806DB1FE1_.wvu.PrintTitles" localSheetId="6" hidden="1">'Sch-2'!$15:$17</definedName>
    <definedName name="Z_E9F4E142_7D26_464D_BECA_4F3806DB1FE1_.wvu.PrintTitles" localSheetId="7" hidden="1">'Sch-2 Dis'!$13:$15</definedName>
    <definedName name="Z_E9F4E142_7D26_464D_BECA_4F3806DB1FE1_.wvu.PrintTitles" localSheetId="8" hidden="1">'Sch-3 '!$13:$17</definedName>
    <definedName name="Z_E9F4E142_7D26_464D_BECA_4F3806DB1FE1_.wvu.PrintTitles" localSheetId="9" hidden="1">'Sch-3 Dis'!$13:$15</definedName>
    <definedName name="Z_E9F4E142_7D26_464D_BECA_4F3806DB1FE1_.wvu.PrintTitles" localSheetId="12" hidden="1">'Sch-5'!$3:$13</definedName>
    <definedName name="Z_E9F4E142_7D26_464D_BECA_4F3806DB1FE1_.wvu.PrintTitles" localSheetId="13" hidden="1">'Sch-5 Dis'!$3:$13</definedName>
    <definedName name="Z_E9F4E142_7D26_464D_BECA_4F3806DB1FE1_.wvu.PrintTitles" localSheetId="14" hidden="1">'Sch-6'!$3:$13</definedName>
    <definedName name="Z_E9F4E142_7D26_464D_BECA_4F3806DB1FE1_.wvu.PrintTitles" localSheetId="15" hidden="1">'Sch-6 After Discount'!$3:$13</definedName>
    <definedName name="Z_E9F4E142_7D26_464D_BECA_4F3806DB1FE1_.wvu.PrintTitles" localSheetId="16" hidden="1">'Sch-7'!$14:$14</definedName>
    <definedName name="Z_E9F4E142_7D26_464D_BECA_4F3806DB1FE1_.wvu.PrintTitles" localSheetId="17" hidden="1">'Sch-7 Dis'!$14:$14</definedName>
    <definedName name="Z_E9F4E142_7D26_464D_BECA_4F3806DB1FE1_.wvu.Rows" localSheetId="1" hidden="1">Cover!$7:$7</definedName>
    <definedName name="Z_E9F4E142_7D26_464D_BECA_4F3806DB1FE1_.wvu.Rows" localSheetId="18" hidden="1">Discount!$32:$34</definedName>
    <definedName name="Z_E9F4E142_7D26_464D_BECA_4F3806DB1FE1_.wvu.Rows" localSheetId="6" hidden="1">'Sch-2'!#REF!</definedName>
    <definedName name="Z_E9F4E142_7D26_464D_BECA_4F3806DB1FE1_.wvu.Rows" localSheetId="16" hidden="1">'Sch-7'!#REF!,'Sch-7'!$98:$216</definedName>
    <definedName name="Z_E9F4E142_7D26_464D_BECA_4F3806DB1FE1_.wvu.Rows" localSheetId="17" hidden="1">'Sch-7 Dis'!$104:$222</definedName>
    <definedName name="Z_ECE9294F_C910_4036_88BC_B1F2176FB06B_.wvu.Cols" localSheetId="18" hidden="1">Discount!$H:$O</definedName>
    <definedName name="Z_ECE9294F_C910_4036_88BC_B1F2176FB06B_.wvu.Cols" localSheetId="4" hidden="1">'Sch-1'!$S:$AV</definedName>
    <definedName name="Z_ECE9294F_C910_4036_88BC_B1F2176FB06B_.wvu.Cols" localSheetId="6" hidden="1">'Sch-2'!$M:$R</definedName>
    <definedName name="Z_ECE9294F_C910_4036_88BC_B1F2176FB06B_.wvu.Cols" localSheetId="7" hidden="1">'Sch-2 Dis'!$K:$Q</definedName>
    <definedName name="Z_ECE9294F_C910_4036_88BC_B1F2176FB06B_.wvu.Cols" localSheetId="8" hidden="1">'Sch-3 '!$S:$AE,'Sch-3 '!$AK:$AP</definedName>
    <definedName name="Z_ECE9294F_C910_4036_88BC_B1F2176FB06B_.wvu.Cols" localSheetId="9" hidden="1">'Sch-3 Dis'!$AA:$AF</definedName>
    <definedName name="Z_ECE9294F_C910_4036_88BC_B1F2176FB06B_.wvu.Cols" localSheetId="12" hidden="1">'Sch-5'!$I:$P</definedName>
    <definedName name="Z_ECE9294F_C910_4036_88BC_B1F2176FB06B_.wvu.Cols" localSheetId="16" hidden="1">'Sch-7'!$O:$O,'Sch-7'!$AG:$AM</definedName>
    <definedName name="Z_ECE9294F_C910_4036_88BC_B1F2176FB06B_.wvu.Cols" localSheetId="17" hidden="1">'Sch-7 Dis'!$AD:$AJ</definedName>
    <definedName name="Z_ECE9294F_C910_4036_88BC_B1F2176FB06B_.wvu.FilterData" localSheetId="4" hidden="1">'Sch-1'!$A$19:$O$57</definedName>
    <definedName name="Z_ECE9294F_C910_4036_88BC_B1F2176FB06B_.wvu.FilterData" localSheetId="5" hidden="1">'Sch-1 dis'!$A$16:$B$21</definedName>
    <definedName name="Z_ECE9294F_C910_4036_88BC_B1F2176FB06B_.wvu.FilterData" localSheetId="6" hidden="1">'Sch-2'!$G$18:$J$58</definedName>
    <definedName name="Z_ECE9294F_C910_4036_88BC_B1F2176FB06B_.wvu.FilterData" localSheetId="7" hidden="1">'Sch-2 Dis'!$A$15:$F$56</definedName>
    <definedName name="Z_ECE9294F_C910_4036_88BC_B1F2176FB06B_.wvu.FilterData" localSheetId="8" hidden="1">'Sch-3 '!$A$19:$P$138</definedName>
    <definedName name="Z_ECE9294F_C910_4036_88BC_B1F2176FB06B_.wvu.FilterData" localSheetId="9" hidden="1">'Sch-3 Dis'!$A$15:$F$81</definedName>
    <definedName name="Z_ECE9294F_C910_4036_88BC_B1F2176FB06B_.wvu.PrintArea" localSheetId="22" hidden="1">'Bid Form 2nd Envelope'!$A$1:$F$68</definedName>
    <definedName name="Z_ECE9294F_C910_4036_88BC_B1F2176FB06B_.wvu.PrintArea" localSheetId="18" hidden="1">Discount!$A$2:$G$43</definedName>
    <definedName name="Z_ECE9294F_C910_4036_88BC_B1F2176FB06B_.wvu.PrintArea" localSheetId="20" hidden="1">'Entry Tax'!$A$1:$E$16</definedName>
    <definedName name="Z_ECE9294F_C910_4036_88BC_B1F2176FB06B_.wvu.PrintArea" localSheetId="2" hidden="1">Instructions!$A$1:$C$54</definedName>
    <definedName name="Z_ECE9294F_C910_4036_88BC_B1F2176FB06B_.wvu.PrintArea" localSheetId="3" hidden="1">'Names of Bidder'!$B$1:$E$30</definedName>
    <definedName name="Z_ECE9294F_C910_4036_88BC_B1F2176FB06B_.wvu.PrintArea" localSheetId="19" hidden="1">Octroi!$A$1:$E$16</definedName>
    <definedName name="Z_ECE9294F_C910_4036_88BC_B1F2176FB06B_.wvu.PrintArea" localSheetId="21" hidden="1">'Other Taxes &amp; Duties'!$A$1:$F$16</definedName>
    <definedName name="Z_ECE9294F_C910_4036_88BC_B1F2176FB06B_.wvu.PrintArea" localSheetId="24" hidden="1">'Q &amp; C'!$A$1:$F$38</definedName>
    <definedName name="Z_ECE9294F_C910_4036_88BC_B1F2176FB06B_.wvu.PrintArea" localSheetId="23" hidden="1">'Q &amp; C (2)'!$A$1:$F$44</definedName>
    <definedName name="Z_ECE9294F_C910_4036_88BC_B1F2176FB06B_.wvu.PrintArea" localSheetId="4" hidden="1">'Sch-1'!$A$1:$O$68</definedName>
    <definedName name="Z_ECE9294F_C910_4036_88BC_B1F2176FB06B_.wvu.PrintArea" localSheetId="5" hidden="1">'Sch-1 dis'!$A$1:$G$84</definedName>
    <definedName name="Z_ECE9294F_C910_4036_88BC_B1F2176FB06B_.wvu.PrintArea" localSheetId="6" hidden="1">'Sch-2'!$A$1:$J$65</definedName>
    <definedName name="Z_ECE9294F_C910_4036_88BC_B1F2176FB06B_.wvu.PrintArea" localSheetId="7" hidden="1">'Sch-2 Dis'!$A$1:$F$62</definedName>
    <definedName name="Z_ECE9294F_C910_4036_88BC_B1F2176FB06B_.wvu.PrintArea" localSheetId="8" hidden="1">'Sch-3 '!$A$1:$P$144</definedName>
    <definedName name="Z_ECE9294F_C910_4036_88BC_B1F2176FB06B_.wvu.PrintArea" localSheetId="9" hidden="1">'Sch-3 Dis'!$A$1:$F$87</definedName>
    <definedName name="Z_ECE9294F_C910_4036_88BC_B1F2176FB06B_.wvu.PrintArea" localSheetId="10" hidden="1">'Sch-4'!$A$1:$Q$29</definedName>
    <definedName name="Z_ECE9294F_C910_4036_88BC_B1F2176FB06B_.wvu.PrintArea" localSheetId="11" hidden="1">'Sch-4b'!$A$1:$Q$37</definedName>
    <definedName name="Z_ECE9294F_C910_4036_88BC_B1F2176FB06B_.wvu.PrintArea" localSheetId="12" hidden="1">'Sch-5'!$A$1:$E$26</definedName>
    <definedName name="Z_ECE9294F_C910_4036_88BC_B1F2176FB06B_.wvu.PrintArea" localSheetId="13" hidden="1">'Sch-5 Dis'!$A$1:$E$26</definedName>
    <definedName name="Z_ECE9294F_C910_4036_88BC_B1F2176FB06B_.wvu.PrintArea" localSheetId="14" hidden="1">'Sch-6'!$A$1:$D$34</definedName>
    <definedName name="Z_ECE9294F_C910_4036_88BC_B1F2176FB06B_.wvu.PrintArea" localSheetId="15" hidden="1">'Sch-6 After Discount'!$A$1:$D$34</definedName>
    <definedName name="Z_ECE9294F_C910_4036_88BC_B1F2176FB06B_.wvu.PrintArea" localSheetId="16" hidden="1">'Sch-7'!$A$1:$M$25</definedName>
    <definedName name="Z_ECE9294F_C910_4036_88BC_B1F2176FB06B_.wvu.PrintArea" localSheetId="17" hidden="1">'Sch-7 Dis'!$A$1:$G$28</definedName>
    <definedName name="Z_ECE9294F_C910_4036_88BC_B1F2176FB06B_.wvu.PrintTitles" localSheetId="4" hidden="1">'Sch-1'!$15:$17</definedName>
    <definedName name="Z_ECE9294F_C910_4036_88BC_B1F2176FB06B_.wvu.PrintTitles" localSheetId="5" hidden="1">'Sch-1 dis'!$14:$16</definedName>
    <definedName name="Z_ECE9294F_C910_4036_88BC_B1F2176FB06B_.wvu.PrintTitles" localSheetId="6" hidden="1">'Sch-2'!$15:$17</definedName>
    <definedName name="Z_ECE9294F_C910_4036_88BC_B1F2176FB06B_.wvu.PrintTitles" localSheetId="7" hidden="1">'Sch-2 Dis'!$13:$15</definedName>
    <definedName name="Z_ECE9294F_C910_4036_88BC_B1F2176FB06B_.wvu.PrintTitles" localSheetId="8" hidden="1">'Sch-3 '!$13:$17</definedName>
    <definedName name="Z_ECE9294F_C910_4036_88BC_B1F2176FB06B_.wvu.PrintTitles" localSheetId="9" hidden="1">'Sch-3 Dis'!$13:$15</definedName>
    <definedName name="Z_ECE9294F_C910_4036_88BC_B1F2176FB06B_.wvu.PrintTitles" localSheetId="12" hidden="1">'Sch-5'!$3:$13</definedName>
    <definedName name="Z_ECE9294F_C910_4036_88BC_B1F2176FB06B_.wvu.PrintTitles" localSheetId="13" hidden="1">'Sch-5 Dis'!$3:$13</definedName>
    <definedName name="Z_ECE9294F_C910_4036_88BC_B1F2176FB06B_.wvu.PrintTitles" localSheetId="14" hidden="1">'Sch-6'!$3:$13</definedName>
    <definedName name="Z_ECE9294F_C910_4036_88BC_B1F2176FB06B_.wvu.PrintTitles" localSheetId="15" hidden="1">'Sch-6 After Discount'!$3:$13</definedName>
    <definedName name="Z_ECE9294F_C910_4036_88BC_B1F2176FB06B_.wvu.PrintTitles" localSheetId="16" hidden="1">'Sch-7'!$14:$14</definedName>
    <definedName name="Z_ECE9294F_C910_4036_88BC_B1F2176FB06B_.wvu.PrintTitles" localSheetId="17" hidden="1">'Sch-7 Dis'!$14:$14</definedName>
    <definedName name="Z_ECE9294F_C910_4036_88BC_B1F2176FB06B_.wvu.Rows" localSheetId="1" hidden="1">Cover!$7:$7</definedName>
    <definedName name="Z_ECE9294F_C910_4036_88BC_B1F2176FB06B_.wvu.Rows" localSheetId="18" hidden="1">Discount!$32:$34</definedName>
    <definedName name="Z_ECE9294F_C910_4036_88BC_B1F2176FB06B_.wvu.Rows" localSheetId="4" hidden="1">'Sch-1'!#REF!</definedName>
    <definedName name="Z_ECE9294F_C910_4036_88BC_B1F2176FB06B_.wvu.Rows" localSheetId="6" hidden="1">'Sch-2'!#REF!</definedName>
    <definedName name="Z_ECE9294F_C910_4036_88BC_B1F2176FB06B_.wvu.Rows" localSheetId="8" hidden="1">'Sch-3 '!#REF!</definedName>
    <definedName name="Z_ECE9294F_C910_4036_88BC_B1F2176FB06B_.wvu.Rows" localSheetId="16" hidden="1">'Sch-7'!#REF!,'Sch-7'!$98:$216</definedName>
    <definedName name="Z_ECE9294F_C910_4036_88BC_B1F2176FB06B_.wvu.Rows" localSheetId="17" hidden="1">'Sch-7 Dis'!$104:$222</definedName>
    <definedName name="Z_EE46BCD1_F715_4FA9_A5FC_1B125AD601E0_.wvu.Cols" localSheetId="18" hidden="1">Discount!$H:$O</definedName>
    <definedName name="Z_EE46BCD1_F715_4FA9_A5FC_1B125AD601E0_.wvu.Cols" localSheetId="6" hidden="1">'Sch-2'!$M:$R</definedName>
    <definedName name="Z_EE46BCD1_F715_4FA9_A5FC_1B125AD601E0_.wvu.Cols" localSheetId="7" hidden="1">'Sch-2 Dis'!$K:$Q</definedName>
    <definedName name="Z_EE46BCD1_F715_4FA9_A5FC_1B125AD601E0_.wvu.Cols" localSheetId="8" hidden="1">'Sch-3 '!$S:$AE,'Sch-3 '!$AK:$AP</definedName>
    <definedName name="Z_EE46BCD1_F715_4FA9_A5FC_1B125AD601E0_.wvu.Cols" localSheetId="9" hidden="1">'Sch-3 Dis'!$AA:$AF</definedName>
    <definedName name="Z_EE46BCD1_F715_4FA9_A5FC_1B125AD601E0_.wvu.Cols" localSheetId="12" hidden="1">'Sch-5'!$I:$P</definedName>
    <definedName name="Z_EE46BCD1_F715_4FA9_A5FC_1B125AD601E0_.wvu.Cols" localSheetId="16" hidden="1">'Sch-7'!$O:$O,'Sch-7'!$AG:$AM</definedName>
    <definedName name="Z_EE46BCD1_F715_4FA9_A5FC_1B125AD601E0_.wvu.Cols" localSheetId="17" hidden="1">'Sch-7 Dis'!$AD:$AJ</definedName>
    <definedName name="Z_EE46BCD1_F715_4FA9_A5FC_1B125AD601E0_.wvu.FilterData" localSheetId="4" hidden="1">'Sch-1'!$A$19:$O$57</definedName>
    <definedName name="Z_EE46BCD1_F715_4FA9_A5FC_1B125AD601E0_.wvu.FilterData" localSheetId="5" hidden="1">'Sch-1 dis'!$A$16:$B$21</definedName>
    <definedName name="Z_EE46BCD1_F715_4FA9_A5FC_1B125AD601E0_.wvu.FilterData" localSheetId="6" hidden="1">'Sch-2'!$G$18:$J$58</definedName>
    <definedName name="Z_EE46BCD1_F715_4FA9_A5FC_1B125AD601E0_.wvu.FilterData" localSheetId="7" hidden="1">'Sch-2 Dis'!$A$15:$F$56</definedName>
    <definedName name="Z_EE46BCD1_F715_4FA9_A5FC_1B125AD601E0_.wvu.FilterData" localSheetId="8" hidden="1">'Sch-3 '!$A$19:$P$138</definedName>
    <definedName name="Z_EE46BCD1_F715_4FA9_A5FC_1B125AD601E0_.wvu.FilterData" localSheetId="9" hidden="1">'Sch-3 Dis'!$A$15:$F$81</definedName>
    <definedName name="Z_EE46BCD1_F715_4FA9_A5FC_1B125AD601E0_.wvu.PrintArea" localSheetId="22" hidden="1">'Bid Form 2nd Envelope'!$A$1:$F$68</definedName>
    <definedName name="Z_EE46BCD1_F715_4FA9_A5FC_1B125AD601E0_.wvu.PrintArea" localSheetId="18" hidden="1">Discount!$A$2:$G$43</definedName>
    <definedName name="Z_EE46BCD1_F715_4FA9_A5FC_1B125AD601E0_.wvu.PrintArea" localSheetId="20" hidden="1">'Entry Tax'!$A$1:$E$16</definedName>
    <definedName name="Z_EE46BCD1_F715_4FA9_A5FC_1B125AD601E0_.wvu.PrintArea" localSheetId="2" hidden="1">Instructions!$A$1:$C$54</definedName>
    <definedName name="Z_EE46BCD1_F715_4FA9_A5FC_1B125AD601E0_.wvu.PrintArea" localSheetId="3" hidden="1">'Names of Bidder'!$B$1:$G$32</definedName>
    <definedName name="Z_EE46BCD1_F715_4FA9_A5FC_1B125AD601E0_.wvu.PrintArea" localSheetId="19" hidden="1">Octroi!$A$1:$E$16</definedName>
    <definedName name="Z_EE46BCD1_F715_4FA9_A5FC_1B125AD601E0_.wvu.PrintArea" localSheetId="21" hidden="1">'Other Taxes &amp; Duties'!$A$1:$F$16</definedName>
    <definedName name="Z_EE46BCD1_F715_4FA9_A5FC_1B125AD601E0_.wvu.PrintArea" localSheetId="24" hidden="1">'Q &amp; C'!$A$1:$F$38</definedName>
    <definedName name="Z_EE46BCD1_F715_4FA9_A5FC_1B125AD601E0_.wvu.PrintArea" localSheetId="23" hidden="1">'Q &amp; C (2)'!$A$1:$F$44</definedName>
    <definedName name="Z_EE46BCD1_F715_4FA9_A5FC_1B125AD601E0_.wvu.PrintArea" localSheetId="4" hidden="1">'Sch-1'!$A$1:$O$68</definedName>
    <definedName name="Z_EE46BCD1_F715_4FA9_A5FC_1B125AD601E0_.wvu.PrintArea" localSheetId="5" hidden="1">'Sch-1 dis'!$A$1:$G$84</definedName>
    <definedName name="Z_EE46BCD1_F715_4FA9_A5FC_1B125AD601E0_.wvu.PrintArea" localSheetId="6" hidden="1">'Sch-2'!$A$1:$J$65</definedName>
    <definedName name="Z_EE46BCD1_F715_4FA9_A5FC_1B125AD601E0_.wvu.PrintArea" localSheetId="7" hidden="1">'Sch-2 Dis'!$A$1:$F$62</definedName>
    <definedName name="Z_EE46BCD1_F715_4FA9_A5FC_1B125AD601E0_.wvu.PrintArea" localSheetId="8" hidden="1">'Sch-3 '!$A$1:$P$144</definedName>
    <definedName name="Z_EE46BCD1_F715_4FA9_A5FC_1B125AD601E0_.wvu.PrintArea" localSheetId="9" hidden="1">'Sch-3 Dis'!$A$1:$F$87</definedName>
    <definedName name="Z_EE46BCD1_F715_4FA9_A5FC_1B125AD601E0_.wvu.PrintArea" localSheetId="10" hidden="1">'Sch-4'!$A$1:$Q$29</definedName>
    <definedName name="Z_EE46BCD1_F715_4FA9_A5FC_1B125AD601E0_.wvu.PrintArea" localSheetId="11" hidden="1">'Sch-4b'!$A$1:$Q$37</definedName>
    <definedName name="Z_EE46BCD1_F715_4FA9_A5FC_1B125AD601E0_.wvu.PrintArea" localSheetId="12" hidden="1">'Sch-5'!$A$1:$E$26</definedName>
    <definedName name="Z_EE46BCD1_F715_4FA9_A5FC_1B125AD601E0_.wvu.PrintArea" localSheetId="13" hidden="1">'Sch-5 Dis'!$A$1:$E$26</definedName>
    <definedName name="Z_EE46BCD1_F715_4FA9_A5FC_1B125AD601E0_.wvu.PrintArea" localSheetId="14" hidden="1">'Sch-6'!$A$1:$D$33</definedName>
    <definedName name="Z_EE46BCD1_F715_4FA9_A5FC_1B125AD601E0_.wvu.PrintArea" localSheetId="15" hidden="1">'Sch-6 After Discount'!$A$1:$D$33</definedName>
    <definedName name="Z_EE46BCD1_F715_4FA9_A5FC_1B125AD601E0_.wvu.PrintArea" localSheetId="16" hidden="1">'Sch-7'!$A$1:$M$25</definedName>
    <definedName name="Z_EE46BCD1_F715_4FA9_A5FC_1B125AD601E0_.wvu.PrintArea" localSheetId="17" hidden="1">'Sch-7 Dis'!$A$1:$G$28</definedName>
    <definedName name="Z_EE46BCD1_F715_4FA9_A5FC_1B125AD601E0_.wvu.PrintTitles" localSheetId="4" hidden="1">'Sch-1'!$15:$17</definedName>
    <definedName name="Z_EE46BCD1_F715_4FA9_A5FC_1B125AD601E0_.wvu.PrintTitles" localSheetId="5" hidden="1">'Sch-1 dis'!$14:$16</definedName>
    <definedName name="Z_EE46BCD1_F715_4FA9_A5FC_1B125AD601E0_.wvu.PrintTitles" localSheetId="6" hidden="1">'Sch-2'!$15:$17</definedName>
    <definedName name="Z_EE46BCD1_F715_4FA9_A5FC_1B125AD601E0_.wvu.PrintTitles" localSheetId="7" hidden="1">'Sch-2 Dis'!$13:$15</definedName>
    <definedName name="Z_EE46BCD1_F715_4FA9_A5FC_1B125AD601E0_.wvu.PrintTitles" localSheetId="8" hidden="1">'Sch-3 '!$13:$17</definedName>
    <definedName name="Z_EE46BCD1_F715_4FA9_A5FC_1B125AD601E0_.wvu.PrintTitles" localSheetId="9" hidden="1">'Sch-3 Dis'!$13:$15</definedName>
    <definedName name="Z_EE46BCD1_F715_4FA9_A5FC_1B125AD601E0_.wvu.PrintTitles" localSheetId="12" hidden="1">'Sch-5'!$3:$13</definedName>
    <definedName name="Z_EE46BCD1_F715_4FA9_A5FC_1B125AD601E0_.wvu.PrintTitles" localSheetId="13" hidden="1">'Sch-5 Dis'!$3:$13</definedName>
    <definedName name="Z_EE46BCD1_F715_4FA9_A5FC_1B125AD601E0_.wvu.PrintTitles" localSheetId="14" hidden="1">'Sch-6'!$3:$13</definedName>
    <definedName name="Z_EE46BCD1_F715_4FA9_A5FC_1B125AD601E0_.wvu.PrintTitles" localSheetId="15" hidden="1">'Sch-6 After Discount'!$3:$13</definedName>
    <definedName name="Z_EE46BCD1_F715_4FA9_A5FC_1B125AD601E0_.wvu.PrintTitles" localSheetId="16" hidden="1">'Sch-7'!$14:$14</definedName>
    <definedName name="Z_EE46BCD1_F715_4FA9_A5FC_1B125AD601E0_.wvu.PrintTitles" localSheetId="17" hidden="1">'Sch-7 Dis'!$14:$14</definedName>
    <definedName name="Z_EE46BCD1_F715_4FA9_A5FC_1B125AD601E0_.wvu.Rows" localSheetId="1" hidden="1">Cover!$7:$7</definedName>
    <definedName name="Z_EE46BCD1_F715_4FA9_A5FC_1B125AD601E0_.wvu.Rows" localSheetId="18" hidden="1">Discount!$32:$34</definedName>
    <definedName name="Z_EE46BCD1_F715_4FA9_A5FC_1B125AD601E0_.wvu.Rows" localSheetId="6" hidden="1">'Sch-2'!#REF!</definedName>
    <definedName name="Z_EE46BCD1_F715_4FA9_A5FC_1B125AD601E0_.wvu.Rows" localSheetId="16" hidden="1">'Sch-7'!#REF!,'Sch-7'!$98:$216</definedName>
    <definedName name="Z_EE46BCD1_F715_4FA9_A5FC_1B125AD601E0_.wvu.Rows" localSheetId="17" hidden="1">'Sch-7 Dis'!$104:$222</definedName>
  </definedNames>
  <calcPr calcId="191028"/>
  <customWorkbookViews>
    <customWorkbookView name="Sandeep Panwar {संदीप पंवार} - Personal View" guid="{987A3FAC-920D-4C0C-8129-D8F4AFD7E477}" mergeInterval="0" personalView="1" maximized="1" xWindow="-8" yWindow="-8" windowWidth="1936" windowHeight="1056" tabRatio="699" activeSheetId="23"/>
    <customWorkbookView name="Neelam Singh {नीलम सिंह} - Personal View" guid="{CB55CDDD-15EC-4265-9148-3411BBB26D54}" mergeInterval="0" personalView="1" maximized="1" xWindow="-8" yWindow="-8" windowWidth="1936" windowHeight="1056" tabRatio="823" activeSheetId="5"/>
    <customWorkbookView name="Ankit Vaishnav {Ankit Vaishnav} - Personal View" guid="{023E95C7-CD0A-46A1-945E-64751E02EBFE}" mergeInterval="0" personalView="1" maximized="1" xWindow="-8" yWindow="-8" windowWidth="1456" windowHeight="876" tabRatio="823" activeSheetId="23"/>
    <customWorkbookView name="60003018 - Personal View" guid="{BB6473B7-092C-417E-97E7-ED0705AE17A0}" mergeInterval="0" personalView="1" maximized="1" windowWidth="1362" windowHeight="502" tabRatio="644" activeSheetId="2" showComments="commIndAndComment"/>
    <customWorkbookView name="Rahul Mendhe {Rahul Mendhe} - Personal View" guid="{A41EE4DE-0D82-4A56-8210-F78316511D11}" mergeInterval="0" personalView="1" maximized="1" windowWidth="1916" windowHeight="814" tabRatio="644" activeSheetId="23"/>
    <customWorkbookView name="Samrat Jain {Samrat Jain} - Personal View" guid="{1E0C44A1-9358-4FBD-8C2C-4DB661DA1476}" mergeInterval="0" personalView="1" maximized="1" windowWidth="1916" windowHeight="774" tabRatio="644" activeSheetId="2"/>
    <customWorkbookView name="60003099 - Personal View" guid="{498493C3-769C-4143-9114-C68CD1D40B11}" mergeInterval="0" personalView="1" maximized="1" windowWidth="1276" windowHeight="758" tabRatio="746" activeSheetId="2"/>
    <customWorkbookView name="Swatantra Kumar {स्वतंत्र कुमार} - Personal View" guid="{C431BC99-7569-44AB-83F6-AB73BDED3783}" mergeInterval="0" personalView="1" maximized="1" windowWidth="1362" windowHeight="502" tabRatio="821" activeSheetId="5"/>
    <customWorkbookView name="Pankaj Pandey {पंकज पांडे} - Personal View" guid="{E97134B6-5E8D-4951-8DA0-73D065532361}" mergeInterval="0" personalView="1" maximized="1" windowWidth="1362" windowHeight="532" tabRatio="821" activeSheetId="5"/>
    <customWorkbookView name="60031094 - Personal View" guid="{D0757F9E-DF41-4B40-A5E5-F4F8FDD8D61D}" mergeInterval="0" personalView="1" maximized="1" xWindow="1" yWindow="1" windowWidth="1362" windowHeight="538" tabRatio="821" activeSheetId="2"/>
    <customWorkbookView name="admin - Personal View" guid="{EE46BCD1-F715-4FA9-A5FC-1B125AD601E0}" mergeInterval="0" personalView="1" maximized="1" xWindow="1" yWindow="1" windowWidth="1024" windowHeight="496" tabRatio="961" activeSheetId="22"/>
    <customWorkbookView name="31094 - Personal View" guid="{4AA1107B-A795-4744-B566-827168772C7A}" mergeInterval="0" personalView="1" maximized="1" xWindow="1" yWindow="1" windowWidth="1264" windowHeight="450" tabRatio="961" activeSheetId="2"/>
    <customWorkbookView name="Sanjoy Das - Personal View" guid="{B23AD343-29DA-4CE0-BD10-47BF44F3782F}" mergeInterval="0" personalView="1" maximized="1" windowWidth="1276" windowHeight="775" tabRatio="961" activeSheetId="2"/>
    <customWorkbookView name="20587 - Personal View" guid="{ECE9294F-C910-4036-88BC-B1F2176FB06B}" mergeInterval="0" personalView="1" maximized="1" xWindow="1" yWindow="1" windowWidth="1362" windowHeight="515" tabRatio="961" activeSheetId="2"/>
    <customWorkbookView name="20074 - Personal View" guid="{4F65FF32-EC61-4022-A399-2986D7B6B8B3}" mergeInterval="0" personalView="1" maximized="1" windowWidth="1020" windowHeight="539" tabRatio="632" activeSheetId="5"/>
    <customWorkbookView name="asd - Personal View" guid="{01ACF2E1-8E61-4459-ABC1-B6C183DEED61}" mergeInterval="0" personalView="1" maximized="1" windowWidth="1276" windowHeight="597" activeSheetId="1"/>
    <customWorkbookView name="00398 - Personal View" guid="{14D7F02E-BCCA-4517-ABC7-537FF4AEB67A}" mergeInterval="0" personalView="1" maximized="1" xWindow="1" yWindow="1" windowWidth="1020" windowHeight="501" tabRatio="632" activeSheetId="2"/>
    <customWorkbookView name="01209 - Personal View" guid="{27A45B7A-04F2-4516-B80B-5ED0825D4ED3}" mergeInterval="0" personalView="1" maximized="1" xWindow="1" yWindow="1" windowWidth="1366" windowHeight="496" tabRatio="632" activeSheetId="2"/>
    <customWorkbookView name="31103 - Personal View" guid="{E9F4E142-7D26-464D-BECA-4F3806DB1FE1}" mergeInterval="0" personalView="1" maximized="1" windowWidth="1362" windowHeight="543" tabRatio="961" activeSheetId="9"/>
    <customWorkbookView name="02405 - Personal View" guid="{A7DBDDEF-9245-44C6-9EBF-032DB6E1C0A2}" mergeInterval="0" personalView="1" maximized="1" xWindow="1" yWindow="1" windowWidth="1362" windowHeight="538" tabRatio="961" activeSheetId="2"/>
    <customWorkbookView name="60002881 - Personal View" guid="{7487ED9F-BBED-4B2A-9631-22F1A430946B}" mergeInterval="0" personalView="1" maximized="1" xWindow="1" yWindow="1" windowWidth="1024" windowHeight="596" tabRatio="961" activeSheetId="2"/>
    <customWorkbookView name="Mani Kumar - Personal View" guid="{B3CE7B10-A914-4559-A6DA-AED8C22AFD6D}" mergeInterval="0" personalView="1" maximized="1" windowWidth="1362" windowHeight="523" tabRatio="961" activeSheetId="22"/>
    <customWorkbookView name="Manuji Chaubey - Personal View" guid="{D53177B2-31EC-4222-B97A-A37DCFD9E45B}" mergeInterval="0" personalView="1" maximized="1" windowWidth="1362" windowHeight="553" tabRatio="821" activeSheetId="2"/>
    <customWorkbookView name="Venkatesh Karri {वेंकटेश कर्री} - Personal View" guid="{223BC0FC-814D-40F0-9795-CE82A16FF3A5}" mergeInterval="0" personalView="1" maximized="1" windowWidth="1362" windowHeight="542" tabRatio="821" activeSheetId="22"/>
    <customWorkbookView name="60001959 - Personal View" guid="{B835C05C-B615-4DCB-982D-4519616B3CD8}" mergeInterval="0" personalView="1" maximized="1" windowWidth="1362" windowHeight="553" tabRatio="821" activeSheetId="7"/>
    <customWorkbookView name="Jasminder Singh Bhatia {जसमिंदर सिंह भाटिया} - Personal View" guid="{A34CC49F-E309-4C23-B4F6-1E3B307C10D1}" mergeInterval="0" personalView="1" maximized="1" windowWidth="1596" windowHeight="634" tabRatio="746" activeSheetId="5"/>
    <customWorkbookView name="Ram Lal {Ram Lal} - Personal View" guid="{8909CFDD-4F29-4C72-886E-908773EE94A2}" mergeInterval="0" personalView="1" maximized="1" windowWidth="1916" windowHeight="854" tabRatio="644" activeSheetId="11"/>
    <customWorkbookView name="Adil Iqbal Khan {Adil Iqbal Khan} - Personal View" guid="{D5F8AD2D-F014-4A7B-9CE7-589273BD9F11}" mergeInterval="0" personalView="1" maximized="1" xWindow="-9" yWindow="-9" windowWidth="1938" windowHeight="1048" tabRatio="823" activeSheetId="5"/>
    <customWorkbookView name="Rohit Dalakoti {रोहित डालाकोटी} - Personal View" guid="{B79CB868-E256-4BC8-93B8-32C16DA3E61B}" mergeInterval="0" personalView="1" maximized="1" xWindow="-8" yWindow="-8" windowWidth="1936" windowHeight="1056" tabRatio="699" activeSheetId="2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04" i="9" l="1"/>
  <c r="R104" i="9" s="1"/>
  <c r="S104" i="9" s="1"/>
  <c r="Q104" i="9" s="1"/>
  <c r="P105" i="9"/>
  <c r="R105" i="9" s="1"/>
  <c r="S105" i="9" s="1"/>
  <c r="Q105" i="9" s="1"/>
  <c r="P106" i="9"/>
  <c r="R106" i="9" s="1"/>
  <c r="S106" i="9" s="1"/>
  <c r="Q106" i="9" s="1"/>
  <c r="P107" i="9"/>
  <c r="R107" i="9" s="1"/>
  <c r="S107" i="9" s="1"/>
  <c r="Q107" i="9" s="1"/>
  <c r="P108" i="9"/>
  <c r="R108" i="9" s="1"/>
  <c r="S108" i="9" s="1"/>
  <c r="Q108" i="9" s="1"/>
  <c r="P109" i="9"/>
  <c r="R109" i="9" s="1"/>
  <c r="S109" i="9" s="1"/>
  <c r="Q109" i="9" s="1"/>
  <c r="P110" i="9"/>
  <c r="R110" i="9" s="1"/>
  <c r="S110" i="9" s="1"/>
  <c r="Q110" i="9" s="1"/>
  <c r="P111" i="9"/>
  <c r="R111" i="9" s="1"/>
  <c r="S111" i="9" s="1"/>
  <c r="Q111" i="9" s="1"/>
  <c r="P112" i="9"/>
  <c r="R112" i="9" s="1"/>
  <c r="S112" i="9" s="1"/>
  <c r="Q112" i="9" s="1"/>
  <c r="P113" i="9"/>
  <c r="R113" i="9" s="1"/>
  <c r="S113" i="9" s="1"/>
  <c r="Q113" i="9" s="1"/>
  <c r="P114" i="9"/>
  <c r="R114" i="9" s="1"/>
  <c r="S114" i="9" s="1"/>
  <c r="Q114" i="9" s="1"/>
  <c r="P115" i="9"/>
  <c r="R115" i="9" s="1"/>
  <c r="S115" i="9" s="1"/>
  <c r="Q115" i="9" s="1"/>
  <c r="P136" i="9" l="1"/>
  <c r="R136" i="9" s="1"/>
  <c r="S136" i="9" s="1"/>
  <c r="Q136" i="9" s="1"/>
  <c r="P135" i="9"/>
  <c r="R135" i="9" s="1"/>
  <c r="S135" i="9" s="1"/>
  <c r="Q135" i="9" s="1"/>
  <c r="P134" i="9"/>
  <c r="R134" i="9" s="1"/>
  <c r="S134" i="9" s="1"/>
  <c r="Q134" i="9" s="1"/>
  <c r="P133" i="9"/>
  <c r="R133" i="9" s="1"/>
  <c r="S133" i="9" s="1"/>
  <c r="Q133" i="9" s="1"/>
  <c r="P132" i="9"/>
  <c r="R132" i="9" s="1"/>
  <c r="S132" i="9" s="1"/>
  <c r="Q132" i="9" s="1"/>
  <c r="P131" i="9"/>
  <c r="R131" i="9" s="1"/>
  <c r="S131" i="9" s="1"/>
  <c r="Q131" i="9" s="1"/>
  <c r="P130" i="9"/>
  <c r="R130" i="9" s="1"/>
  <c r="S130" i="9" s="1"/>
  <c r="Q130" i="9" s="1"/>
  <c r="P129" i="9"/>
  <c r="R129" i="9" s="1"/>
  <c r="S129" i="9" s="1"/>
  <c r="Q129" i="9" s="1"/>
  <c r="P128" i="9"/>
  <c r="R128" i="9" s="1"/>
  <c r="S128" i="9" s="1"/>
  <c r="Q128" i="9" s="1"/>
  <c r="P127" i="9"/>
  <c r="R127" i="9" s="1"/>
  <c r="S127" i="9" s="1"/>
  <c r="Q127" i="9" s="1"/>
  <c r="P126" i="9"/>
  <c r="R126" i="9" s="1"/>
  <c r="S126" i="9" s="1"/>
  <c r="Q126" i="9" s="1"/>
  <c r="P125" i="9"/>
  <c r="R125" i="9" s="1"/>
  <c r="S125" i="9" s="1"/>
  <c r="Q125" i="9" s="1"/>
  <c r="P124" i="9"/>
  <c r="R124" i="9" s="1"/>
  <c r="S124" i="9" s="1"/>
  <c r="Q124" i="9" s="1"/>
  <c r="P123" i="9"/>
  <c r="R123" i="9" s="1"/>
  <c r="S123" i="9" s="1"/>
  <c r="Q123" i="9" s="1"/>
  <c r="P122" i="9"/>
  <c r="R122" i="9" s="1"/>
  <c r="S122" i="9" s="1"/>
  <c r="Q122" i="9" s="1"/>
  <c r="P121" i="9"/>
  <c r="R121" i="9" s="1"/>
  <c r="S121" i="9" s="1"/>
  <c r="Q121" i="9" s="1"/>
  <c r="P120" i="9"/>
  <c r="R120" i="9" s="1"/>
  <c r="S120" i="9" s="1"/>
  <c r="Q120" i="9" s="1"/>
  <c r="P119" i="9"/>
  <c r="R119" i="9" s="1"/>
  <c r="S119" i="9" s="1"/>
  <c r="Q119" i="9" s="1"/>
  <c r="P118" i="9"/>
  <c r="R118" i="9" s="1"/>
  <c r="S118" i="9" s="1"/>
  <c r="Q118" i="9" s="1"/>
  <c r="P96" i="9"/>
  <c r="R96" i="9" s="1"/>
  <c r="S96" i="9" s="1"/>
  <c r="Q96" i="9" s="1"/>
  <c r="P97" i="9"/>
  <c r="R97" i="9" s="1"/>
  <c r="S97" i="9" s="1"/>
  <c r="Q97" i="9" s="1"/>
  <c r="P98" i="9"/>
  <c r="R98" i="9" s="1"/>
  <c r="S98" i="9" s="1"/>
  <c r="Q98" i="9" s="1"/>
  <c r="P99" i="9"/>
  <c r="R99" i="9" s="1"/>
  <c r="S99" i="9" s="1"/>
  <c r="Q99" i="9" s="1"/>
  <c r="P100" i="9"/>
  <c r="R100" i="9" s="1"/>
  <c r="S100" i="9" s="1"/>
  <c r="Q100" i="9" s="1"/>
  <c r="P101" i="9"/>
  <c r="R101" i="9" s="1"/>
  <c r="S101" i="9" s="1"/>
  <c r="Q101" i="9" s="1"/>
  <c r="P102" i="9"/>
  <c r="R102" i="9" s="1"/>
  <c r="S102" i="9" s="1"/>
  <c r="Q102" i="9" s="1"/>
  <c r="P103" i="9"/>
  <c r="R103" i="9" s="1"/>
  <c r="S103" i="9" s="1"/>
  <c r="Q103" i="9" s="1"/>
  <c r="P116" i="9"/>
  <c r="R116" i="9" s="1"/>
  <c r="S116" i="9" s="1"/>
  <c r="Q116" i="9" s="1"/>
  <c r="P117" i="9"/>
  <c r="R117" i="9" s="1"/>
  <c r="S117" i="9" s="1"/>
  <c r="Q117" i="9" s="1"/>
  <c r="A9" i="19"/>
  <c r="A8" i="19"/>
  <c r="A6" i="19"/>
  <c r="I10" i="7"/>
  <c r="I9" i="7"/>
  <c r="I7" i="7"/>
  <c r="M10" i="5"/>
  <c r="M9" i="5"/>
  <c r="M7" i="5"/>
  <c r="M67" i="5" l="1"/>
  <c r="D33" i="16" s="1"/>
  <c r="M66" i="5"/>
  <c r="F41" i="19" s="1"/>
  <c r="F27" i="11"/>
  <c r="F26" i="11"/>
  <c r="D24" i="13" l="1"/>
  <c r="D32" i="16"/>
  <c r="F42" i="19"/>
  <c r="J63" i="7"/>
  <c r="D33" i="15"/>
  <c r="J22" i="17"/>
  <c r="F46" i="23"/>
  <c r="O142" i="9"/>
  <c r="D32" i="15"/>
  <c r="J23" i="17"/>
  <c r="F47" i="23"/>
  <c r="D25" i="13"/>
  <c r="P95" i="9"/>
  <c r="R95" i="9" s="1"/>
  <c r="S95" i="9" s="1"/>
  <c r="Q95" i="9" s="1"/>
  <c r="P94" i="9"/>
  <c r="R94" i="9" s="1"/>
  <c r="S94" i="9" s="1"/>
  <c r="Q94" i="9" s="1"/>
  <c r="P93" i="9"/>
  <c r="R93" i="9" s="1"/>
  <c r="S93" i="9" s="1"/>
  <c r="Q93" i="9" s="1"/>
  <c r="P92" i="9"/>
  <c r="R92" i="9" s="1"/>
  <c r="S92" i="9" s="1"/>
  <c r="Q92" i="9" s="1"/>
  <c r="P91" i="9"/>
  <c r="R91" i="9" s="1"/>
  <c r="S91" i="9" s="1"/>
  <c r="Q91" i="9" s="1"/>
  <c r="P90" i="9"/>
  <c r="R90" i="9" s="1"/>
  <c r="S90" i="9" s="1"/>
  <c r="Q90" i="9" s="1"/>
  <c r="P89" i="9"/>
  <c r="R89" i="9" s="1"/>
  <c r="S89" i="9" s="1"/>
  <c r="Q89" i="9" s="1"/>
  <c r="P88" i="9"/>
  <c r="R88" i="9" s="1"/>
  <c r="S88" i="9" s="1"/>
  <c r="Q88" i="9" s="1"/>
  <c r="P87" i="9"/>
  <c r="R87" i="9" s="1"/>
  <c r="S87" i="9" s="1"/>
  <c r="Q87" i="9" s="1"/>
  <c r="P86" i="9"/>
  <c r="R86" i="9" s="1"/>
  <c r="S86" i="9" s="1"/>
  <c r="Q86" i="9" s="1"/>
  <c r="P85" i="9"/>
  <c r="R85" i="9" s="1"/>
  <c r="S85" i="9" s="1"/>
  <c r="Q85" i="9" s="1"/>
  <c r="P84" i="9"/>
  <c r="R84" i="9" s="1"/>
  <c r="S84" i="9" s="1"/>
  <c r="Q84" i="9" s="1"/>
  <c r="P83" i="9"/>
  <c r="R83" i="9" s="1"/>
  <c r="S83" i="9" s="1"/>
  <c r="Q83" i="9" s="1"/>
  <c r="P82" i="9"/>
  <c r="R82" i="9" s="1"/>
  <c r="S82" i="9" s="1"/>
  <c r="Q82" i="9" s="1"/>
  <c r="P81" i="9"/>
  <c r="R81" i="9" s="1"/>
  <c r="S81" i="9" s="1"/>
  <c r="Q81" i="9" s="1"/>
  <c r="P80" i="9"/>
  <c r="R80" i="9" s="1"/>
  <c r="S80" i="9" s="1"/>
  <c r="Q80" i="9" s="1"/>
  <c r="P79" i="9"/>
  <c r="R79" i="9" s="1"/>
  <c r="S79" i="9" s="1"/>
  <c r="Q79" i="9" s="1"/>
  <c r="P78" i="9"/>
  <c r="R78" i="9" s="1"/>
  <c r="S78" i="9" s="1"/>
  <c r="Q78" i="9" s="1"/>
  <c r="P77" i="9"/>
  <c r="R77" i="9" s="1"/>
  <c r="S77" i="9" s="1"/>
  <c r="Q77" i="9" s="1"/>
  <c r="P76" i="9"/>
  <c r="R76" i="9" s="1"/>
  <c r="S76" i="9" s="1"/>
  <c r="Q76" i="9" s="1"/>
  <c r="P75" i="9"/>
  <c r="R75" i="9" s="1"/>
  <c r="S75" i="9" s="1"/>
  <c r="Q75" i="9" s="1"/>
  <c r="P74" i="9"/>
  <c r="R74" i="9" s="1"/>
  <c r="S74" i="9" s="1"/>
  <c r="Q74" i="9" s="1"/>
  <c r="P73" i="9"/>
  <c r="R73" i="9" s="1"/>
  <c r="S73" i="9" s="1"/>
  <c r="Q73" i="9" s="1"/>
  <c r="P72" i="9"/>
  <c r="R72" i="9" s="1"/>
  <c r="S72" i="9" s="1"/>
  <c r="Q72" i="9" s="1"/>
  <c r="P71" i="9"/>
  <c r="R71" i="9" s="1"/>
  <c r="S71" i="9" s="1"/>
  <c r="Q71" i="9" s="1"/>
  <c r="P70" i="9"/>
  <c r="R70" i="9" s="1"/>
  <c r="S70" i="9" s="1"/>
  <c r="Q70" i="9" s="1"/>
  <c r="P69" i="9"/>
  <c r="R69" i="9" s="1"/>
  <c r="S69" i="9" s="1"/>
  <c r="Q69" i="9" s="1"/>
  <c r="J49" i="7" l="1"/>
  <c r="J48" i="7"/>
  <c r="J47" i="7"/>
  <c r="J46" i="7"/>
  <c r="J45" i="7"/>
  <c r="J44" i="7"/>
  <c r="J43" i="7"/>
  <c r="J42" i="7"/>
  <c r="J41" i="7"/>
  <c r="J40" i="7"/>
  <c r="J39" i="7"/>
  <c r="R68" i="9" l="1"/>
  <c r="R67" i="9"/>
  <c r="R66" i="9"/>
  <c r="J57" i="7"/>
  <c r="J56" i="7"/>
  <c r="J55" i="7"/>
  <c r="J54" i="7"/>
  <c r="J53" i="7"/>
  <c r="J52" i="7"/>
  <c r="J51" i="7"/>
  <c r="J50" i="7"/>
  <c r="J38" i="7"/>
  <c r="J36" i="7"/>
  <c r="J35" i="7"/>
  <c r="J26" i="7"/>
  <c r="J25" i="7"/>
  <c r="S68" i="9" l="1"/>
  <c r="S66" i="9"/>
  <c r="S67" i="9"/>
  <c r="N57" i="5"/>
  <c r="Q57" i="5" s="1"/>
  <c r="N56" i="5"/>
  <c r="Q56" i="5" s="1"/>
  <c r="N55" i="5"/>
  <c r="Q55" i="5" s="1"/>
  <c r="N54" i="5"/>
  <c r="Q54" i="5" s="1"/>
  <c r="N53" i="5"/>
  <c r="Q53" i="5" s="1"/>
  <c r="N52" i="5"/>
  <c r="Q52" i="5" s="1"/>
  <c r="N51" i="5"/>
  <c r="Q51" i="5" s="1"/>
  <c r="N49" i="5"/>
  <c r="Q49" i="5" s="1"/>
  <c r="N48" i="5"/>
  <c r="Q48" i="5" s="1"/>
  <c r="N47" i="5"/>
  <c r="Q47" i="5" s="1"/>
  <c r="N46" i="5"/>
  <c r="Q46" i="5" s="1"/>
  <c r="N45" i="5"/>
  <c r="Q45" i="5" s="1"/>
  <c r="N44" i="5"/>
  <c r="Q44" i="5" s="1"/>
  <c r="N43" i="5"/>
  <c r="Q43" i="5" s="1"/>
  <c r="N42" i="5"/>
  <c r="Q42" i="5" s="1"/>
  <c r="N50" i="5"/>
  <c r="Q50" i="5" s="1"/>
  <c r="N41" i="5"/>
  <c r="Q41" i="5" s="1"/>
  <c r="N40" i="5"/>
  <c r="Q40" i="5" s="1"/>
  <c r="R47" i="5" l="1"/>
  <c r="O47" i="5" s="1"/>
  <c r="R50" i="5"/>
  <c r="O50" i="5" s="1"/>
  <c r="R44" i="5"/>
  <c r="O44" i="5" s="1"/>
  <c r="R49" i="5"/>
  <c r="O49" i="5" s="1"/>
  <c r="R52" i="5"/>
  <c r="O52" i="5" s="1"/>
  <c r="R56" i="5"/>
  <c r="O56" i="5" s="1"/>
  <c r="R43" i="5"/>
  <c r="O43" i="5" s="1"/>
  <c r="R54" i="5"/>
  <c r="O54" i="5" s="1"/>
  <c r="R48" i="5"/>
  <c r="O48" i="5" s="1"/>
  <c r="R55" i="5"/>
  <c r="O55" i="5" s="1"/>
  <c r="R40" i="5"/>
  <c r="O40" i="5" s="1"/>
  <c r="R45" i="5"/>
  <c r="O45" i="5" s="1"/>
  <c r="R41" i="5"/>
  <c r="O41" i="5" s="1"/>
  <c r="R42" i="5"/>
  <c r="O42" i="5" s="1"/>
  <c r="R46" i="5"/>
  <c r="O46" i="5" s="1"/>
  <c r="R51" i="5"/>
  <c r="O51" i="5" s="1"/>
  <c r="R53" i="5"/>
  <c r="O53" i="5" s="1"/>
  <c r="R57" i="5"/>
  <c r="O57" i="5" s="1"/>
  <c r="B10" i="4"/>
  <c r="P65" i="9" l="1"/>
  <c r="R65" i="9" s="1"/>
  <c r="P64" i="9"/>
  <c r="R64" i="9" s="1"/>
  <c r="P63" i="9"/>
  <c r="R63" i="9" s="1"/>
  <c r="P62" i="9"/>
  <c r="R62" i="9" s="1"/>
  <c r="P61" i="9"/>
  <c r="R61" i="9" s="1"/>
  <c r="P60" i="9"/>
  <c r="R60" i="9" s="1"/>
  <c r="P59" i="9"/>
  <c r="R59" i="9" s="1"/>
  <c r="P58" i="9"/>
  <c r="R58" i="9" s="1"/>
  <c r="P57" i="9"/>
  <c r="R57" i="9" s="1"/>
  <c r="P56" i="9"/>
  <c r="R56" i="9" s="1"/>
  <c r="P55" i="9"/>
  <c r="R55" i="9" s="1"/>
  <c r="P54" i="9"/>
  <c r="R54" i="9" s="1"/>
  <c r="P53" i="9"/>
  <c r="R53" i="9" s="1"/>
  <c r="P52" i="9"/>
  <c r="R52" i="9" s="1"/>
  <c r="P51" i="9"/>
  <c r="R51" i="9" s="1"/>
  <c r="P50" i="9"/>
  <c r="R50" i="9" s="1"/>
  <c r="P49" i="9"/>
  <c r="R49" i="9" s="1"/>
  <c r="P48" i="9"/>
  <c r="R48" i="9" s="1"/>
  <c r="P47" i="9"/>
  <c r="R47" i="9" s="1"/>
  <c r="P46" i="9"/>
  <c r="R46" i="9" s="1"/>
  <c r="P45" i="9"/>
  <c r="R45" i="9" s="1"/>
  <c r="F9" i="25"/>
  <c r="D11" i="25"/>
  <c r="F11" i="25" s="1"/>
  <c r="D16" i="25"/>
  <c r="F24" i="25" s="1"/>
  <c r="D17" i="25"/>
  <c r="F25" i="25" s="1"/>
  <c r="F17" i="25"/>
  <c r="F31" i="25"/>
  <c r="F32" i="25" s="1"/>
  <c r="F14" i="25" s="1"/>
  <c r="I31" i="25"/>
  <c r="J31" i="25" s="1"/>
  <c r="M31" i="25"/>
  <c r="N31" i="25" s="1"/>
  <c r="I33" i="25"/>
  <c r="K33" i="25" s="1"/>
  <c r="M33" i="25"/>
  <c r="N33" i="25" s="1"/>
  <c r="I34" i="25"/>
  <c r="J34" i="25" s="1"/>
  <c r="M34" i="25"/>
  <c r="N34" i="25" s="1"/>
  <c r="I35" i="25"/>
  <c r="K35" i="25" s="1"/>
  <c r="M35" i="25"/>
  <c r="N35" i="25" s="1"/>
  <c r="I36" i="25"/>
  <c r="J36" i="25" s="1"/>
  <c r="M36" i="25"/>
  <c r="N36" i="25" s="1"/>
  <c r="I37" i="25"/>
  <c r="K37" i="25" s="1"/>
  <c r="M37" i="25"/>
  <c r="N37" i="25" s="1"/>
  <c r="I38" i="25"/>
  <c r="D4" i="24"/>
  <c r="F9" i="24"/>
  <c r="D16" i="24"/>
  <c r="L26" i="24" s="1"/>
  <c r="K26" i="24" s="1"/>
  <c r="D17" i="24"/>
  <c r="L27" i="24" s="1"/>
  <c r="K27" i="24" s="1"/>
  <c r="B27" i="24" s="1"/>
  <c r="F21" i="24"/>
  <c r="I24" i="24"/>
  <c r="I25" i="24"/>
  <c r="I26" i="24"/>
  <c r="L28" i="24"/>
  <c r="K28" i="24" s="1"/>
  <c r="B28" i="24" s="1"/>
  <c r="F32" i="24"/>
  <c r="F14" i="24" s="1"/>
  <c r="F33" i="24"/>
  <c r="F34" i="24" s="1"/>
  <c r="F15" i="24" s="1"/>
  <c r="A43" i="24"/>
  <c r="B44" i="24"/>
  <c r="Z1" i="23"/>
  <c r="E52" i="23" s="1"/>
  <c r="A9" i="23"/>
  <c r="A10" i="23"/>
  <c r="A11" i="23"/>
  <c r="A12" i="23"/>
  <c r="A13" i="23"/>
  <c r="A49" i="23"/>
  <c r="A65" i="23"/>
  <c r="F6" i="22"/>
  <c r="F7" i="22"/>
  <c r="F8" i="22"/>
  <c r="F9" i="22"/>
  <c r="F10" i="22"/>
  <c r="F11" i="22"/>
  <c r="F12" i="22"/>
  <c r="F13" i="22"/>
  <c r="F14" i="22"/>
  <c r="F15" i="22"/>
  <c r="E6" i="21"/>
  <c r="E7" i="21"/>
  <c r="E8" i="21"/>
  <c r="E9" i="21"/>
  <c r="E10" i="21"/>
  <c r="E11" i="21"/>
  <c r="E12" i="21"/>
  <c r="E13" i="21"/>
  <c r="E14" i="21"/>
  <c r="E15" i="21"/>
  <c r="E6" i="20"/>
  <c r="E7" i="20"/>
  <c r="E8" i="20"/>
  <c r="E9" i="20"/>
  <c r="E10" i="20"/>
  <c r="E11" i="20"/>
  <c r="E12" i="20"/>
  <c r="E13" i="20"/>
  <c r="E14" i="20"/>
  <c r="E15" i="20"/>
  <c r="I16" i="19"/>
  <c r="I25" i="19"/>
  <c r="I26" i="19"/>
  <c r="I27" i="19"/>
  <c r="I28" i="19"/>
  <c r="I29" i="19"/>
  <c r="I30" i="19"/>
  <c r="AF4" i="18"/>
  <c r="AF5" i="18"/>
  <c r="AF6" i="18"/>
  <c r="E7" i="18"/>
  <c r="E8" i="18"/>
  <c r="E9" i="18"/>
  <c r="E10" i="18"/>
  <c r="AF10" i="18"/>
  <c r="E11" i="18"/>
  <c r="B15" i="18"/>
  <c r="B16" i="18"/>
  <c r="C16" i="18"/>
  <c r="D16" i="18"/>
  <c r="E16" i="18"/>
  <c r="F16" i="18" s="1"/>
  <c r="F18" i="18" s="1"/>
  <c r="F19" i="18" s="1"/>
  <c r="F74" i="6" s="1"/>
  <c r="B17" i="18"/>
  <c r="C17" i="18"/>
  <c r="D17" i="18"/>
  <c r="E17" i="18"/>
  <c r="F17" i="18" s="1"/>
  <c r="AE21" i="18"/>
  <c r="AH21" i="18"/>
  <c r="AE22" i="18"/>
  <c r="B106" i="18"/>
  <c r="C106" i="18"/>
  <c r="G106" i="18"/>
  <c r="A107" i="18"/>
  <c r="B107" i="18"/>
  <c r="C107" i="18"/>
  <c r="G107" i="18"/>
  <c r="G109" i="18"/>
  <c r="B110" i="18"/>
  <c r="C110" i="18"/>
  <c r="G110" i="18"/>
  <c r="A111" i="18"/>
  <c r="C111" i="18"/>
  <c r="G111" i="18"/>
  <c r="A112" i="18"/>
  <c r="C112" i="18"/>
  <c r="G112" i="18"/>
  <c r="C113" i="18"/>
  <c r="G113" i="18"/>
  <c r="C114" i="18"/>
  <c r="G114" i="18"/>
  <c r="A116" i="18"/>
  <c r="B116" i="18"/>
  <c r="C116" i="18"/>
  <c r="A117" i="18"/>
  <c r="B117" i="18"/>
  <c r="C117" i="18"/>
  <c r="A118" i="18"/>
  <c r="B118" i="18"/>
  <c r="A119" i="18"/>
  <c r="B119" i="18"/>
  <c r="C119" i="18"/>
  <c r="A120" i="18"/>
  <c r="B120" i="18"/>
  <c r="C120" i="18"/>
  <c r="B121" i="18"/>
  <c r="C121" i="18"/>
  <c r="A122" i="18"/>
  <c r="B122" i="18"/>
  <c r="A123" i="18"/>
  <c r="B123" i="18"/>
  <c r="A124" i="18"/>
  <c r="B124" i="18"/>
  <c r="A125" i="18"/>
  <c r="B125" i="18"/>
  <c r="C125" i="18"/>
  <c r="A126" i="18"/>
  <c r="B126" i="18"/>
  <c r="C126" i="18"/>
  <c r="A127" i="18"/>
  <c r="B127" i="18"/>
  <c r="C127" i="18"/>
  <c r="A128" i="18"/>
  <c r="B128" i="18"/>
  <c r="C128" i="18"/>
  <c r="B129" i="18"/>
  <c r="C129" i="18"/>
  <c r="A130" i="18"/>
  <c r="B130" i="18"/>
  <c r="A131" i="18"/>
  <c r="B131" i="18"/>
  <c r="C131" i="18"/>
  <c r="A132" i="18"/>
  <c r="B132" i="18"/>
  <c r="C132" i="18"/>
  <c r="A133" i="18"/>
  <c r="B133" i="18"/>
  <c r="C133" i="18"/>
  <c r="A134" i="18"/>
  <c r="B134" i="18"/>
  <c r="C134" i="18"/>
  <c r="B135" i="18"/>
  <c r="C135" i="18"/>
  <c r="A136" i="18"/>
  <c r="B136" i="18"/>
  <c r="A137" i="18"/>
  <c r="B137" i="18"/>
  <c r="C137" i="18"/>
  <c r="A138" i="18"/>
  <c r="B138" i="18"/>
  <c r="C138" i="18"/>
  <c r="A139" i="18"/>
  <c r="B139" i="18"/>
  <c r="C139" i="18"/>
  <c r="B140" i="18"/>
  <c r="C140" i="18"/>
  <c r="A141" i="18"/>
  <c r="B141" i="18"/>
  <c r="A142" i="18"/>
  <c r="B142" i="18"/>
  <c r="C142" i="18"/>
  <c r="A143" i="18"/>
  <c r="B143" i="18"/>
  <c r="C143" i="18"/>
  <c r="A144" i="18"/>
  <c r="B144" i="18"/>
  <c r="C144" i="18"/>
  <c r="B145" i="18"/>
  <c r="C145" i="18"/>
  <c r="A146" i="18"/>
  <c r="B146" i="18"/>
  <c r="A147" i="18"/>
  <c r="B147" i="18"/>
  <c r="C147" i="18"/>
  <c r="A148" i="18"/>
  <c r="B148" i="18"/>
  <c r="C148" i="18"/>
  <c r="A149" i="18"/>
  <c r="B149" i="18"/>
  <c r="C149" i="18"/>
  <c r="A150" i="18"/>
  <c r="B150" i="18"/>
  <c r="C150" i="18"/>
  <c r="B151" i="18"/>
  <c r="C151" i="18"/>
  <c r="B152" i="18"/>
  <c r="C152" i="18"/>
  <c r="A154" i="18"/>
  <c r="B154" i="18"/>
  <c r="A155" i="18"/>
  <c r="B155" i="18"/>
  <c r="A156" i="18"/>
  <c r="B156" i="18"/>
  <c r="C156" i="18"/>
  <c r="A157" i="18"/>
  <c r="B157" i="18"/>
  <c r="C157" i="18"/>
  <c r="A158" i="18"/>
  <c r="B158" i="18"/>
  <c r="C158" i="18"/>
  <c r="B159" i="18"/>
  <c r="C159" i="18"/>
  <c r="B160" i="18"/>
  <c r="C160" i="18"/>
  <c r="A161" i="18"/>
  <c r="B161" i="18"/>
  <c r="A162" i="18"/>
  <c r="B162" i="18"/>
  <c r="A163" i="18"/>
  <c r="B163" i="18"/>
  <c r="C163" i="18"/>
  <c r="A164" i="18"/>
  <c r="B164" i="18"/>
  <c r="C164" i="18"/>
  <c r="A165" i="18"/>
  <c r="B165" i="18"/>
  <c r="C165" i="18"/>
  <c r="A166" i="18"/>
  <c r="B166" i="18"/>
  <c r="C166" i="18"/>
  <c r="A167" i="18"/>
  <c r="B167" i="18"/>
  <c r="C167" i="18"/>
  <c r="B168" i="18"/>
  <c r="C168" i="18"/>
  <c r="A169" i="18"/>
  <c r="B169" i="18"/>
  <c r="A170" i="18"/>
  <c r="B170" i="18"/>
  <c r="C170" i="18"/>
  <c r="A171" i="18"/>
  <c r="B171" i="18"/>
  <c r="C171" i="18"/>
  <c r="A172" i="18"/>
  <c r="B172" i="18"/>
  <c r="C172" i="18"/>
  <c r="A173" i="18"/>
  <c r="B173" i="18"/>
  <c r="C173" i="18"/>
  <c r="A174" i="18"/>
  <c r="B174" i="18"/>
  <c r="C174" i="18"/>
  <c r="A175" i="18"/>
  <c r="B175" i="18"/>
  <c r="C175" i="18"/>
  <c r="B176" i="18"/>
  <c r="C176" i="18"/>
  <c r="A177" i="18"/>
  <c r="B177" i="18"/>
  <c r="A178" i="18"/>
  <c r="B178" i="18"/>
  <c r="C178" i="18"/>
  <c r="A179" i="18"/>
  <c r="B179" i="18"/>
  <c r="C179" i="18"/>
  <c r="A180" i="18"/>
  <c r="B180" i="18"/>
  <c r="C180" i="18"/>
  <c r="A181" i="18"/>
  <c r="B181" i="18"/>
  <c r="C181" i="18"/>
  <c r="A182" i="18"/>
  <c r="B182" i="18"/>
  <c r="C182" i="18"/>
  <c r="A183" i="18"/>
  <c r="B183" i="18"/>
  <c r="C183" i="18"/>
  <c r="A184" i="18"/>
  <c r="B184" i="18"/>
  <c r="C184" i="18"/>
  <c r="A185" i="18"/>
  <c r="B185" i="18"/>
  <c r="C185" i="18"/>
  <c r="A186" i="18"/>
  <c r="B186" i="18"/>
  <c r="C186" i="18"/>
  <c r="B187" i="18"/>
  <c r="C187" i="18"/>
  <c r="A188" i="18"/>
  <c r="B188" i="18"/>
  <c r="A189" i="18"/>
  <c r="B189" i="18"/>
  <c r="C189" i="18"/>
  <c r="A190" i="18"/>
  <c r="B190" i="18"/>
  <c r="C190" i="18"/>
  <c r="A191" i="18"/>
  <c r="B191" i="18"/>
  <c r="C191" i="18"/>
  <c r="B192" i="18"/>
  <c r="C192" i="18"/>
  <c r="A193" i="18"/>
  <c r="B193" i="18"/>
  <c r="A194" i="18"/>
  <c r="B194" i="18"/>
  <c r="C194" i="18"/>
  <c r="A195" i="18"/>
  <c r="B195" i="18"/>
  <c r="C195" i="18"/>
  <c r="A196" i="18"/>
  <c r="B196" i="18"/>
  <c r="C196" i="18"/>
  <c r="B197" i="18"/>
  <c r="C197" i="18"/>
  <c r="A198" i="18"/>
  <c r="B198" i="18"/>
  <c r="A199" i="18"/>
  <c r="B199" i="18"/>
  <c r="C199" i="18"/>
  <c r="A200" i="18"/>
  <c r="B200" i="18"/>
  <c r="C200" i="18"/>
  <c r="B201" i="18"/>
  <c r="C201" i="18"/>
  <c r="A202" i="18"/>
  <c r="B202" i="18"/>
  <c r="A203" i="18"/>
  <c r="B203" i="18"/>
  <c r="C203" i="18"/>
  <c r="A204" i="18"/>
  <c r="B204" i="18"/>
  <c r="C204" i="18"/>
  <c r="A205" i="18"/>
  <c r="B205" i="18"/>
  <c r="C205" i="18"/>
  <c r="A206" i="18"/>
  <c r="B206" i="18"/>
  <c r="C206" i="18"/>
  <c r="A207" i="18"/>
  <c r="B207" i="18"/>
  <c r="C207" i="18"/>
  <c r="A208" i="18"/>
  <c r="B208" i="18"/>
  <c r="C208" i="18"/>
  <c r="B209" i="18"/>
  <c r="C209" i="18"/>
  <c r="A210" i="18"/>
  <c r="B210" i="18"/>
  <c r="A211" i="18"/>
  <c r="B211" i="18"/>
  <c r="C211" i="18"/>
  <c r="A212" i="18"/>
  <c r="B212" i="18"/>
  <c r="C212" i="18"/>
  <c r="A213" i="18"/>
  <c r="B213" i="18"/>
  <c r="C213" i="18"/>
  <c r="A214" i="18"/>
  <c r="B214" i="18"/>
  <c r="C214" i="18"/>
  <c r="A215" i="18"/>
  <c r="B215" i="18"/>
  <c r="A216" i="18"/>
  <c r="B216" i="18"/>
  <c r="C216" i="18"/>
  <c r="A217" i="18"/>
  <c r="B217" i="18"/>
  <c r="C217" i="18"/>
  <c r="A218" i="18"/>
  <c r="B218" i="18"/>
  <c r="C218" i="18"/>
  <c r="A219" i="18"/>
  <c r="B219" i="18"/>
  <c r="C219" i="18"/>
  <c r="B220" i="18"/>
  <c r="C220" i="18"/>
  <c r="B221" i="18"/>
  <c r="C221" i="18"/>
  <c r="B222" i="18"/>
  <c r="C222" i="18"/>
  <c r="AI4" i="17"/>
  <c r="AI5" i="17"/>
  <c r="AI6" i="17"/>
  <c r="K7" i="17"/>
  <c r="K8" i="17"/>
  <c r="K9" i="17"/>
  <c r="K10" i="17"/>
  <c r="AI10" i="17"/>
  <c r="K11" i="17"/>
  <c r="M17" i="17"/>
  <c r="Q17" i="17" s="1"/>
  <c r="R17" i="17" s="1"/>
  <c r="N17" i="17" s="1"/>
  <c r="M18" i="17"/>
  <c r="Q18" i="17" s="1"/>
  <c r="R18" i="17" s="1"/>
  <c r="N18" i="17" s="1"/>
  <c r="I100" i="17"/>
  <c r="J100" i="17"/>
  <c r="A101" i="17"/>
  <c r="I101" i="17"/>
  <c r="J101" i="17"/>
  <c r="I104" i="17"/>
  <c r="J104" i="17"/>
  <c r="A105" i="17"/>
  <c r="J105" i="17"/>
  <c r="A106" i="17"/>
  <c r="J106" i="17"/>
  <c r="J107" i="17"/>
  <c r="J108" i="17"/>
  <c r="A110" i="17"/>
  <c r="I110" i="17"/>
  <c r="J110" i="17"/>
  <c r="A111" i="17"/>
  <c r="I111" i="17"/>
  <c r="J111" i="17"/>
  <c r="A112" i="17"/>
  <c r="I112" i="17"/>
  <c r="A113" i="17"/>
  <c r="I113" i="17"/>
  <c r="J113" i="17"/>
  <c r="A114" i="17"/>
  <c r="I114" i="17"/>
  <c r="J114" i="17"/>
  <c r="I115" i="17"/>
  <c r="J115" i="17"/>
  <c r="A116" i="17"/>
  <c r="I116" i="17"/>
  <c r="A117" i="17"/>
  <c r="I117" i="17"/>
  <c r="A118" i="17"/>
  <c r="I118" i="17"/>
  <c r="A119" i="17"/>
  <c r="I119" i="17"/>
  <c r="J119" i="17"/>
  <c r="A120" i="17"/>
  <c r="I120" i="17"/>
  <c r="J120" i="17"/>
  <c r="A121" i="17"/>
  <c r="I121" i="17"/>
  <c r="J121" i="17"/>
  <c r="A122" i="17"/>
  <c r="I122" i="17"/>
  <c r="J122" i="17"/>
  <c r="I123" i="17"/>
  <c r="J123" i="17"/>
  <c r="A124" i="17"/>
  <c r="I124" i="17"/>
  <c r="A125" i="17"/>
  <c r="I125" i="17"/>
  <c r="J125" i="17"/>
  <c r="A126" i="17"/>
  <c r="I126" i="17"/>
  <c r="J126" i="17"/>
  <c r="A127" i="17"/>
  <c r="I127" i="17"/>
  <c r="J127" i="17"/>
  <c r="A128" i="17"/>
  <c r="I128" i="17"/>
  <c r="J128" i="17"/>
  <c r="I129" i="17"/>
  <c r="J129" i="17"/>
  <c r="A130" i="17"/>
  <c r="I130" i="17"/>
  <c r="A131" i="17"/>
  <c r="I131" i="17"/>
  <c r="J131" i="17"/>
  <c r="A132" i="17"/>
  <c r="I132" i="17"/>
  <c r="J132" i="17"/>
  <c r="A133" i="17"/>
  <c r="I133" i="17"/>
  <c r="J133" i="17"/>
  <c r="I134" i="17"/>
  <c r="J134" i="17"/>
  <c r="A135" i="17"/>
  <c r="I135" i="17"/>
  <c r="A136" i="17"/>
  <c r="I136" i="17"/>
  <c r="J136" i="17"/>
  <c r="A137" i="17"/>
  <c r="I137" i="17"/>
  <c r="J137" i="17"/>
  <c r="A138" i="17"/>
  <c r="I138" i="17"/>
  <c r="J138" i="17"/>
  <c r="I139" i="17"/>
  <c r="J139" i="17"/>
  <c r="A140" i="17"/>
  <c r="I140" i="17"/>
  <c r="A141" i="17"/>
  <c r="I141" i="17"/>
  <c r="J141" i="17"/>
  <c r="A142" i="17"/>
  <c r="I142" i="17"/>
  <c r="J142" i="17"/>
  <c r="A143" i="17"/>
  <c r="I143" i="17"/>
  <c r="J143" i="17"/>
  <c r="A144" i="17"/>
  <c r="I144" i="17"/>
  <c r="J144" i="17"/>
  <c r="I145" i="17"/>
  <c r="J145" i="17"/>
  <c r="I146" i="17"/>
  <c r="J146" i="17"/>
  <c r="A148" i="17"/>
  <c r="I148" i="17"/>
  <c r="A149" i="17"/>
  <c r="I149" i="17"/>
  <c r="A150" i="17"/>
  <c r="I150" i="17"/>
  <c r="J150" i="17"/>
  <c r="A151" i="17"/>
  <c r="I151" i="17"/>
  <c r="J151" i="17"/>
  <c r="A152" i="17"/>
  <c r="I152" i="17"/>
  <c r="J152" i="17"/>
  <c r="I153" i="17"/>
  <c r="J153" i="17"/>
  <c r="I154" i="17"/>
  <c r="J154" i="17"/>
  <c r="A155" i="17"/>
  <c r="I155" i="17"/>
  <c r="A156" i="17"/>
  <c r="I156" i="17"/>
  <c r="A157" i="17"/>
  <c r="I157" i="17"/>
  <c r="J157" i="17"/>
  <c r="A158" i="17"/>
  <c r="I158" i="17"/>
  <c r="J158" i="17"/>
  <c r="A159" i="17"/>
  <c r="I159" i="17"/>
  <c r="J159" i="17"/>
  <c r="A160" i="17"/>
  <c r="I160" i="17"/>
  <c r="J160" i="17"/>
  <c r="A161" i="17"/>
  <c r="I161" i="17"/>
  <c r="J161" i="17"/>
  <c r="I162" i="17"/>
  <c r="J162" i="17"/>
  <c r="A163" i="17"/>
  <c r="I163" i="17"/>
  <c r="A164" i="17"/>
  <c r="I164" i="17"/>
  <c r="J164" i="17"/>
  <c r="A165" i="17"/>
  <c r="I165" i="17"/>
  <c r="J165" i="17"/>
  <c r="A166" i="17"/>
  <c r="I166" i="17"/>
  <c r="J166" i="17"/>
  <c r="A167" i="17"/>
  <c r="I167" i="17"/>
  <c r="J167" i="17"/>
  <c r="A168" i="17"/>
  <c r="I168" i="17"/>
  <c r="J168" i="17"/>
  <c r="A169" i="17"/>
  <c r="I169" i="17"/>
  <c r="J169" i="17"/>
  <c r="I170" i="17"/>
  <c r="J170" i="17"/>
  <c r="A171" i="17"/>
  <c r="I171" i="17"/>
  <c r="A172" i="17"/>
  <c r="I172" i="17"/>
  <c r="J172" i="17"/>
  <c r="A173" i="17"/>
  <c r="I173" i="17"/>
  <c r="J173" i="17"/>
  <c r="A174" i="17"/>
  <c r="I174" i="17"/>
  <c r="J174" i="17"/>
  <c r="A175" i="17"/>
  <c r="I175" i="17"/>
  <c r="J175" i="17"/>
  <c r="A176" i="17"/>
  <c r="I176" i="17"/>
  <c r="J176" i="17"/>
  <c r="A177" i="17"/>
  <c r="I177" i="17"/>
  <c r="J177" i="17"/>
  <c r="A178" i="17"/>
  <c r="I178" i="17"/>
  <c r="J178" i="17"/>
  <c r="A179" i="17"/>
  <c r="I179" i="17"/>
  <c r="J179" i="17"/>
  <c r="A180" i="17"/>
  <c r="I180" i="17"/>
  <c r="J180" i="17"/>
  <c r="I181" i="17"/>
  <c r="J181" i="17"/>
  <c r="A182" i="17"/>
  <c r="I182" i="17"/>
  <c r="A183" i="17"/>
  <c r="I183" i="17"/>
  <c r="J183" i="17"/>
  <c r="A184" i="17"/>
  <c r="I184" i="17"/>
  <c r="J184" i="17"/>
  <c r="A185" i="17"/>
  <c r="I185" i="17"/>
  <c r="J185" i="17"/>
  <c r="I186" i="17"/>
  <c r="J186" i="17"/>
  <c r="A187" i="17"/>
  <c r="I187" i="17"/>
  <c r="A188" i="17"/>
  <c r="I188" i="17"/>
  <c r="J188" i="17"/>
  <c r="A189" i="17"/>
  <c r="I189" i="17"/>
  <c r="J189" i="17"/>
  <c r="A190" i="17"/>
  <c r="I190" i="17"/>
  <c r="J190" i="17"/>
  <c r="I191" i="17"/>
  <c r="J191" i="17"/>
  <c r="A192" i="17"/>
  <c r="I192" i="17"/>
  <c r="A193" i="17"/>
  <c r="I193" i="17"/>
  <c r="J193" i="17"/>
  <c r="A194" i="17"/>
  <c r="I194" i="17"/>
  <c r="J194" i="17"/>
  <c r="I195" i="17"/>
  <c r="J195" i="17"/>
  <c r="A196" i="17"/>
  <c r="I196" i="17"/>
  <c r="A197" i="17"/>
  <c r="I197" i="17"/>
  <c r="J197" i="17"/>
  <c r="A198" i="17"/>
  <c r="I198" i="17"/>
  <c r="J198" i="17"/>
  <c r="A199" i="17"/>
  <c r="I199" i="17"/>
  <c r="J199" i="17"/>
  <c r="A200" i="17"/>
  <c r="I200" i="17"/>
  <c r="J200" i="17"/>
  <c r="A201" i="17"/>
  <c r="I201" i="17"/>
  <c r="J201" i="17"/>
  <c r="A202" i="17"/>
  <c r="I202" i="17"/>
  <c r="J202" i="17"/>
  <c r="I203" i="17"/>
  <c r="J203" i="17"/>
  <c r="A204" i="17"/>
  <c r="I204" i="17"/>
  <c r="A205" i="17"/>
  <c r="I205" i="17"/>
  <c r="J205" i="17"/>
  <c r="A206" i="17"/>
  <c r="I206" i="17"/>
  <c r="J206" i="17"/>
  <c r="A207" i="17"/>
  <c r="I207" i="17"/>
  <c r="J207" i="17"/>
  <c r="A208" i="17"/>
  <c r="I208" i="17"/>
  <c r="J208" i="17"/>
  <c r="A209" i="17"/>
  <c r="I209" i="17"/>
  <c r="A210" i="17"/>
  <c r="I210" i="17"/>
  <c r="J210" i="17"/>
  <c r="A211" i="17"/>
  <c r="I211" i="17"/>
  <c r="J211" i="17"/>
  <c r="A212" i="17"/>
  <c r="I212" i="17"/>
  <c r="J212" i="17"/>
  <c r="A213" i="17"/>
  <c r="I213" i="17"/>
  <c r="J213" i="17"/>
  <c r="I214" i="17"/>
  <c r="J214" i="17"/>
  <c r="I215" i="17"/>
  <c r="J215" i="17"/>
  <c r="I216" i="17"/>
  <c r="J216" i="17"/>
  <c r="D7" i="16"/>
  <c r="D8" i="16"/>
  <c r="D9" i="16"/>
  <c r="D10" i="16"/>
  <c r="D11" i="16"/>
  <c r="D7" i="15"/>
  <c r="D8" i="15"/>
  <c r="D9" i="15"/>
  <c r="D10" i="15"/>
  <c r="D11" i="15"/>
  <c r="D7" i="14"/>
  <c r="D8" i="14"/>
  <c r="D9" i="14"/>
  <c r="D10" i="14"/>
  <c r="D11" i="14"/>
  <c r="D7" i="13"/>
  <c r="D8" i="13"/>
  <c r="D9" i="13"/>
  <c r="D10" i="13"/>
  <c r="D11" i="13"/>
  <c r="K14" i="13"/>
  <c r="D14" i="25" s="1"/>
  <c r="O14" i="13"/>
  <c r="K16" i="13"/>
  <c r="D15" i="25" s="1"/>
  <c r="F23" i="25" s="1"/>
  <c r="O16" i="13"/>
  <c r="K17" i="13"/>
  <c r="O17" i="13"/>
  <c r="P7" i="12"/>
  <c r="P8" i="12"/>
  <c r="P9" i="12"/>
  <c r="P10" i="12"/>
  <c r="P11" i="12"/>
  <c r="B18" i="12"/>
  <c r="B19" i="12"/>
  <c r="P20" i="12"/>
  <c r="R20" i="12" s="1"/>
  <c r="S20" i="12" s="1"/>
  <c r="P21" i="12"/>
  <c r="R21" i="12" s="1"/>
  <c r="S21" i="12" s="1"/>
  <c r="Q21" i="12" s="1"/>
  <c r="P22" i="12"/>
  <c r="R22" i="12" s="1"/>
  <c r="S22" i="12" s="1"/>
  <c r="Q22" i="12" s="1"/>
  <c r="P23" i="12"/>
  <c r="R23" i="12" s="1"/>
  <c r="S23" i="12" s="1"/>
  <c r="Q23" i="12" s="1"/>
  <c r="B24" i="12"/>
  <c r="P25" i="12"/>
  <c r="R25" i="12" s="1"/>
  <c r="S25" i="12" s="1"/>
  <c r="Q25" i="12" s="1"/>
  <c r="P26" i="12"/>
  <c r="R26" i="12" s="1"/>
  <c r="S26" i="12" s="1"/>
  <c r="Q26" i="12" s="1"/>
  <c r="P27" i="12"/>
  <c r="R27" i="12" s="1"/>
  <c r="S27" i="12" s="1"/>
  <c r="Q27" i="12" s="1"/>
  <c r="P28" i="12"/>
  <c r="R28" i="12" s="1"/>
  <c r="S28" i="12" s="1"/>
  <c r="Q28" i="12" s="1"/>
  <c r="P7" i="11"/>
  <c r="P8" i="11"/>
  <c r="P9" i="11"/>
  <c r="P10" i="11"/>
  <c r="P11" i="11"/>
  <c r="P20" i="11"/>
  <c r="R20" i="11" s="1"/>
  <c r="S20" i="11" s="1"/>
  <c r="AC4" i="10"/>
  <c r="AC5" i="10"/>
  <c r="AC6" i="10"/>
  <c r="E7" i="10"/>
  <c r="E8" i="10"/>
  <c r="E9" i="10"/>
  <c r="E10" i="10"/>
  <c r="AC10" i="10"/>
  <c r="E11" i="10"/>
  <c r="A16" i="10"/>
  <c r="B16" i="10"/>
  <c r="A17" i="10"/>
  <c r="B17" i="10"/>
  <c r="B18" i="10"/>
  <c r="C18" i="10"/>
  <c r="D18" i="10"/>
  <c r="E18" i="10"/>
  <c r="F18" i="10" s="1"/>
  <c r="F81" i="10" s="1"/>
  <c r="B19" i="10"/>
  <c r="C19" i="10"/>
  <c r="D19" i="10"/>
  <c r="E19" i="10"/>
  <c r="F19" i="10" s="1"/>
  <c r="A21" i="10"/>
  <c r="B21" i="10"/>
  <c r="B22" i="10"/>
  <c r="C22" i="10"/>
  <c r="D22" i="10"/>
  <c r="E22" i="10"/>
  <c r="F22" i="10" s="1"/>
  <c r="B23" i="10"/>
  <c r="C23" i="10"/>
  <c r="D23" i="10"/>
  <c r="E23" i="10"/>
  <c r="F23" i="10" s="1"/>
  <c r="B24" i="10"/>
  <c r="C24" i="10"/>
  <c r="D24" i="10"/>
  <c r="E24" i="10"/>
  <c r="F24" i="10" s="1"/>
  <c r="A27" i="10"/>
  <c r="B27" i="10"/>
  <c r="B28" i="10"/>
  <c r="C28" i="10"/>
  <c r="D28" i="10"/>
  <c r="E28" i="10"/>
  <c r="F28" i="10" s="1"/>
  <c r="B29" i="10"/>
  <c r="C29" i="10"/>
  <c r="D29" i="10"/>
  <c r="E29" i="10"/>
  <c r="F29" i="10" s="1"/>
  <c r="B30" i="10"/>
  <c r="C30" i="10"/>
  <c r="D30" i="10"/>
  <c r="E30" i="10"/>
  <c r="F30" i="10" s="1"/>
  <c r="A32" i="10"/>
  <c r="B32" i="10"/>
  <c r="A33" i="10"/>
  <c r="B33" i="10"/>
  <c r="B34" i="10"/>
  <c r="C34" i="10"/>
  <c r="D34" i="10"/>
  <c r="E34" i="10"/>
  <c r="F34" i="10" s="1"/>
  <c r="B35" i="10"/>
  <c r="C35" i="10"/>
  <c r="D35" i="10"/>
  <c r="E35" i="10"/>
  <c r="F35" i="10" s="1"/>
  <c r="B36" i="10"/>
  <c r="C36" i="10"/>
  <c r="D36" i="10"/>
  <c r="E36" i="10"/>
  <c r="F36" i="10" s="1"/>
  <c r="B37" i="10"/>
  <c r="C37" i="10"/>
  <c r="D37" i="10"/>
  <c r="E37" i="10"/>
  <c r="F37" i="10" s="1"/>
  <c r="B38" i="10"/>
  <c r="C38" i="10"/>
  <c r="D38" i="10"/>
  <c r="E38" i="10"/>
  <c r="F38" i="10" s="1"/>
  <c r="A39" i="10"/>
  <c r="B39" i="10"/>
  <c r="B40" i="10"/>
  <c r="C40" i="10"/>
  <c r="D40" i="10"/>
  <c r="E40" i="10"/>
  <c r="F40" i="10" s="1"/>
  <c r="B41" i="10"/>
  <c r="C41" i="10"/>
  <c r="D41" i="10"/>
  <c r="E41" i="10"/>
  <c r="F41" i="10" s="1"/>
  <c r="A43" i="10"/>
  <c r="B43" i="10"/>
  <c r="C43" i="10"/>
  <c r="D43" i="10"/>
  <c r="E43" i="10"/>
  <c r="F43" i="10" s="1"/>
  <c r="A45" i="10"/>
  <c r="B45" i="10"/>
  <c r="C45" i="10"/>
  <c r="D45" i="10"/>
  <c r="E45" i="10"/>
  <c r="F45" i="10" s="1"/>
  <c r="A47" i="10"/>
  <c r="B47" i="10"/>
  <c r="B48" i="10"/>
  <c r="C48" i="10"/>
  <c r="D48" i="10"/>
  <c r="E48" i="10"/>
  <c r="F48" i="10" s="1"/>
  <c r="A50" i="10"/>
  <c r="B50" i="10"/>
  <c r="B51" i="10"/>
  <c r="C51" i="10"/>
  <c r="D51" i="10"/>
  <c r="E51" i="10"/>
  <c r="F51" i="10" s="1"/>
  <c r="B52" i="10"/>
  <c r="C52" i="10"/>
  <c r="D52" i="10"/>
  <c r="E52" i="10"/>
  <c r="F52" i="10" s="1"/>
  <c r="A54" i="10"/>
  <c r="B54" i="10"/>
  <c r="B55" i="10"/>
  <c r="C55" i="10"/>
  <c r="D55" i="10"/>
  <c r="E55" i="10"/>
  <c r="F55" i="10" s="1"/>
  <c r="B56" i="10"/>
  <c r="C56" i="10"/>
  <c r="D56" i="10"/>
  <c r="E56" i="10"/>
  <c r="F56" i="10" s="1"/>
  <c r="B57" i="10"/>
  <c r="C57" i="10"/>
  <c r="D57" i="10"/>
  <c r="E57" i="10"/>
  <c r="F57" i="10" s="1"/>
  <c r="B58" i="10"/>
  <c r="C58" i="10"/>
  <c r="D58" i="10"/>
  <c r="E58" i="10"/>
  <c r="F58" i="10" s="1"/>
  <c r="B59" i="10"/>
  <c r="C59" i="10"/>
  <c r="D59" i="10"/>
  <c r="E59" i="10"/>
  <c r="F59" i="10" s="1"/>
  <c r="B60" i="10"/>
  <c r="C60" i="10"/>
  <c r="D60" i="10"/>
  <c r="E60" i="10"/>
  <c r="F60" i="10" s="1"/>
  <c r="B63" i="10"/>
  <c r="B64" i="10"/>
  <c r="C64" i="10"/>
  <c r="D64" i="10"/>
  <c r="E64" i="10"/>
  <c r="F64" i="10" s="1"/>
  <c r="B65" i="10"/>
  <c r="C65" i="10"/>
  <c r="D65" i="10"/>
  <c r="E65" i="10"/>
  <c r="F65" i="10" s="1"/>
  <c r="B66" i="10"/>
  <c r="C66" i="10"/>
  <c r="D66" i="10"/>
  <c r="E66" i="10"/>
  <c r="F66" i="10" s="1"/>
  <c r="B67" i="10"/>
  <c r="C67" i="10"/>
  <c r="D67" i="10"/>
  <c r="E67" i="10"/>
  <c r="F67" i="10" s="1"/>
  <c r="A69" i="10"/>
  <c r="B69" i="10"/>
  <c r="B70" i="10"/>
  <c r="B71" i="10"/>
  <c r="C71" i="10"/>
  <c r="D71" i="10"/>
  <c r="E71" i="10"/>
  <c r="F71" i="10" s="1"/>
  <c r="A73" i="10"/>
  <c r="B73" i="10"/>
  <c r="A74" i="10"/>
  <c r="B74" i="10"/>
  <c r="C74" i="10"/>
  <c r="D74" i="10"/>
  <c r="E74" i="10"/>
  <c r="F74" i="10" s="1"/>
  <c r="A75" i="10"/>
  <c r="B75" i="10"/>
  <c r="A76" i="10"/>
  <c r="B76" i="10"/>
  <c r="C76" i="10"/>
  <c r="D76" i="10"/>
  <c r="E76" i="10"/>
  <c r="F76" i="10" s="1"/>
  <c r="A77" i="10"/>
  <c r="B77" i="10"/>
  <c r="C77" i="10"/>
  <c r="D77" i="10"/>
  <c r="E77" i="10"/>
  <c r="F77" i="10" s="1"/>
  <c r="A79" i="10"/>
  <c r="B79" i="10"/>
  <c r="B80" i="10"/>
  <c r="C80" i="10"/>
  <c r="D80" i="10"/>
  <c r="E80" i="10"/>
  <c r="F80" i="10" s="1"/>
  <c r="AM4" i="9"/>
  <c r="AM5" i="9"/>
  <c r="AM6" i="9"/>
  <c r="M7" i="9"/>
  <c r="M8" i="9"/>
  <c r="M9" i="9"/>
  <c r="M10" i="9"/>
  <c r="AM10" i="9"/>
  <c r="P19" i="9"/>
  <c r="P20" i="9"/>
  <c r="R20" i="9" s="1"/>
  <c r="P21" i="9"/>
  <c r="R21" i="9" s="1"/>
  <c r="P22" i="9"/>
  <c r="R22" i="9" s="1"/>
  <c r="P23" i="9"/>
  <c r="R23" i="9" s="1"/>
  <c r="P24" i="9"/>
  <c r="R24" i="9" s="1"/>
  <c r="P25" i="9"/>
  <c r="R25" i="9" s="1"/>
  <c r="P26" i="9"/>
  <c r="R26" i="9" s="1"/>
  <c r="P27" i="9"/>
  <c r="R27" i="9" s="1"/>
  <c r="P28" i="9"/>
  <c r="R28" i="9" s="1"/>
  <c r="P29" i="9"/>
  <c r="R29" i="9" s="1"/>
  <c r="P30" i="9"/>
  <c r="R30" i="9" s="1"/>
  <c r="P31" i="9"/>
  <c r="R31" i="9" s="1"/>
  <c r="P32" i="9"/>
  <c r="R32" i="9" s="1"/>
  <c r="P33" i="9"/>
  <c r="R33" i="9" s="1"/>
  <c r="P34" i="9"/>
  <c r="R34" i="9" s="1"/>
  <c r="P35" i="9"/>
  <c r="R35" i="9" s="1"/>
  <c r="P36" i="9"/>
  <c r="R36" i="9" s="1"/>
  <c r="P37" i="9"/>
  <c r="R37" i="9" s="1"/>
  <c r="P38" i="9"/>
  <c r="R38" i="9" s="1"/>
  <c r="P39" i="9"/>
  <c r="R39" i="9" s="1"/>
  <c r="P40" i="9"/>
  <c r="R40" i="9" s="1"/>
  <c r="P41" i="9"/>
  <c r="R41" i="9" s="1"/>
  <c r="P42" i="9"/>
  <c r="R42" i="9" s="1"/>
  <c r="P43" i="9"/>
  <c r="R43" i="9" s="1"/>
  <c r="P44" i="9"/>
  <c r="R44" i="9" s="1"/>
  <c r="M4" i="8"/>
  <c r="M5" i="8"/>
  <c r="M6" i="8"/>
  <c r="E7" i="8"/>
  <c r="E8" i="8"/>
  <c r="E9" i="8"/>
  <c r="E10" i="8"/>
  <c r="M10" i="8"/>
  <c r="E11" i="8"/>
  <c r="A16" i="8"/>
  <c r="B16" i="8"/>
  <c r="A17" i="8"/>
  <c r="B17" i="8"/>
  <c r="C17" i="8"/>
  <c r="D17" i="8"/>
  <c r="E17" i="8"/>
  <c r="F17" i="8" s="1"/>
  <c r="F56" i="8" s="1"/>
  <c r="A19" i="8"/>
  <c r="B19" i="8"/>
  <c r="C19" i="8"/>
  <c r="D19" i="8"/>
  <c r="E19" i="8"/>
  <c r="F19" i="8" s="1"/>
  <c r="A21" i="8"/>
  <c r="B21" i="8"/>
  <c r="A22" i="8"/>
  <c r="B22" i="8"/>
  <c r="C22" i="8"/>
  <c r="D22" i="8"/>
  <c r="E22" i="8"/>
  <c r="F22" i="8" s="1"/>
  <c r="A23" i="8"/>
  <c r="B23" i="8"/>
  <c r="C23" i="8"/>
  <c r="D23" i="8"/>
  <c r="E23" i="8"/>
  <c r="F23" i="8" s="1"/>
  <c r="A25" i="8"/>
  <c r="B25" i="8"/>
  <c r="A26" i="8"/>
  <c r="B26" i="8"/>
  <c r="C26" i="8"/>
  <c r="D26" i="8"/>
  <c r="E26" i="8"/>
  <c r="F26" i="8" s="1"/>
  <c r="A27" i="8"/>
  <c r="B27" i="8"/>
  <c r="C27" i="8"/>
  <c r="D27" i="8"/>
  <c r="E27" i="8"/>
  <c r="F27" i="8" s="1"/>
  <c r="A28" i="8"/>
  <c r="B28" i="8"/>
  <c r="C28" i="8"/>
  <c r="D28" i="8"/>
  <c r="E28" i="8"/>
  <c r="F28" i="8" s="1"/>
  <c r="A29" i="8"/>
  <c r="B29" i="8"/>
  <c r="C29" i="8"/>
  <c r="D29" i="8"/>
  <c r="E29" i="8"/>
  <c r="F29" i="8" s="1"/>
  <c r="A30" i="8"/>
  <c r="B30" i="8"/>
  <c r="C30" i="8"/>
  <c r="D30" i="8"/>
  <c r="E30" i="8"/>
  <c r="F30" i="8" s="1"/>
  <c r="A31" i="8"/>
  <c r="B31" i="8"/>
  <c r="C31" i="8"/>
  <c r="D31" i="8"/>
  <c r="E31" i="8"/>
  <c r="F31" i="8" s="1"/>
  <c r="A33" i="8"/>
  <c r="B33" i="8"/>
  <c r="A34" i="8"/>
  <c r="B34" i="8"/>
  <c r="C34" i="8"/>
  <c r="D34" i="8"/>
  <c r="E34" i="8"/>
  <c r="F34" i="8" s="1"/>
  <c r="A36" i="8"/>
  <c r="B36" i="8"/>
  <c r="A37" i="8"/>
  <c r="B37" i="8"/>
  <c r="C37" i="8"/>
  <c r="D37" i="8"/>
  <c r="E37" i="8"/>
  <c r="F37" i="8" s="1"/>
  <c r="A38" i="8"/>
  <c r="B38" i="8"/>
  <c r="C38" i="8"/>
  <c r="D38" i="8"/>
  <c r="E38" i="8"/>
  <c r="F38" i="8" s="1"/>
  <c r="A39" i="8"/>
  <c r="B39" i="8"/>
  <c r="C39" i="8"/>
  <c r="D39" i="8"/>
  <c r="E39" i="8"/>
  <c r="F39" i="8" s="1"/>
  <c r="A40" i="8"/>
  <c r="B40" i="8"/>
  <c r="C40" i="8"/>
  <c r="D40" i="8"/>
  <c r="E40" i="8"/>
  <c r="F40" i="8" s="1"/>
  <c r="A42" i="8"/>
  <c r="B42" i="8"/>
  <c r="A43" i="8"/>
  <c r="B43" i="8"/>
  <c r="C43" i="8"/>
  <c r="D43" i="8"/>
  <c r="E43" i="8"/>
  <c r="F43" i="8" s="1"/>
  <c r="A44" i="8"/>
  <c r="B44" i="8"/>
  <c r="C44" i="8"/>
  <c r="D44" i="8"/>
  <c r="E44" i="8"/>
  <c r="F44" i="8" s="1"/>
  <c r="A45" i="8"/>
  <c r="B45" i="8"/>
  <c r="C45" i="8"/>
  <c r="D45" i="8"/>
  <c r="E45" i="8"/>
  <c r="F45" i="8" s="1"/>
  <c r="A46" i="8"/>
  <c r="B46" i="8"/>
  <c r="C46" i="8"/>
  <c r="D46" i="8"/>
  <c r="E46" i="8"/>
  <c r="F46" i="8" s="1"/>
  <c r="A47" i="8"/>
  <c r="B47" i="8"/>
  <c r="C47" i="8"/>
  <c r="D47" i="8"/>
  <c r="E47" i="8"/>
  <c r="F47" i="8" s="1"/>
  <c r="A48" i="8"/>
  <c r="B48" i="8"/>
  <c r="C48" i="8"/>
  <c r="D48" i="8"/>
  <c r="E48" i="8"/>
  <c r="F48" i="8" s="1"/>
  <c r="A49" i="8"/>
  <c r="B49" i="8"/>
  <c r="C49" i="8"/>
  <c r="D49" i="8"/>
  <c r="E49" i="8"/>
  <c r="F49" i="8" s="1"/>
  <c r="A50" i="8"/>
  <c r="B50" i="8"/>
  <c r="C50" i="8"/>
  <c r="D50" i="8"/>
  <c r="E50" i="8"/>
  <c r="F50" i="8" s="1"/>
  <c r="A52" i="8"/>
  <c r="B52" i="8"/>
  <c r="B53" i="8"/>
  <c r="C53" i="8"/>
  <c r="D53" i="8"/>
  <c r="E53" i="8"/>
  <c r="F53" i="8" s="1"/>
  <c r="A54" i="8"/>
  <c r="B54" i="8"/>
  <c r="C54" i="8"/>
  <c r="D54" i="8"/>
  <c r="E54" i="8"/>
  <c r="F54" i="8" s="1"/>
  <c r="A55" i="8"/>
  <c r="B55" i="8"/>
  <c r="C55" i="8"/>
  <c r="D55" i="8"/>
  <c r="E55" i="8"/>
  <c r="F55" i="8" s="1"/>
  <c r="J19" i="7"/>
  <c r="J20" i="7"/>
  <c r="J21" i="7"/>
  <c r="J22" i="7"/>
  <c r="J23" i="7"/>
  <c r="J24" i="7"/>
  <c r="J27" i="7"/>
  <c r="J28" i="7"/>
  <c r="J29" i="7"/>
  <c r="J30" i="7"/>
  <c r="J31" i="7"/>
  <c r="J32" i="7"/>
  <c r="J33" i="7"/>
  <c r="J34" i="7"/>
  <c r="J37" i="7"/>
  <c r="Z1" i="6"/>
  <c r="B8" i="6"/>
  <c r="Z8" i="6"/>
  <c r="A7" i="6" s="1"/>
  <c r="B9" i="6"/>
  <c r="B10" i="6"/>
  <c r="B11" i="6"/>
  <c r="A17" i="6"/>
  <c r="B17" i="6"/>
  <c r="A18" i="6"/>
  <c r="B18" i="6"/>
  <c r="A19" i="6"/>
  <c r="B19" i="6"/>
  <c r="A20" i="6"/>
  <c r="B20" i="6"/>
  <c r="C20" i="6"/>
  <c r="D20" i="6"/>
  <c r="E20" i="6"/>
  <c r="F20" i="6" s="1"/>
  <c r="G20" i="6"/>
  <c r="A21" i="6"/>
  <c r="B21" i="6"/>
  <c r="C21" i="6"/>
  <c r="D21" i="6"/>
  <c r="E21" i="6"/>
  <c r="F21" i="6" s="1"/>
  <c r="G21" i="6"/>
  <c r="A23" i="6"/>
  <c r="B23" i="6"/>
  <c r="A24" i="6"/>
  <c r="B24" i="6"/>
  <c r="C24" i="6"/>
  <c r="D24" i="6"/>
  <c r="E24" i="6"/>
  <c r="F24" i="6" s="1"/>
  <c r="G24" i="6"/>
  <c r="A25" i="6"/>
  <c r="B25" i="6"/>
  <c r="C25" i="6"/>
  <c r="D25" i="6"/>
  <c r="E25" i="6"/>
  <c r="F25" i="6" s="1"/>
  <c r="G25" i="6"/>
  <c r="A27" i="6"/>
  <c r="B27" i="6"/>
  <c r="A28" i="6"/>
  <c r="B28" i="6"/>
  <c r="C28" i="6"/>
  <c r="D28" i="6"/>
  <c r="E28" i="6"/>
  <c r="F28" i="6" s="1"/>
  <c r="G28" i="6"/>
  <c r="A29" i="6"/>
  <c r="B29" i="6"/>
  <c r="C29" i="6"/>
  <c r="D29" i="6"/>
  <c r="E29" i="6"/>
  <c r="F29" i="6" s="1"/>
  <c r="G29" i="6"/>
  <c r="A31" i="6"/>
  <c r="B31" i="6"/>
  <c r="A32" i="6"/>
  <c r="B32" i="6"/>
  <c r="A33" i="6"/>
  <c r="B33" i="6"/>
  <c r="C33" i="6"/>
  <c r="D33" i="6"/>
  <c r="E33" i="6"/>
  <c r="F33" i="6" s="1"/>
  <c r="G33" i="6"/>
  <c r="A34" i="6"/>
  <c r="B34" i="6"/>
  <c r="C34" i="6"/>
  <c r="D34" i="6"/>
  <c r="E34" i="6"/>
  <c r="F34" i="6" s="1"/>
  <c r="G34" i="6"/>
  <c r="A36" i="6"/>
  <c r="B36" i="6"/>
  <c r="A37" i="6"/>
  <c r="B37" i="6"/>
  <c r="C37" i="6"/>
  <c r="D37" i="6"/>
  <c r="E37" i="6"/>
  <c r="F37" i="6" s="1"/>
  <c r="G37" i="6"/>
  <c r="A38" i="6"/>
  <c r="B38" i="6"/>
  <c r="C38" i="6"/>
  <c r="D38" i="6"/>
  <c r="E38" i="6"/>
  <c r="F38" i="6" s="1"/>
  <c r="G38" i="6"/>
  <c r="A39" i="6"/>
  <c r="B39" i="6"/>
  <c r="C39" i="6"/>
  <c r="D39" i="6"/>
  <c r="E39" i="6"/>
  <c r="F39" i="6" s="1"/>
  <c r="G39" i="6"/>
  <c r="A40" i="6"/>
  <c r="B40" i="6"/>
  <c r="C40" i="6"/>
  <c r="D40" i="6"/>
  <c r="E40" i="6"/>
  <c r="F40" i="6" s="1"/>
  <c r="G40" i="6"/>
  <c r="A41" i="6"/>
  <c r="B41" i="6"/>
  <c r="C41" i="6"/>
  <c r="D41" i="6"/>
  <c r="E41" i="6"/>
  <c r="F41" i="6" s="1"/>
  <c r="G41" i="6"/>
  <c r="A42" i="6"/>
  <c r="B42" i="6"/>
  <c r="C42" i="6"/>
  <c r="D42" i="6"/>
  <c r="E42" i="6"/>
  <c r="F42" i="6" s="1"/>
  <c r="G42" i="6"/>
  <c r="A44" i="6"/>
  <c r="B44" i="6"/>
  <c r="A45" i="6"/>
  <c r="B45" i="6"/>
  <c r="C45" i="6"/>
  <c r="D45" i="6"/>
  <c r="E45" i="6"/>
  <c r="F45" i="6" s="1"/>
  <c r="G45" i="6"/>
  <c r="A47" i="6"/>
  <c r="B47" i="6"/>
  <c r="A48" i="6"/>
  <c r="B48" i="6"/>
  <c r="C48" i="6"/>
  <c r="D48" i="6"/>
  <c r="E48" i="6"/>
  <c r="F48" i="6" s="1"/>
  <c r="G48" i="6"/>
  <c r="A49" i="6"/>
  <c r="B49" i="6"/>
  <c r="C49" i="6"/>
  <c r="D49" i="6"/>
  <c r="E49" i="6"/>
  <c r="F49" i="6" s="1"/>
  <c r="G49" i="6"/>
  <c r="A50" i="6"/>
  <c r="B50" i="6"/>
  <c r="C50" i="6"/>
  <c r="D50" i="6"/>
  <c r="E50" i="6"/>
  <c r="F50" i="6" s="1"/>
  <c r="G50" i="6"/>
  <c r="A51" i="6"/>
  <c r="B51" i="6"/>
  <c r="C51" i="6"/>
  <c r="D51" i="6"/>
  <c r="E51" i="6"/>
  <c r="F51" i="6" s="1"/>
  <c r="G51" i="6"/>
  <c r="A53" i="6"/>
  <c r="B53" i="6"/>
  <c r="A54" i="6"/>
  <c r="B54" i="6"/>
  <c r="C54" i="6"/>
  <c r="D54" i="6"/>
  <c r="E54" i="6"/>
  <c r="F54" i="6" s="1"/>
  <c r="G54" i="6"/>
  <c r="A55" i="6"/>
  <c r="B55" i="6"/>
  <c r="C55" i="6"/>
  <c r="D55" i="6"/>
  <c r="E55" i="6"/>
  <c r="F55" i="6" s="1"/>
  <c r="G55" i="6"/>
  <c r="A56" i="6"/>
  <c r="B56" i="6"/>
  <c r="C56" i="6"/>
  <c r="D56" i="6"/>
  <c r="E56" i="6"/>
  <c r="F56" i="6" s="1"/>
  <c r="G56" i="6"/>
  <c r="A57" i="6"/>
  <c r="B57" i="6"/>
  <c r="A58" i="6"/>
  <c r="B58" i="6"/>
  <c r="C58" i="6"/>
  <c r="D58" i="6"/>
  <c r="E58" i="6"/>
  <c r="F58" i="6" s="1"/>
  <c r="G58" i="6"/>
  <c r="A59" i="6"/>
  <c r="B59" i="6"/>
  <c r="C59" i="6"/>
  <c r="D59" i="6"/>
  <c r="E59" i="6"/>
  <c r="F59" i="6" s="1"/>
  <c r="G59" i="6"/>
  <c r="A60" i="6"/>
  <c r="B60" i="6"/>
  <c r="C60" i="6"/>
  <c r="D60" i="6"/>
  <c r="E60" i="6"/>
  <c r="F60" i="6" s="1"/>
  <c r="G60" i="6"/>
  <c r="A61" i="6"/>
  <c r="B61" i="6"/>
  <c r="C61" i="6"/>
  <c r="D61" i="6"/>
  <c r="E61" i="6"/>
  <c r="F61" i="6" s="1"/>
  <c r="G61" i="6"/>
  <c r="A62" i="6"/>
  <c r="B62" i="6"/>
  <c r="C62" i="6"/>
  <c r="D62" i="6"/>
  <c r="E62" i="6"/>
  <c r="F62" i="6" s="1"/>
  <c r="G62" i="6"/>
  <c r="A65" i="6"/>
  <c r="B65" i="6"/>
  <c r="B66" i="6"/>
  <c r="C66" i="6"/>
  <c r="D66" i="6"/>
  <c r="E66" i="6"/>
  <c r="F66" i="6" s="1"/>
  <c r="G66" i="6"/>
  <c r="B67" i="6"/>
  <c r="B68" i="6"/>
  <c r="C68" i="6"/>
  <c r="D68" i="6"/>
  <c r="E68" i="6"/>
  <c r="F68" i="6" s="1"/>
  <c r="G68" i="6"/>
  <c r="B69" i="6"/>
  <c r="C69" i="6"/>
  <c r="D69" i="6"/>
  <c r="E69" i="6"/>
  <c r="F69" i="6" s="1"/>
  <c r="G69" i="6"/>
  <c r="Q74" i="6"/>
  <c r="T74" i="6"/>
  <c r="T75" i="6" s="1"/>
  <c r="Q75" i="6"/>
  <c r="Q77" i="6"/>
  <c r="B81" i="6"/>
  <c r="B82" i="6"/>
  <c r="E82" i="6"/>
  <c r="E83" i="6"/>
  <c r="AJ1" i="5"/>
  <c r="C8" i="5"/>
  <c r="AJ8" i="5"/>
  <c r="A7" i="5" s="1"/>
  <c r="A7" i="13" s="1"/>
  <c r="C9" i="5"/>
  <c r="C10" i="5"/>
  <c r="B10" i="14" s="1"/>
  <c r="C11" i="5"/>
  <c r="N19" i="5"/>
  <c r="N20" i="5"/>
  <c r="Q20" i="5" s="1"/>
  <c r="N21" i="5"/>
  <c r="Q21" i="5" s="1"/>
  <c r="N22" i="5"/>
  <c r="Q22" i="5" s="1"/>
  <c r="N23" i="5"/>
  <c r="Q23" i="5" s="1"/>
  <c r="N24" i="5"/>
  <c r="Q24" i="5" s="1"/>
  <c r="N25" i="5"/>
  <c r="Q25" i="5" s="1"/>
  <c r="N26" i="5"/>
  <c r="Q26" i="5" s="1"/>
  <c r="N27" i="5"/>
  <c r="Q27" i="5" s="1"/>
  <c r="N28" i="5"/>
  <c r="Q28" i="5" s="1"/>
  <c r="N29" i="5"/>
  <c r="Q29" i="5" s="1"/>
  <c r="N30" i="5"/>
  <c r="Q30" i="5" s="1"/>
  <c r="N31" i="5"/>
  <c r="Q31" i="5" s="1"/>
  <c r="N32" i="5"/>
  <c r="Q32" i="5" s="1"/>
  <c r="N33" i="5"/>
  <c r="Q33" i="5" s="1"/>
  <c r="N34" i="5"/>
  <c r="Q34" i="5" s="1"/>
  <c r="N35" i="5"/>
  <c r="Q35" i="5" s="1"/>
  <c r="N36" i="5"/>
  <c r="Q36" i="5" s="1"/>
  <c r="N37" i="5"/>
  <c r="Q37" i="5" s="1"/>
  <c r="N38" i="5"/>
  <c r="Q38" i="5" s="1"/>
  <c r="N39" i="5"/>
  <c r="Q39" i="5" s="1"/>
  <c r="B66" i="5"/>
  <c r="G26" i="11" s="1"/>
  <c r="B67" i="5"/>
  <c r="G27" i="11" s="1"/>
  <c r="I6" i="4"/>
  <c r="K6" i="4" s="1"/>
  <c r="H39" i="23" s="1"/>
  <c r="L6" i="4"/>
  <c r="AJ2" i="5" s="1"/>
  <c r="M6" i="4"/>
  <c r="N6" i="4" s="1"/>
  <c r="AA6" i="4"/>
  <c r="B7" i="4"/>
  <c r="L8" i="4"/>
  <c r="B9" i="4"/>
  <c r="A6" i="6" s="1"/>
  <c r="B14" i="4"/>
  <c r="B15" i="4"/>
  <c r="H31" i="4"/>
  <c r="G31" i="4" s="1"/>
  <c r="B2" i="2"/>
  <c r="F2" i="2"/>
  <c r="B3" i="2"/>
  <c r="R19" i="9" l="1"/>
  <c r="S19" i="9" s="1"/>
  <c r="P138" i="9"/>
  <c r="N58" i="5"/>
  <c r="R39" i="5"/>
  <c r="O39" i="5" s="1"/>
  <c r="R23" i="5"/>
  <c r="O23" i="5" s="1"/>
  <c r="R36" i="5"/>
  <c r="O36" i="5" s="1"/>
  <c r="R32" i="5"/>
  <c r="O32" i="5" s="1"/>
  <c r="R28" i="5"/>
  <c r="O28" i="5" s="1"/>
  <c r="R24" i="5"/>
  <c r="O24" i="5" s="1"/>
  <c r="R20" i="5"/>
  <c r="O20" i="5" s="1"/>
  <c r="R31" i="5"/>
  <c r="O31" i="5" s="1"/>
  <c r="R35" i="5"/>
  <c r="O35" i="5" s="1"/>
  <c r="R38" i="5"/>
  <c r="O38" i="5" s="1"/>
  <c r="R34" i="5"/>
  <c r="O34" i="5" s="1"/>
  <c r="R30" i="5"/>
  <c r="O30" i="5" s="1"/>
  <c r="R26" i="5"/>
  <c r="O26" i="5" s="1"/>
  <c r="R22" i="5"/>
  <c r="O22" i="5" s="1"/>
  <c r="R27" i="5"/>
  <c r="O27" i="5" s="1"/>
  <c r="R37" i="5"/>
  <c r="O37" i="5" s="1"/>
  <c r="R33" i="5"/>
  <c r="O33" i="5" s="1"/>
  <c r="R29" i="5"/>
  <c r="O29" i="5" s="1"/>
  <c r="R25" i="5"/>
  <c r="O25" i="5" s="1"/>
  <c r="R21" i="5"/>
  <c r="O21" i="5" s="1"/>
  <c r="S37" i="9"/>
  <c r="Q37" i="9" s="1"/>
  <c r="S29" i="9"/>
  <c r="Q29" i="9" s="1"/>
  <c r="S25" i="9"/>
  <c r="Q25" i="9" s="1"/>
  <c r="S49" i="9"/>
  <c r="Q49" i="9" s="1"/>
  <c r="S57" i="9"/>
  <c r="Q57" i="9" s="1"/>
  <c r="S61" i="9"/>
  <c r="Q61" i="9" s="1"/>
  <c r="S44" i="9"/>
  <c r="Q44" i="9" s="1"/>
  <c r="S40" i="9"/>
  <c r="Q40" i="9" s="1"/>
  <c r="S36" i="9"/>
  <c r="Q36" i="9" s="1"/>
  <c r="S32" i="9"/>
  <c r="Q32" i="9" s="1"/>
  <c r="S28" i="9"/>
  <c r="Q28" i="9" s="1"/>
  <c r="S24" i="9"/>
  <c r="Q24" i="9" s="1"/>
  <c r="S20" i="9"/>
  <c r="Q20" i="9" s="1"/>
  <c r="S46" i="9"/>
  <c r="Q46" i="9" s="1"/>
  <c r="S50" i="9"/>
  <c r="Q50" i="9" s="1"/>
  <c r="S54" i="9"/>
  <c r="Q54" i="9" s="1"/>
  <c r="S58" i="9"/>
  <c r="Q58" i="9" s="1"/>
  <c r="S62" i="9"/>
  <c r="Q62" i="9" s="1"/>
  <c r="S42" i="9"/>
  <c r="Q42" i="9" s="1"/>
  <c r="S38" i="9"/>
  <c r="Q38" i="9" s="1"/>
  <c r="S34" i="9"/>
  <c r="Q34" i="9" s="1"/>
  <c r="S30" i="9"/>
  <c r="Q30" i="9" s="1"/>
  <c r="S26" i="9"/>
  <c r="Q26" i="9" s="1"/>
  <c r="S22" i="9"/>
  <c r="Q22" i="9" s="1"/>
  <c r="S48" i="9"/>
  <c r="Q48" i="9" s="1"/>
  <c r="S52" i="9"/>
  <c r="Q52" i="9" s="1"/>
  <c r="S56" i="9"/>
  <c r="Q56" i="9" s="1"/>
  <c r="S60" i="9"/>
  <c r="Q60" i="9" s="1"/>
  <c r="S64" i="9"/>
  <c r="Q64" i="9" s="1"/>
  <c r="S41" i="9"/>
  <c r="Q41" i="9" s="1"/>
  <c r="S33" i="9"/>
  <c r="Q33" i="9" s="1"/>
  <c r="S21" i="9"/>
  <c r="Q21" i="9" s="1"/>
  <c r="S45" i="9"/>
  <c r="Q45" i="9" s="1"/>
  <c r="S53" i="9"/>
  <c r="Q53" i="9" s="1"/>
  <c r="S65" i="9"/>
  <c r="Q65" i="9" s="1"/>
  <c r="S43" i="9"/>
  <c r="Q43" i="9" s="1"/>
  <c r="S39" i="9"/>
  <c r="Q39" i="9" s="1"/>
  <c r="S35" i="9"/>
  <c r="Q35" i="9" s="1"/>
  <c r="S31" i="9"/>
  <c r="Q31" i="9" s="1"/>
  <c r="S27" i="9"/>
  <c r="Q27" i="9" s="1"/>
  <c r="S23" i="9"/>
  <c r="Q23" i="9" s="1"/>
  <c r="S47" i="9"/>
  <c r="Q47" i="9" s="1"/>
  <c r="S51" i="9"/>
  <c r="Q51" i="9" s="1"/>
  <c r="S55" i="9"/>
  <c r="Q55" i="9" s="1"/>
  <c r="S59" i="9"/>
  <c r="Q59" i="9" s="1"/>
  <c r="S63" i="9"/>
  <c r="Q63" i="9" s="1"/>
  <c r="A1" i="12"/>
  <c r="A1" i="17"/>
  <c r="A98" i="17" s="1"/>
  <c r="A1" i="11"/>
  <c r="K31" i="25"/>
  <c r="Q19" i="5"/>
  <c r="O33" i="25"/>
  <c r="O32" i="25"/>
  <c r="O37" i="25"/>
  <c r="T76" i="6"/>
  <c r="F36" i="24"/>
  <c r="F18" i="24" s="1"/>
  <c r="O35" i="25"/>
  <c r="P22" i="11"/>
  <c r="D20" i="15" s="1"/>
  <c r="E16" i="21"/>
  <c r="E53" i="23"/>
  <c r="E16" i="20"/>
  <c r="F16" i="22"/>
  <c r="B26" i="24"/>
  <c r="J37" i="25"/>
  <c r="J35" i="25"/>
  <c r="J33" i="25"/>
  <c r="O31" i="25"/>
  <c r="I39" i="25" s="1"/>
  <c r="M20" i="17"/>
  <c r="F35" i="24"/>
  <c r="F16" i="24" s="1"/>
  <c r="P30" i="12"/>
  <c r="H29" i="19" s="1"/>
  <c r="J58" i="7"/>
  <c r="H19" i="19" s="1"/>
  <c r="I19" i="19" s="1"/>
  <c r="K36" i="25"/>
  <c r="K34" i="25"/>
  <c r="K32" i="25"/>
  <c r="B15" i="23"/>
  <c r="A3" i="15"/>
  <c r="A3" i="7"/>
  <c r="A3" i="9"/>
  <c r="Z2" i="6"/>
  <c r="Z2" i="23"/>
  <c r="Q19" i="9"/>
  <c r="Q20" i="12"/>
  <c r="Q31" i="12" s="1"/>
  <c r="S30" i="12"/>
  <c r="A6" i="5"/>
  <c r="A6" i="17" s="1"/>
  <c r="A103" i="17" s="1"/>
  <c r="H22" i="19"/>
  <c r="I22" i="19" s="1"/>
  <c r="D22" i="15"/>
  <c r="Q20" i="11"/>
  <c r="Q23" i="11" s="1"/>
  <c r="S22" i="11"/>
  <c r="N21" i="17"/>
  <c r="O36" i="25"/>
  <c r="O34" i="25"/>
  <c r="F33" i="25"/>
  <c r="F15" i="25" s="1"/>
  <c r="F18" i="25" s="1"/>
  <c r="H21" i="19"/>
  <c r="I21" i="19" s="1"/>
  <c r="O18" i="13"/>
  <c r="F71" i="6"/>
  <c r="B77" i="6"/>
  <c r="U1" i="6"/>
  <c r="U2" i="6" s="1"/>
  <c r="K18" i="13"/>
  <c r="C42" i="19"/>
  <c r="B27" i="11"/>
  <c r="B60" i="8"/>
  <c r="B25" i="18"/>
  <c r="B25" i="14"/>
  <c r="B25" i="13"/>
  <c r="D143" i="9"/>
  <c r="B64" i="7"/>
  <c r="B47" i="23"/>
  <c r="E23" i="17"/>
  <c r="B23" i="17" s="1"/>
  <c r="B35" i="12"/>
  <c r="B33" i="16"/>
  <c r="B33" i="15"/>
  <c r="B85" i="10"/>
  <c r="O27" i="11"/>
  <c r="E86" i="10"/>
  <c r="C25" i="18"/>
  <c r="D25" i="14"/>
  <c r="E61" i="8"/>
  <c r="O35" i="12"/>
  <c r="D18" i="25"/>
  <c r="F22" i="25"/>
  <c r="B6" i="23"/>
  <c r="B46" i="23"/>
  <c r="E22" i="17"/>
  <c r="B22" i="17" s="1"/>
  <c r="B34" i="12"/>
  <c r="D142" i="9"/>
  <c r="B63" i="7"/>
  <c r="B32" i="16"/>
  <c r="B32" i="15"/>
  <c r="C41" i="19"/>
  <c r="B26" i="11"/>
  <c r="B84" i="10"/>
  <c r="B24" i="18"/>
  <c r="B24" i="14"/>
  <c r="B24" i="13"/>
  <c r="B59" i="8"/>
  <c r="B9" i="18"/>
  <c r="B112" i="18" s="1"/>
  <c r="B9" i="13"/>
  <c r="B9" i="12"/>
  <c r="B9" i="10"/>
  <c r="B9" i="11"/>
  <c r="C9" i="9"/>
  <c r="C9" i="7"/>
  <c r="B9" i="14"/>
  <c r="B9" i="8"/>
  <c r="I9" i="17"/>
  <c r="B9" i="16"/>
  <c r="B9" i="15"/>
  <c r="C24" i="18"/>
  <c r="D24" i="14"/>
  <c r="E85" i="10"/>
  <c r="O34" i="12"/>
  <c r="E60" i="8"/>
  <c r="O143" i="9"/>
  <c r="J64" i="7"/>
  <c r="O26" i="11"/>
  <c r="I11" i="17"/>
  <c r="B11" i="13"/>
  <c r="B11" i="12"/>
  <c r="B11" i="18"/>
  <c r="B114" i="18" s="1"/>
  <c r="B11" i="11"/>
  <c r="B11" i="10"/>
  <c r="C11" i="7"/>
  <c r="B11" i="14"/>
  <c r="C11" i="9"/>
  <c r="B11" i="16"/>
  <c r="B11" i="15"/>
  <c r="B11" i="8"/>
  <c r="B8" i="14"/>
  <c r="B8" i="8"/>
  <c r="G39" i="19"/>
  <c r="I8" i="17"/>
  <c r="B8" i="16"/>
  <c r="B8" i="15"/>
  <c r="B8" i="18"/>
  <c r="B111" i="18" s="1"/>
  <c r="B8" i="13"/>
  <c r="B8" i="12"/>
  <c r="B8" i="10"/>
  <c r="D4" i="25"/>
  <c r="F44" i="23"/>
  <c r="B8" i="11"/>
  <c r="C8" i="9"/>
  <c r="C8" i="7"/>
  <c r="C10" i="7"/>
  <c r="C10" i="9"/>
  <c r="A7" i="10"/>
  <c r="B10" i="11"/>
  <c r="A7" i="15"/>
  <c r="A7" i="16"/>
  <c r="A7" i="18"/>
  <c r="A110" i="18" s="1"/>
  <c r="F72" i="6"/>
  <c r="B10" i="10"/>
  <c r="B10" i="12"/>
  <c r="B10" i="13"/>
  <c r="A7" i="14"/>
  <c r="A7" i="17"/>
  <c r="A104" i="17" s="1"/>
  <c r="B10" i="18"/>
  <c r="B113" i="18" s="1"/>
  <c r="A7" i="7"/>
  <c r="A7" i="8"/>
  <c r="A7" i="11"/>
  <c r="B10" i="15"/>
  <c r="B10" i="16"/>
  <c r="I10" i="17"/>
  <c r="B10" i="8"/>
  <c r="A7" i="9"/>
  <c r="A7" i="12"/>
  <c r="B2" i="4"/>
  <c r="A1" i="6"/>
  <c r="A1" i="13"/>
  <c r="A1" i="15"/>
  <c r="A1" i="16"/>
  <c r="A1" i="18"/>
  <c r="A104" i="18" s="1"/>
  <c r="A2" i="19"/>
  <c r="A1" i="5"/>
  <c r="A1" i="9"/>
  <c r="A1" i="7"/>
  <c r="A1" i="8"/>
  <c r="A1" i="10"/>
  <c r="A1" i="23"/>
  <c r="A1" i="14"/>
  <c r="B1" i="4"/>
  <c r="A3" i="8"/>
  <c r="A3" i="12"/>
  <c r="A3" i="5"/>
  <c r="A3" i="6"/>
  <c r="A3" i="10"/>
  <c r="A3" i="11"/>
  <c r="A3" i="17"/>
  <c r="A100" i="17" s="1"/>
  <c r="C12" i="19"/>
  <c r="A3" i="13"/>
  <c r="A3" i="14"/>
  <c r="A38" i="25"/>
  <c r="A3" i="16"/>
  <c r="A3" i="18"/>
  <c r="A106" i="18" s="1"/>
  <c r="I107" i="17" l="1"/>
  <c r="B10" i="17"/>
  <c r="I108" i="17"/>
  <c r="B11" i="17"/>
  <c r="I105" i="17"/>
  <c r="B8" i="17"/>
  <c r="I106" i="17"/>
  <c r="B9" i="17"/>
  <c r="F37" i="24"/>
  <c r="F38" i="24" s="1"/>
  <c r="F17" i="24" s="1"/>
  <c r="F19" i="24" s="1"/>
  <c r="S138" i="9"/>
  <c r="D17" i="13" s="1"/>
  <c r="R19" i="5"/>
  <c r="O19" i="5" s="1"/>
  <c r="O58" i="5" s="1"/>
  <c r="Q139" i="9"/>
  <c r="H28" i="19"/>
  <c r="I41" i="25"/>
  <c r="F73" i="6"/>
  <c r="F75" i="6" s="1"/>
  <c r="Q76" i="6" s="1"/>
  <c r="A6" i="12"/>
  <c r="A6" i="10"/>
  <c r="A6" i="7"/>
  <c r="A6" i="13"/>
  <c r="A6" i="11"/>
  <c r="A6" i="16"/>
  <c r="A6" i="8"/>
  <c r="A6" i="15"/>
  <c r="A6" i="18"/>
  <c r="A109" i="18" s="1"/>
  <c r="A6" i="9"/>
  <c r="A6" i="14"/>
  <c r="I40" i="25"/>
  <c r="H26" i="19"/>
  <c r="H30" i="19"/>
  <c r="N59" i="5"/>
  <c r="D26" i="15"/>
  <c r="D16" i="15"/>
  <c r="D7" i="25" s="1"/>
  <c r="F7" i="25" s="1"/>
  <c r="H23" i="19"/>
  <c r="I23" i="19" s="1"/>
  <c r="H20" i="19"/>
  <c r="I20" i="19" s="1"/>
  <c r="H27" i="19"/>
  <c r="D18" i="15"/>
  <c r="F50" i="23"/>
  <c r="B53" i="23"/>
  <c r="B51" i="23"/>
  <c r="B52" i="23"/>
  <c r="B54" i="23"/>
  <c r="C50" i="23"/>
  <c r="H16" i="19"/>
  <c r="H25" i="19"/>
  <c r="H15" i="19"/>
  <c r="I15" i="19" s="1"/>
  <c r="H18" i="19"/>
  <c r="I18" i="19" s="1"/>
  <c r="AG6" i="23"/>
  <c r="AG9" i="23"/>
  <c r="AG7" i="23"/>
  <c r="AG8" i="23" s="1"/>
  <c r="AE1" i="5" l="1"/>
  <c r="AE2" i="5" s="1"/>
  <c r="N61" i="5"/>
  <c r="D15" i="13" s="1"/>
  <c r="D18" i="13" s="1"/>
  <c r="D24" i="15" s="1"/>
  <c r="D7" i="24"/>
  <c r="F7" i="24" s="1"/>
  <c r="D20" i="25"/>
  <c r="F20" i="25" s="1"/>
  <c r="N60" i="5"/>
  <c r="D8" i="24"/>
  <c r="F8" i="24" s="1"/>
  <c r="D8" i="25"/>
  <c r="F8" i="25" s="1"/>
  <c r="B41" i="23"/>
  <c r="K19" i="19"/>
  <c r="D16" i="16" s="1"/>
  <c r="K23" i="19"/>
  <c r="D26" i="16" s="1"/>
  <c r="K18" i="19"/>
  <c r="K22" i="19"/>
  <c r="D22" i="16" s="1"/>
  <c r="K21" i="19"/>
  <c r="D20" i="16" s="1"/>
  <c r="K20" i="19"/>
  <c r="I17" i="13" l="1"/>
  <c r="M17" i="13" s="1"/>
  <c r="H11" i="24"/>
  <c r="D11" i="24" s="1"/>
  <c r="F11" i="24" s="1"/>
  <c r="D14" i="15"/>
  <c r="D14" i="14"/>
  <c r="D14" i="24" s="1"/>
  <c r="D14" i="16"/>
  <c r="D16" i="14"/>
  <c r="D18" i="16"/>
  <c r="D6" i="25" l="1"/>
  <c r="AF3" i="18"/>
  <c r="AF7" i="18" s="1"/>
  <c r="D28" i="15"/>
  <c r="AC3" i="10"/>
  <c r="AC7" i="10" s="1"/>
  <c r="M3" i="8"/>
  <c r="M7" i="8" s="1"/>
  <c r="D6" i="24"/>
  <c r="AI3" i="17"/>
  <c r="AI7" i="17" s="1"/>
  <c r="AM3" i="9"/>
  <c r="AM7" i="9" s="1"/>
  <c r="D18" i="14"/>
  <c r="D24" i="16" s="1"/>
  <c r="D28" i="16" s="1"/>
  <c r="AB17" i="23" s="1"/>
  <c r="D15" i="24"/>
  <c r="L25" i="24" s="1"/>
  <c r="K25" i="24" s="1"/>
  <c r="B25" i="24" s="1"/>
  <c r="L24" i="24"/>
  <c r="K24" i="24" s="1"/>
  <c r="B24" i="24" s="1"/>
  <c r="F6" i="24" l="1"/>
  <c r="F10" i="24" s="1"/>
  <c r="D10" i="24"/>
  <c r="D12" i="24" s="1"/>
  <c r="D10" i="25"/>
  <c r="F6" i="25"/>
  <c r="F10" i="25" s="1"/>
  <c r="F35" i="25"/>
  <c r="F36" i="25" s="1"/>
  <c r="F16" i="25" s="1"/>
  <c r="D19" i="24"/>
  <c r="A1" i="26"/>
  <c r="D20" i="24" l="1"/>
  <c r="F12" i="25"/>
  <c r="F19" i="25"/>
  <c r="D12" i="25"/>
  <c r="D19" i="25"/>
  <c r="F12" i="24"/>
  <c r="F20" i="24"/>
  <c r="A7" i="26"/>
  <c r="B7" i="26" s="1"/>
  <c r="D7" i="26" s="1"/>
  <c r="A11" i="26"/>
  <c r="B11" i="26" s="1"/>
  <c r="D11" i="26" s="1"/>
  <c r="A10" i="26"/>
  <c r="B10" i="26" s="1"/>
  <c r="D10" i="26" s="1"/>
  <c r="A6" i="26"/>
  <c r="B6" i="26" s="1"/>
  <c r="A9" i="26"/>
  <c r="B9" i="26" s="1"/>
  <c r="D9" i="26" s="1"/>
  <c r="A8" i="26"/>
  <c r="B8" i="26" s="1"/>
  <c r="D8" i="26" s="1"/>
  <c r="A4" i="26" l="1"/>
  <c r="AC17" i="23" s="1"/>
  <c r="B17" i="23" s="1"/>
</calcChain>
</file>

<file path=xl/sharedStrings.xml><?xml version="1.0" encoding="utf-8"?>
<sst xmlns="http://schemas.openxmlformats.org/spreadsheetml/2006/main" count="1448" uniqueCount="727">
  <si>
    <t>Package Name</t>
  </si>
  <si>
    <t>Package Code</t>
  </si>
  <si>
    <t>Specification No.</t>
  </si>
  <si>
    <t>ORIGINAL</t>
  </si>
  <si>
    <t>Contract &amp; Materials Dept.,</t>
  </si>
  <si>
    <t>Power Grid Corporation of India Ltd.,</t>
  </si>
  <si>
    <t>SRTS-I, Kavadiguda Main Road,</t>
  </si>
  <si>
    <t>Secunderabad -500080.</t>
  </si>
  <si>
    <t>Price Schedules</t>
  </si>
  <si>
    <t>Fill up only green shaded cells in Sch-1, Sch-2, Sch-3, Sch-4, Sch-7 and Bid Form 2nd Envelope.</t>
  </si>
  <si>
    <t>All the cells in Sch-5 &amp; Sch-6 are auto filled, therefore no cell is required to be filled up there.</t>
  </si>
  <si>
    <t>Instructions / error messages, if any, will be displayed automatically  after selecting the cell.</t>
  </si>
  <si>
    <t>After filling up all the schedues, save the file, take print out of all the schedules and Bid form and sign &amp; stamp and submit them as hard copy of the 2nd envelope (Price part) of the bid. Also ensure to submit the soft copy of the the same file on CD/ DVD.</t>
  </si>
  <si>
    <t xml:space="preserve">General Instruction to the Bidders for filling up this workbook of Price Schedules </t>
  </si>
  <si>
    <t>I</t>
  </si>
  <si>
    <t>While filling up the worksheets following may please be observed :</t>
  </si>
  <si>
    <t>(i)</t>
  </si>
  <si>
    <t>Fill up only green shaded cells.</t>
  </si>
  <si>
    <t>(ii)</t>
  </si>
  <si>
    <t>Certain data type entries have been restricted, such as Numeric values or limits of numeric values.</t>
  </si>
  <si>
    <t>(iii)</t>
  </si>
  <si>
    <t>Select only the options provided in pull down menus.</t>
  </si>
  <si>
    <t>(iv)</t>
  </si>
  <si>
    <t>Do not link any cell of this work book with any other work book.</t>
  </si>
  <si>
    <t>(v)</t>
  </si>
  <si>
    <t>Do not use copy &amp; paste or cut &amp; paste options for filling up the data.</t>
  </si>
  <si>
    <t>(vi)</t>
  </si>
  <si>
    <t>Do not reformat any of the cell of the work book.</t>
  </si>
  <si>
    <t>II</t>
  </si>
  <si>
    <t>This Workbook consists of following worksheets :</t>
  </si>
  <si>
    <t xml:space="preserve">Cover : </t>
  </si>
  <si>
    <t>Opening page of the workbook.</t>
  </si>
  <si>
    <t>Names of Bidder :</t>
  </si>
  <si>
    <t>●</t>
  </si>
  <si>
    <t>Select Sole Bidder or JV (Joint Venture) from the pull down menu. Do not leave this cell blank.</t>
  </si>
  <si>
    <t>Select nos. of the JV Partners other than the Lead Partner from drop down menu.</t>
  </si>
  <si>
    <r>
      <t>In case of JV partners more than 2, enter details of 3</t>
    </r>
    <r>
      <rPr>
        <vertAlign val="superscript"/>
        <sz val="12"/>
        <rFont val="Book Antiqua"/>
        <family val="1"/>
      </rPr>
      <t>rd</t>
    </r>
    <r>
      <rPr>
        <sz val="12"/>
        <rFont val="Book Antiqua"/>
        <family val="1"/>
      </rPr>
      <t xml:space="preserve"> &amp; more partners along with details of 2</t>
    </r>
    <r>
      <rPr>
        <vertAlign val="superscript"/>
        <sz val="12"/>
        <rFont val="Book Antiqua"/>
        <family val="1"/>
      </rPr>
      <t>nd</t>
    </r>
    <r>
      <rPr>
        <sz val="12"/>
        <rFont val="Book Antiqua"/>
        <family val="1"/>
      </rPr>
      <t xml:space="preserve"> partner.</t>
    </r>
  </si>
  <si>
    <t>Fill up names and address of the Sole Bidder and /or Joint Venture.</t>
  </si>
  <si>
    <t>Fill up date in dd-mmm-yyyy format from drop down menu.</t>
  </si>
  <si>
    <t>Click for Sch-1 given at the right top of the worksheet to go to Sch-1.</t>
  </si>
  <si>
    <t>Sch-1 (Ex-works Prices) :</t>
  </si>
  <si>
    <t>Fill up unit rates for all the items in numeric values greater than 0 (zero). If unit rate is left blank, the corresponding item shall be deemed to be included in the total price.</t>
  </si>
  <si>
    <t>Corresponding cell for mode of transaction shall be come enable only after filling up the unit rate, therefore first fill up the unit rate and then mode of transaction for the corresponding item.</t>
  </si>
  <si>
    <t>Select either Direct or Bought-out from the drop down menu. Do not leave the cell blank the same shall be deemed to be Bought-out if the cell is left blank.</t>
  </si>
  <si>
    <t>Total amount shall get calculated automatically.</t>
  </si>
  <si>
    <t>Type Test charges shall appear automatically after filling up Sch-7 appropriately.</t>
  </si>
  <si>
    <t>Sch-2 (Freight &amp; Insurance Charges) :</t>
  </si>
  <si>
    <t>Sch-3 (Erection  Charges) :</t>
  </si>
  <si>
    <t>Sch-4 (Training  Charges) :</t>
  </si>
  <si>
    <t>Not applicable, hence no cell is required to be filled up.</t>
  </si>
  <si>
    <t>Sch-4b (Maintenance Charges during and after Defect Liability Period) :</t>
  </si>
  <si>
    <t>Sch-5 (Summary of Taxes and Duties applicable on the Goods) :</t>
  </si>
  <si>
    <t>No cell is required to be filled in by the bidder in this worksheet.</t>
  </si>
  <si>
    <t>Sch -6 :</t>
  </si>
  <si>
    <t xml:space="preserve">Summary of all the Schedules without considering discount (mentioned in the work sheet discount) shall be displayed automatically. </t>
  </si>
  <si>
    <t>Sch-7 (Type Test Charges) :</t>
  </si>
  <si>
    <t>Fill up the rates &amp; location where type tests are proposed.</t>
  </si>
  <si>
    <t>Total of this Sch-7 shall automatically appear in Sch-1.</t>
  </si>
  <si>
    <r>
      <t>Bid from 2</t>
    </r>
    <r>
      <rPr>
        <b/>
        <vertAlign val="superscript"/>
        <sz val="12"/>
        <color indexed="12"/>
        <rFont val="Book Antiqua"/>
        <family val="1"/>
      </rPr>
      <t>nd</t>
    </r>
    <r>
      <rPr>
        <b/>
        <sz val="12"/>
        <color indexed="12"/>
        <rFont val="Book Antiqua"/>
        <family val="1"/>
      </rPr>
      <t xml:space="preserve"> Envelope :</t>
    </r>
  </si>
  <si>
    <t>Fill up ref. no. as bidder's ref no. of this letter.</t>
  </si>
  <si>
    <t xml:space="preserve">This letter shall consider the net price as per Sch-6 (After Discount). </t>
  </si>
  <si>
    <t xml:space="preserve">Fill up names &amp; Designation of the representatives of other JV partner(s) if the bidder is JV (Joint Venture) . </t>
  </si>
  <si>
    <t>Fill up additional information as required.</t>
  </si>
  <si>
    <t>* * *</t>
  </si>
  <si>
    <t>Happy Bidding !</t>
  </si>
  <si>
    <t xml:space="preserve">Sole Bidder </t>
  </si>
  <si>
    <t>Sole Bidder</t>
  </si>
  <si>
    <t>Joint Venture</t>
  </si>
  <si>
    <t>2 or More</t>
  </si>
  <si>
    <t>JV (Joint Venture)</t>
  </si>
  <si>
    <t>Enter following details of the bidder</t>
  </si>
  <si>
    <t>Specify type of Bidder         [Select from drop down menu]</t>
  </si>
  <si>
    <t xml:space="preserve">…….. …….. …….. …….. …….. …….. </t>
  </si>
  <si>
    <t>Name of other Partner - 2 (more, if any)</t>
  </si>
  <si>
    <t>Address of other Partner - 2 (more, if any)</t>
  </si>
  <si>
    <t xml:space="preserve">Printed Name </t>
  </si>
  <si>
    <t>Designation</t>
  </si>
  <si>
    <t>email ID of Bid Signatory</t>
  </si>
  <si>
    <t>Mobile No. of Bid Signatory</t>
  </si>
  <si>
    <t>Tel No. of Bid Signatory</t>
  </si>
  <si>
    <t>Fax No. of Bid Signatory</t>
  </si>
  <si>
    <t xml:space="preserve">Date     </t>
  </si>
  <si>
    <t xml:space="preserve">Place     </t>
  </si>
  <si>
    <t>Schedule - 1</t>
  </si>
  <si>
    <t>Direct Total</t>
  </si>
  <si>
    <t>`</t>
  </si>
  <si>
    <t>BO Total</t>
  </si>
  <si>
    <t>(SCHEDULE OF RATES AND PRICES)</t>
  </si>
  <si>
    <t>To:</t>
  </si>
  <si>
    <t>Name        :</t>
  </si>
  <si>
    <t>Address    :</t>
  </si>
  <si>
    <t>PLANT AND EQUIPMENT (INCLUDING MANDATORY SPARES PARTS) TO BE SUPPLIED, INCLUDING TYPE TEST CHARGES FOR TESTS TO BE CONDUCTED</t>
  </si>
  <si>
    <t>Direct</t>
  </si>
  <si>
    <t>All Prices are in Indian Rupees.</t>
  </si>
  <si>
    <t>Bought-Out</t>
  </si>
  <si>
    <t>SI. No.</t>
  </si>
  <si>
    <t>PR No</t>
  </si>
  <si>
    <t>PR Line Item No</t>
  </si>
  <si>
    <t>Activity Description</t>
  </si>
  <si>
    <t>Material Code</t>
  </si>
  <si>
    <t xml:space="preserve">HSN Code </t>
  </si>
  <si>
    <t>Whether HSN in column ‘ 6 ’ is confirmed. If not  indicate applicable the HSN code *</t>
  </si>
  <si>
    <t>Rate of GST applicable (in %)</t>
  </si>
  <si>
    <t>Whether  rate of GST in column ‘4’ is confirmed. If not  indicate applicable rate of GST *</t>
  </si>
  <si>
    <t>Item  Description</t>
  </si>
  <si>
    <t>Unit</t>
  </si>
  <si>
    <t>Qty.</t>
  </si>
  <si>
    <t>Unit Ex-works price (excluding GST)</t>
  </si>
  <si>
    <t>Total Ex-works price (excluding GST)</t>
  </si>
  <si>
    <t>GST Tax as confirmed by Bidder</t>
  </si>
  <si>
    <t>14= 12 x 13</t>
  </si>
  <si>
    <t xml:space="preserve">Augmentation of transformation capacity at 400/220KV Nagarjunasgar substation </t>
  </si>
  <si>
    <t>245 kV, 1 phase Bus Post Insulator (except for Line Traps)</t>
  </si>
  <si>
    <t xml:space="preserve">EA </t>
  </si>
  <si>
    <t>216kV Surge Arrester (1-phase)</t>
  </si>
  <si>
    <t>245 kV, 4400pf  Capacitive Voltage Transformer (1- Phase)</t>
  </si>
  <si>
    <t>245 kV, 1600A, 50KA, 1-Phase CurrentTransformer with 120% extended currentrating</t>
  </si>
  <si>
    <t>245kV, 1600A, 50KA Circuit Breaker(3-Phase) with support structure</t>
  </si>
  <si>
    <t>245kV, 1600A, 50 KA, 3-phase DoubleBreak Isolator with two E/S</t>
  </si>
  <si>
    <t>420kV, 3150A, 63kA Circuit Breaker (3-Phase) without closing resistorand with Support Structure</t>
  </si>
  <si>
    <t>420 kV, 3000A, 63KA, 1-Phase CurrentTransformer with 120% extended currentrating</t>
  </si>
  <si>
    <t>420kV, 3150A, 63KA,  Isolator (3-phase)(Double Break) with one E/S</t>
  </si>
  <si>
    <t>336kV Surge Arrester (1-phase)</t>
  </si>
  <si>
    <t>420 kV, 1 phase Bus Post Insulator (except for Line Traps)</t>
  </si>
  <si>
    <t>SET</t>
  </si>
  <si>
    <t>40 MM MS ROD FOR MAIN EARTHMAT</t>
  </si>
  <si>
    <t xml:space="preserve">KM </t>
  </si>
  <si>
    <t>220KV CIRCUIT BREAKER RELAY PANEL (WITH AUTOMATION)</t>
  </si>
  <si>
    <t>Air conditioning system  for Switchyard Panel Room of 6m length</t>
  </si>
  <si>
    <t>Fire Detection and Alarm System for Switchyard Panel Room of 6 mlength</t>
  </si>
  <si>
    <t>Lighting Panel type ACP-3 as per technical specification</t>
  </si>
  <si>
    <t>Outdoor Power Receptacle for oilfiltration unit (250A)</t>
  </si>
  <si>
    <t>LED FLOOD LIGHT LUMINARIESTYPE FL-1 (150W) AS PER TECHNICALSPECIFICATION</t>
  </si>
  <si>
    <t>LIGHTING FIXTURE LED LUMINAIRES TYPE FL2 AS PER TECH. SPECIFICATIONS</t>
  </si>
  <si>
    <t>FIRE WALL MOUNTED LED LUMINARIE TYPE FL-2 (250W)</t>
  </si>
  <si>
    <t>Illumination System for switchyard panel room of 6 m length</t>
  </si>
  <si>
    <t xml:space="preserve">LS </t>
  </si>
  <si>
    <t xml:space="preserve">MT </t>
  </si>
  <si>
    <t>1.1kV grade Power Cables (PVCinsulated)along withlugs,glands,straight joints &amp;accessories,etc.</t>
  </si>
  <si>
    <t>1.1kV grade Control Cables (PVCinsulated) along withlugs,glands,straight joints &amp;accessories,etc.</t>
  </si>
  <si>
    <t xml:space="preserve">Total Ex-works Price </t>
  </si>
  <si>
    <t>Total Type Test charges as per Schedule-7</t>
  </si>
  <si>
    <t>Total Ex-works Price including Type Test charges</t>
  </si>
  <si>
    <t>Total GST Tax as confirmed by Bidder</t>
  </si>
  <si>
    <t>Note          :</t>
  </si>
  <si>
    <t>Specify amount of GST on the transaction between the Contractor and the Employer.</t>
  </si>
  <si>
    <t>*</t>
  </si>
  <si>
    <t>In case the bidder leaves the cell for confirmation of the HSN code and/or  GST rate  “blank”,  the HSN code and corresponding GST rate indicated by the Employer shall be deemed to be the one confirmed by the Bidder.</t>
  </si>
  <si>
    <t xml:space="preserve">Date: </t>
  </si>
  <si>
    <t>Printed Name   :</t>
  </si>
  <si>
    <t>Place:</t>
  </si>
  <si>
    <t>Designation   :</t>
  </si>
  <si>
    <t>(SCHEDULE OF RATES AND PRICES : EX-WORKS PRICES)</t>
  </si>
  <si>
    <t>Contract Services</t>
  </si>
  <si>
    <t>"Saudamini", Plot No.-2</t>
  </si>
  <si>
    <t xml:space="preserve">Sector-29, </t>
  </si>
  <si>
    <t>Gurgaon (Haryana) - 122001</t>
  </si>
  <si>
    <t>Plant and Equipment (including Mandatory Spares Parts) to be supplied, including Type Test Charges for Tests to be conducted.</t>
  </si>
  <si>
    <t>Unit Ex-works price</t>
  </si>
  <si>
    <t>Total Ex-works price</t>
  </si>
  <si>
    <t>Mode of Transaction (Direct / Bought-out)</t>
  </si>
  <si>
    <t>6 = 4 x 5</t>
  </si>
  <si>
    <t xml:space="preserve"> Total Ex-Works Price  Direct</t>
  </si>
  <si>
    <t xml:space="preserve"> Total Ex-Works Price Bought Out</t>
  </si>
  <si>
    <t xml:space="preserve"> Total Ex-Works Price </t>
  </si>
  <si>
    <t xml:space="preserve">Total Type Test charges as per Schedule-7 </t>
  </si>
  <si>
    <t>Discount Sch-1</t>
  </si>
  <si>
    <t>MPD Sch-1</t>
  </si>
  <si>
    <t>Dis Alert</t>
  </si>
  <si>
    <t>Specify amount of Excise Duty, Sales Tax/'VAT and other taxes payable on the transaction between the Contractor and the Employer and octroi/entry tax as applicable for destination site/state on all items of supply including bought-out finished items (to be identified in the Contract), which shall be dispatched directly from the sub-vendor’s works to the Employer’s site (sale-in-transit), separately in Schedule-5. Excise Duty, Sales tax and other levies for all the bought-out items are to be included in the EXW Price (Col. No. 5) only and not to be indicated in Schedule-5.</t>
  </si>
  <si>
    <t xml:space="preserve">Date          : </t>
  </si>
  <si>
    <t>Place         :</t>
  </si>
  <si>
    <t>Schedule - 2</t>
  </si>
  <si>
    <t>LOCAL TRANSPORTATION, IN-TRANSIT INSURANCE, LOADING AND UNLOADING</t>
  </si>
  <si>
    <t>Description</t>
  </si>
  <si>
    <t>Quantity</t>
  </si>
  <si>
    <t xml:space="preserve">Unit Freight, In-transit Insurance, loading &amp; unloading Charges </t>
  </si>
  <si>
    <t xml:space="preserve">Total Freight, 
In-transit Insurance, loading &amp; unloading Charges 
</t>
  </si>
  <si>
    <t>8= 6 x 7</t>
  </si>
  <si>
    <t>Total F&amp;I Price</t>
  </si>
  <si>
    <t>#</t>
  </si>
  <si>
    <t>Bidders to note that the item description under various schedules are through unique material ID for respective items under SAP ERP System and therefore, identical item description appears in schedule-1(Ex-works) &amp; schedule-2(F&amp;I). However, the prices to be quoted in Price Schedule-2(F&amp;I) shall be towards  Local Transportation, Insurance and other Incidental Services only in line with clause ITB 11.4(b).</t>
  </si>
  <si>
    <t>Schedule - 2 Dis</t>
  </si>
  <si>
    <t>As per Lum-sum</t>
  </si>
  <si>
    <t>(SCHEDULE OF RATES AND PRICES : FREIGHT &amp; INSURANCE CHARGES)</t>
  </si>
  <si>
    <t>AS per Percent</t>
  </si>
  <si>
    <t>As per lum-sum on Sch-2</t>
  </si>
  <si>
    <t>As per Percent on Sch-2</t>
  </si>
  <si>
    <t>Total Discount</t>
  </si>
  <si>
    <t>Multipackage Discount</t>
  </si>
  <si>
    <t>Amount after Discount (Rs.)</t>
  </si>
  <si>
    <t>Amount after MPD (Rs.)</t>
  </si>
  <si>
    <t xml:space="preserve">Unit Freight &amp; Insurance Charges </t>
  </si>
  <si>
    <t>Total Freight &amp; Insurance Charges</t>
  </si>
  <si>
    <t xml:space="preserve">Total F&amp;I Price </t>
  </si>
  <si>
    <t>Schedule - 3</t>
  </si>
  <si>
    <t>(SCHEDULE OF RATES AND PRICES )</t>
  </si>
  <si>
    <t>As per lum-sum on Sch-3</t>
  </si>
  <si>
    <t>As per Percent on Sch-3</t>
  </si>
  <si>
    <t>Multipackage lum-sum</t>
  </si>
  <si>
    <t>INSTALLATION CHARGES</t>
  </si>
  <si>
    <t>Activity Header</t>
  </si>
  <si>
    <t>PR Activity No</t>
  </si>
  <si>
    <t>Service Code</t>
  </si>
  <si>
    <t>SAC (Service Accounting Codes)</t>
  </si>
  <si>
    <t>Whether SAC in column '8’ is confirmed. If not  indicate applicable the SAC *</t>
  </si>
  <si>
    <t>Rate of GST applicable ( in %)</t>
  </si>
  <si>
    <t>Unit Erection  Charges</t>
  </si>
  <si>
    <t>Total Erection   Charges</t>
  </si>
  <si>
    <t>Total GST as confirmed by Bidder</t>
  </si>
  <si>
    <t>Unit Erection Charges</t>
  </si>
  <si>
    <t>Total Erection Charges</t>
  </si>
  <si>
    <t>16 = 14 x 15</t>
  </si>
  <si>
    <t>1.1kV grade Power Cables (XLPEinsulated) along withlugs,glands,straight joints &amp;accessories,etc.</t>
  </si>
  <si>
    <t>Excavation in all kind of soil including  rock  for all leads and lifts, backfilling, disposal of surplus earth within a lead up to2Km as per technical specification. The surplus earth shall be roughly graded .</t>
  </si>
  <si>
    <t xml:space="preserve">M3 </t>
  </si>
  <si>
    <t>Excavation in hard rock which require blasting (including chemical blasting and rock excavated using specialized tools) for allfoundation works including stacking, measuring, disposal etc.for all leads and lifts as per technical specification.</t>
  </si>
  <si>
    <t>Providing and laying of Plain Cement Concrete (PCC) (1:4:8)</t>
  </si>
  <si>
    <t>Providing and laying of Plain Cement Concrete (PCC) (1:2:4)</t>
  </si>
  <si>
    <t>Providing and laying of Reinforced Cement Concrete M25 mix including pre cast, shuttering, Grouting of pockets &amp; underpinning butexcluding steel reinforcement</t>
  </si>
  <si>
    <t>Steel Reinforcement</t>
  </si>
  <si>
    <t>Stone filling (40 mm size) for transformer/Reactor foundation</t>
  </si>
  <si>
    <t>Misc. Structural steel including rails, embedments, edge protection angles, gratings etc. but excluding the reinforcement steel andsteel for lattice and pipe structures.</t>
  </si>
  <si>
    <t>Stone spreading in switchyard excluding PCC</t>
  </si>
  <si>
    <t xml:space="preserve">M2 </t>
  </si>
  <si>
    <t>Antiweed treatment</t>
  </si>
  <si>
    <t xml:space="preserve">M  </t>
  </si>
  <si>
    <t>14.4.2  Providing, laying and fixing following dia RCC pipe NP2 class (light duty) in ground complete with RCC collars, jointingwith cement mortar 1:2 (1 cement : 2 fine sand) including trenching (75 cm deep) and refilling etc as required. : 150 mm dia</t>
  </si>
  <si>
    <t>14.4.3  Providing, laying and fixing following dia RCC pipe NP2 class (light duty) in ground complete with RCC collars, jointingwith cement mortar 1:2 (1 cement : 2 fine sand) including trenching (75 cm deep) and refilling etc as required. : 250 mm dia</t>
  </si>
  <si>
    <t>Supplying and erecting dewatering pumps-5 HP</t>
  </si>
  <si>
    <t>Switchyard Panel Room - Civil Works. All civil works as per drawing and specifications complete, including - brickwork, finishing(external and internal), windows etc. However, excavation, PCC, RCC and reinforcement shall be paid separately as per BPS.</t>
  </si>
  <si>
    <t>Providing and laying Plain Cement Concrete 1:5:10 (1 cement : 5 sand : 10 brick aggregate)</t>
  </si>
  <si>
    <t xml:space="preserve">Total Installation Charges </t>
  </si>
  <si>
    <t>In case the bidder leaves the cell for confirmation of the SAC and/or  GST rate “blank”,  the SAC and corresponding GST rate indicated by the Employer shall be deemed to be the one confirmed by the Bidder.</t>
  </si>
  <si>
    <t>Printed Name:</t>
  </si>
  <si>
    <t>(SCHEDULE OF RATES AND PRICES : ERECTION CHARGES)</t>
  </si>
  <si>
    <t>(a)</t>
  </si>
  <si>
    <t>Detailed Soil Investigation</t>
  </si>
  <si>
    <t>(b)</t>
  </si>
  <si>
    <t>All kinds of soil except fissured rock &amp; hard rock</t>
  </si>
  <si>
    <t>(e)</t>
  </si>
  <si>
    <t>River Crossing Location</t>
  </si>
  <si>
    <t>(f)</t>
  </si>
  <si>
    <t>Total Erection Price (A+B)</t>
  </si>
  <si>
    <t>Schedule - 4</t>
  </si>
  <si>
    <t>Training Charges for Training to be imparted</t>
  </si>
  <si>
    <t>Unit Training Charges excluding GST</t>
  </si>
  <si>
    <t>Total Training  Charges excluding GST</t>
  </si>
  <si>
    <t>Revaluation of J column</t>
  </si>
  <si>
    <t>Tax Calculation</t>
  </si>
  <si>
    <t>NOT APPLICABLE</t>
  </si>
  <si>
    <t>Total Training Charges</t>
  </si>
  <si>
    <t>Schedule - 4b</t>
  </si>
  <si>
    <t>Maintenance Charges during &amp; after Defect Laibility Period</t>
  </si>
  <si>
    <t>Unit Maintenance Charges excluding GST</t>
  </si>
  <si>
    <t>Total Maintenance  Charges excluding GST</t>
  </si>
  <si>
    <t>Revaluation of P column</t>
  </si>
  <si>
    <t>A.</t>
  </si>
  <si>
    <t>B.</t>
  </si>
  <si>
    <t>Total Maintenance Charges during and after Defect Liabilty Period</t>
  </si>
  <si>
    <t>Schedule - 5</t>
  </si>
  <si>
    <t>(SUMMARY OF TAXES &amp; DUTIES APPLICABLE ON PLANT &amp; EQUIPMENT)</t>
  </si>
  <si>
    <t>Name     :</t>
  </si>
  <si>
    <t>Address :</t>
  </si>
  <si>
    <t>Sl. No.</t>
  </si>
  <si>
    <t>Item Nos.</t>
  </si>
  <si>
    <t>Total Price (INR)</t>
  </si>
  <si>
    <t>After Discount</t>
  </si>
  <si>
    <t>After MPDiscount</t>
  </si>
  <si>
    <t>1</t>
  </si>
  <si>
    <t>TOTAL GST ON GOODS</t>
  </si>
  <si>
    <t>Excise Duty</t>
  </si>
  <si>
    <t>Total GST for Supply of Goods (inter-alia including Type Test Charges) between the Contractor and the Employer (identified in Schedule 1') which are not included in the Ex-works price as per the provision of the Bidding Documents, as applicable.</t>
  </si>
  <si>
    <t>2</t>
  </si>
  <si>
    <t>TOTAL GST ON SERVICES</t>
  </si>
  <si>
    <t>Sales Tax</t>
  </si>
  <si>
    <t>Total GST on Installation Services  (Schedule-3), Training to be imparted in India (Schedule-4)</t>
  </si>
  <si>
    <t xml:space="preserve">GRAND TOTAL [1+2] </t>
  </si>
  <si>
    <t>Grand Total after Discount</t>
  </si>
  <si>
    <t>Grand Total after MPD</t>
  </si>
  <si>
    <t>SUMMARY OF TAXES &amp; DUTIES APPLICABLE ON GOODS</t>
  </si>
  <si>
    <t>Total GST on Installation Services  (Schedule-3), Training to be imparted in India (Schedule-4a) and Maintenance Charges during and after Defect Liabilty Period (Schedule-4b)</t>
  </si>
  <si>
    <t xml:space="preserve">Date         : </t>
  </si>
  <si>
    <t>Place        :</t>
  </si>
  <si>
    <t>Schedule - 6</t>
  </si>
  <si>
    <t>(GRAND SUMMARY)</t>
  </si>
  <si>
    <t>TOTAL SCHEDULE NO. 1</t>
  </si>
  <si>
    <t xml:space="preserve">Ex-works price of Plant and Equipment including Type Test Charges </t>
  </si>
  <si>
    <t>TOTAL SCHEDULE NO. 2</t>
  </si>
  <si>
    <t>Local Transportation, In-transit Insurance, loading &amp; unloading</t>
  </si>
  <si>
    <t>3</t>
  </si>
  <si>
    <t>TOTAL SCHEDULE NO. 3</t>
  </si>
  <si>
    <t>Installation Charges</t>
  </si>
  <si>
    <t>4</t>
  </si>
  <si>
    <t>TOTAL SCHEDULE NO. 4</t>
  </si>
  <si>
    <t xml:space="preserve">Training Charges </t>
  </si>
  <si>
    <t>4b</t>
  </si>
  <si>
    <t>TOTAL SCHEDULE NO. 4b</t>
  </si>
  <si>
    <t>TOTAL SCHEDULE NO. 5</t>
  </si>
  <si>
    <t>Taxes and Duties</t>
  </si>
  <si>
    <t>6</t>
  </si>
  <si>
    <t>TOTAL SCHEDULE NO. 7</t>
  </si>
  <si>
    <r>
      <t xml:space="preserve">Type Test Charges 
</t>
    </r>
    <r>
      <rPr>
        <sz val="10"/>
        <rFont val="Book Antiqua"/>
        <family val="1"/>
      </rPr>
      <t>[Total of this Schedule is included in Schedule - 1 above.]</t>
    </r>
  </si>
  <si>
    <t>GRAND TOTAL [1+2+3+4+5]</t>
  </si>
  <si>
    <t xml:space="preserve">Date : </t>
  </si>
  <si>
    <t>Place :</t>
  </si>
  <si>
    <t>Schedule - 6 After Discount</t>
  </si>
  <si>
    <t>Schedule 7</t>
  </si>
  <si>
    <t>As per lum-sum on Sch-7</t>
  </si>
  <si>
    <t>As per Percent on Sch-7</t>
  </si>
  <si>
    <t>Type tests on Earthwire, Hardwar Fittings &amp; accessories of conductor &amp; earthwire:</t>
  </si>
  <si>
    <t>SL. NO.</t>
  </si>
  <si>
    <t>Line Item No</t>
  </si>
  <si>
    <t>Code</t>
  </si>
  <si>
    <t>Whether HSN in column ‘2’ is confirmed. If not  indicate applicable the HSN code *</t>
  </si>
  <si>
    <t>Description of Test</t>
  </si>
  <si>
    <t>Unit Test Charge</t>
  </si>
  <si>
    <t>Total Test Charges (Rs.)</t>
  </si>
  <si>
    <t>Revaluation of M column</t>
  </si>
  <si>
    <t>Total Test Charges After Discount (Rs.)</t>
  </si>
  <si>
    <t>Total Test Charges After MPD (Rs.)</t>
  </si>
  <si>
    <t>13 = 10 x 11</t>
  </si>
  <si>
    <t>TOTAL TYPE TEST CHARGES</t>
  </si>
  <si>
    <t xml:space="preserve">Date  : </t>
  </si>
  <si>
    <t>Note         :</t>
  </si>
  <si>
    <t>Bidder should indicate the name of test laboratories where type tests are proposed to be conducted</t>
  </si>
  <si>
    <t>(SCHEDULE OF RATES AND PRICES : TYPE TEST CHARGES)</t>
  </si>
  <si>
    <t>Type Tests on Earthwire</t>
  </si>
  <si>
    <t xml:space="preserve">Sub-Total (I) </t>
  </si>
  <si>
    <t>TOTAL TEST CHARGES (I)</t>
  </si>
  <si>
    <t>Discount Sche-7</t>
  </si>
  <si>
    <t>MPD Sche-7</t>
  </si>
  <si>
    <t>Signature          :</t>
  </si>
  <si>
    <t>Common Seal   :</t>
  </si>
  <si>
    <t>AAABBAAAABBf</t>
  </si>
  <si>
    <t>Letter of Discount</t>
  </si>
  <si>
    <t>LETTER OF DISCOUNT</t>
  </si>
  <si>
    <t>Subject  :</t>
  </si>
  <si>
    <t>Dear Sir</t>
  </si>
  <si>
    <t>With reference to the subject tender, we hereby offer unconditional discount on the prices quoted by us as per details given here below :</t>
  </si>
  <si>
    <t>Eq Weightage of Rs/ %</t>
  </si>
  <si>
    <t>Final Discount Factor</t>
  </si>
  <si>
    <r>
      <t>Discount on lum-sum basis on total price quoted by us without Taxes &amp; Duties.</t>
    </r>
    <r>
      <rPr>
        <sz val="11"/>
        <rFont val="Book Antiqua"/>
        <family val="1"/>
      </rPr>
      <t xml:space="preserve"> [The discount shall be proportionately applicable on all the items of all the Schdules i.e. Sch-1 (without type test charges), Sch-2, Sch-3, Sch-4a, Sch-4b &amp; Sch-7] </t>
    </r>
    <r>
      <rPr>
        <b/>
        <sz val="11"/>
        <rFont val="Book Antiqua"/>
        <family val="1"/>
      </rPr>
      <t>In Rs.</t>
    </r>
  </si>
  <si>
    <r>
      <t>Discount on percent basis on total price quoted by us without Taxes &amp; Duties.</t>
    </r>
    <r>
      <rPr>
        <sz val="11"/>
        <rFont val="Book Antiqua"/>
        <family val="1"/>
      </rPr>
      <t xml:space="preserve"> [The discount shall be applicable on all the items of all the Schdules i.e. Sch-1 (without type test charges), Sch-2 , Sch-3, Sch-4a, Sch-4b &amp; Sch-7] </t>
    </r>
    <r>
      <rPr>
        <b/>
        <sz val="11"/>
        <rFont val="Book Antiqua"/>
        <family val="1"/>
      </rPr>
      <t>In Percent (%)</t>
    </r>
  </si>
  <si>
    <r>
      <t xml:space="preserve">Discount on lum-sum basis on the Schedules as given below : </t>
    </r>
    <r>
      <rPr>
        <sz val="11"/>
        <rFont val="Book Antiqua"/>
        <family val="1"/>
      </rPr>
      <t xml:space="preserve">[The discount shall be proportionately applicable on all the relevent items of the respective Schdules.] </t>
    </r>
    <r>
      <rPr>
        <b/>
        <sz val="11"/>
        <rFont val="Book Antiqua"/>
        <family val="1"/>
      </rPr>
      <t>In Rs.</t>
    </r>
  </si>
  <si>
    <t xml:space="preserve">Schedule-1 : Ex works prices </t>
  </si>
  <si>
    <t>In Rs.</t>
  </si>
  <si>
    <t>Schedule-1 : Ex-Works Price</t>
  </si>
  <si>
    <t>Schedule-2 : Freight &amp; Insurance</t>
  </si>
  <si>
    <t>Schedule-3 : Erection Charges</t>
  </si>
  <si>
    <t>Schedule-4a : Training Charges</t>
  </si>
  <si>
    <t>Schedule-4b : Maintenance Charges during and after DLP</t>
  </si>
  <si>
    <t>Schedule-4b : Maintenance Charges</t>
  </si>
  <si>
    <t>Schedule-7 : Type Test Charges</t>
  </si>
  <si>
    <r>
      <t>Discount on percent basis on the Schedules as given below :</t>
    </r>
    <r>
      <rPr>
        <sz val="11"/>
        <rFont val="Book Antiqua"/>
        <family val="1"/>
      </rPr>
      <t xml:space="preserve"> [The discount shall be applicable on all the relevent items of the respective Schdules.] </t>
    </r>
    <r>
      <rPr>
        <b/>
        <sz val="11"/>
        <rFont val="Book Antiqua"/>
        <family val="1"/>
      </rPr>
      <t>In Percent (%)</t>
    </r>
  </si>
  <si>
    <t>Schedule-1 : Ex works prices</t>
  </si>
  <si>
    <t>In Percent (%)</t>
  </si>
  <si>
    <t xml:space="preserve">Discount(s) offered at sl. No. 1 to 4 will get displayed and accounted for automatically in the respective items of the Schedules. </t>
  </si>
  <si>
    <t>We hereby offer Multi-package discount as given below:</t>
  </si>
  <si>
    <t>Multi-Package Discount(s) offered at sl. No. 5 will not get automatically accounted for in the respective items of the Schedules. The same shall be worked out saparately for evaluation.</t>
  </si>
  <si>
    <t>Please consider this letter of discount as the integral part of our price bid.</t>
  </si>
  <si>
    <t>Thanking you, we remain,</t>
  </si>
  <si>
    <t>Yours faithfully,</t>
  </si>
  <si>
    <t>Date :</t>
  </si>
  <si>
    <t>Printed Name :</t>
  </si>
  <si>
    <t>Designation :</t>
  </si>
  <si>
    <t>Details of Octroi</t>
  </si>
  <si>
    <t>Sl No.</t>
  </si>
  <si>
    <t>Description of Items</t>
  </si>
  <si>
    <t>Amount on which Octroi is applicable</t>
  </si>
  <si>
    <t>Rate of Octroi</t>
  </si>
  <si>
    <t>Octroi</t>
  </si>
  <si>
    <t>(1)</t>
  </si>
  <si>
    <t>(2)</t>
  </si>
  <si>
    <t>(3)</t>
  </si>
  <si>
    <t>(4)</t>
  </si>
  <si>
    <t>(5) =(3) x (4)</t>
  </si>
  <si>
    <t>Total</t>
  </si>
  <si>
    <t>Details of Entry Tax</t>
  </si>
  <si>
    <t>Amount on which Entry Tax is applicable</t>
  </si>
  <si>
    <t>Rate of Entry Tax</t>
  </si>
  <si>
    <t>Entry Tax</t>
  </si>
  <si>
    <t>Details of Other Taxes &amp; Duties</t>
  </si>
  <si>
    <t>Amount on which Other Taxes &amp; Duties are applicable</t>
  </si>
  <si>
    <t>Description of Taxes &amp; Duties</t>
  </si>
  <si>
    <t>Rate of Taxes &amp; Duties</t>
  </si>
  <si>
    <t>Amount of Taxes &amp; Duties</t>
  </si>
  <si>
    <t>(5)</t>
  </si>
  <si>
    <t>(6) =(3) x (4)</t>
  </si>
  <si>
    <r>
      <t>Bid Form 2</t>
    </r>
    <r>
      <rPr>
        <b/>
        <vertAlign val="superscript"/>
        <sz val="11"/>
        <rFont val="Book Antiqua"/>
        <family val="1"/>
      </rPr>
      <t>nd</t>
    </r>
    <r>
      <rPr>
        <b/>
        <sz val="11"/>
        <rFont val="Book Antiqua"/>
        <family val="1"/>
      </rPr>
      <t xml:space="preserve"> Envelope</t>
    </r>
  </si>
  <si>
    <t>st</t>
  </si>
  <si>
    <t>January</t>
  </si>
  <si>
    <t>nd</t>
  </si>
  <si>
    <t>February</t>
  </si>
  <si>
    <t>BID FORM (Second Envelope)</t>
  </si>
  <si>
    <t>rd</t>
  </si>
  <si>
    <t>March</t>
  </si>
  <si>
    <t>th</t>
  </si>
  <si>
    <t>April</t>
  </si>
  <si>
    <t>Bid Proposal Ref. No.</t>
  </si>
  <si>
    <t>May</t>
  </si>
  <si>
    <t>Date      :</t>
  </si>
  <si>
    <t>June</t>
  </si>
  <si>
    <t>July</t>
  </si>
  <si>
    <t>August</t>
  </si>
  <si>
    <t>September</t>
  </si>
  <si>
    <t>October</t>
  </si>
  <si>
    <t>November</t>
  </si>
  <si>
    <t>December</t>
  </si>
  <si>
    <t>Name of Contract  :</t>
  </si>
  <si>
    <t>Dear Ladies and/or Gentlemen,</t>
  </si>
  <si>
    <t xml:space="preserve">In continuation of First Envelope of our Bid, we hereby submit the Second Envelope of the Bid, both of which shall be read together and in conjunction with each other, and shall be construed as an integral part of our Bid. Accordingly, we the undersigned, offer to design, manufacture, test, deliver, install and commission (including carrying out Trial Operation, Performance &amp; Guarantee Test as per provision of Technical Specification) under the above-named package in full conformity with the said Bidding Documents for the sum of Rs. </t>
  </si>
  <si>
    <t xml:space="preserve"> or such other sums as may be determined in accordance with the terms and conditions of the Bidding Documents.</t>
  </si>
  <si>
    <t xml:space="preserve">The above amounts are in accordance with the price schedules attached herewith and are made part of this bid.  </t>
  </si>
  <si>
    <t xml:space="preserve">Price Schedules </t>
  </si>
  <si>
    <t>In line with the requirements of the Bidding documents, we enclose herewith the following Price Schedules, duly filled - in as per your proforma:</t>
  </si>
  <si>
    <t>Schedule 1</t>
  </si>
  <si>
    <t>Plant and Equipment (Including Mandatory Spare Parts) to be supplied, including Type Test Charges.</t>
  </si>
  <si>
    <t>Schedule 2</t>
  </si>
  <si>
    <t xml:space="preserve">Local Transportation, In-transit Insurance, loading and unloading </t>
  </si>
  <si>
    <t>Schedule 3</t>
  </si>
  <si>
    <t>Installation Charges.</t>
  </si>
  <si>
    <t>Schedule 4</t>
  </si>
  <si>
    <t>Training charges for training to be imparted.</t>
  </si>
  <si>
    <t>Schedule 4b</t>
  </si>
  <si>
    <t>Maintenance Charges during &amp; after Defect Laibility Period.</t>
  </si>
  <si>
    <t>Schedule 5</t>
  </si>
  <si>
    <t>Taxes and Duties not included in Schedule 1</t>
  </si>
  <si>
    <t>Schedule 6</t>
  </si>
  <si>
    <t>Grand Summary [Schedule 1to 5]</t>
  </si>
  <si>
    <t>Break-up of Type Test Charges for Type Tests to be conducted</t>
  </si>
  <si>
    <t>We are aware that the Price Schedules do not generally give a full description of the Work to be performed under each item and we shall be deemed to have read the Technical Specifications and other sections of the Bidding Documents and Drawings to ascertain the full scope of Work included in each item while filling-in the rates and prices. We agree that the entered rates and prices shall be deemed to include for the full scope as aforesaid, including overheads and profit.</t>
  </si>
  <si>
    <t>We declare that as specified in Clause 11.5, Section –II:ITB, Vol.-I of the Bidding Documents, prices quoted by us in the Price Schedules shall be subject to Price Adjustment during the execution of Contract in accordance with Appendix-2 (Price Adjustment) to the Contract Agreement.</t>
  </si>
  <si>
    <t>We understand that in the price schedules, where there are errors between the total of the amounts given under the column for the price Breakdown and the amount given under the Total Price, the former shall prevail and the latter will be corrected accordingly. We further understand that where there are discrepancies between amounts stated in figures and amounts stated in words, the amount stated in words shall prevail. Similarly, any discrepancy in the total bid price and that of the summation of Schedule price (price indicated in a Schedule indicating the total of that schedule), the total bid price shall be corrected to reflect the actual summation of the Schedule prices.</t>
  </si>
  <si>
    <t>We declare that items left blank in the Schedules will be deemed to have been included in other items. The TOTAL for each Schedule and the TOTAL of Grand Summary shall be deemed to be the total price for executing the Facilities and sections thereof in complete accordance with the Contract, whether or not each individual item has been priced.</t>
  </si>
  <si>
    <t>We confirm that except as otherwise specifically provided our Bid Prices in this Second Envelope include all taxes, duties, levies and charges as may be assessed on us/our Associate (applicable for Foreign Bidder), our Sub-Contractor/Sub-Vendor or their employees by all municipal, state or national government authorities in connection with the Facilities, in and outside of India.</t>
  </si>
  <si>
    <r>
      <t xml:space="preserve">100% of applicable Taxes and Duties i.e </t>
    </r>
    <r>
      <rPr>
        <b/>
        <sz val="11"/>
        <rFont val="Book Antiqua"/>
        <family val="1"/>
      </rPr>
      <t>GST</t>
    </r>
    <r>
      <rPr>
        <sz val="11"/>
        <rFont val="Book Antiqua"/>
        <family val="1"/>
      </rPr>
      <t xml:space="preserve">  which are payable by the Employer under the Contract, shall be reimbursed by the Employer on production of satisfactory documentary evidence by the Contractor in accordance with the provisions of the Bidding Documents.</t>
    </r>
  </si>
  <si>
    <t>We further understand that notwithstanding 3.0 above, in case of award on us, you shall also bear and pay/reimburse to us, GST applicable on supplies by us to you, imposed on the Plant &amp; Equipment including Mandatory Spare Parts to be incorporated into the Facilities including  Type Test charges for Type test to be conducted  specified in Schedule No. 1,  Installation Services specified in Schedule No. 3, Charges for Training to be imparted  specified in Schedule No. 4a and Maintenance Charges during &amp; after Defect Laibility Period specified in Schedule No. 4b of the Price Schedule in this Second Envelope by the Indian Laws.</t>
  </si>
  <si>
    <t xml:space="preserve">We confirm that we have also registered/we shall also get registered in the GST Network with a GSTIN, in all the states where the project is located and the states from which we shall make our supply of goods. </t>
  </si>
  <si>
    <t># (For Joint Venture only) We, the partners of Joint Venture submitting this bid, do agree and confirm that in case of Award of Contract on the Joint Venture, we shall be jointly and severally liable and responsible for the execution of the Contract in accordance with Contract terms and conditions.</t>
  </si>
  <si>
    <t xml:space="preserve">We, hereby, declare that only the persons or firms interested in this proposal as principals are named here and that no other persons or firms other than those mentioned herein have any interest in this proposal or in the Contract to be entered into, if the award is made on us, that this proposal is made without any connection with any other person, firm or party likewise submitting a proposal is in all respects for and in good faith, without collusion or fraud. </t>
  </si>
  <si>
    <t>Signature :</t>
  </si>
  <si>
    <t>Common Seal :</t>
  </si>
  <si>
    <t>Please provide additional information of the Bidder</t>
  </si>
  <si>
    <t>Business Address                       :</t>
  </si>
  <si>
    <t>Country of Incorporation         :</t>
  </si>
  <si>
    <t>State/Province to be indicated :</t>
  </si>
  <si>
    <t>Name of Principal Officer         :</t>
  </si>
  <si>
    <t>Address of  Principal Officer    :</t>
  </si>
  <si>
    <t>STATEMENT OF QUOTED / CORRECTED PRICES</t>
  </si>
  <si>
    <t>All Figures are in Rupees</t>
  </si>
  <si>
    <t>Bidder</t>
  </si>
  <si>
    <t>Price Component</t>
  </si>
  <si>
    <t>Quoted Price</t>
  </si>
  <si>
    <t>Corrected Price</t>
  </si>
  <si>
    <r>
      <t>TOTAL SCHEDULE NO. 1:</t>
    </r>
    <r>
      <rPr>
        <sz val="11"/>
        <rFont val="Book Antiqua"/>
        <family val="1"/>
      </rPr>
      <t>Ex-Works Price of</t>
    </r>
    <r>
      <rPr>
        <b/>
        <sz val="11"/>
        <rFont val="Book Antiqua"/>
        <family val="1"/>
      </rPr>
      <t xml:space="preserve"> </t>
    </r>
    <r>
      <rPr>
        <sz val="11"/>
        <rFont val="Book Antiqua"/>
        <family val="1"/>
      </rPr>
      <t>Plant and Equipment including Type Test Charges</t>
    </r>
  </si>
  <si>
    <t xml:space="preserve"> </t>
  </si>
  <si>
    <r>
      <t>TOTAL SCHEDULE NO.2:</t>
    </r>
    <r>
      <rPr>
        <sz val="11"/>
        <rFont val="Book Antiqua"/>
        <family val="1"/>
      </rPr>
      <t xml:space="preserve"> Local Transportation, Insurance and other Incidental Services.</t>
    </r>
  </si>
  <si>
    <r>
      <t xml:space="preserve">TOTAL SCHEDULE NO.3: </t>
    </r>
    <r>
      <rPr>
        <sz val="11"/>
        <rFont val="Book Antiqua"/>
        <family val="1"/>
      </rPr>
      <t>Installation Charges</t>
    </r>
  </si>
  <si>
    <r>
      <t xml:space="preserve">TOTAL SCHEDULE NO.4: </t>
    </r>
    <r>
      <rPr>
        <sz val="11"/>
        <rFont val="Book Antiqua"/>
        <family val="1"/>
      </rPr>
      <t>Training Charges</t>
    </r>
  </si>
  <si>
    <t>Not Applicable</t>
  </si>
  <si>
    <r>
      <t>TOTAL BID PRICE:  (</t>
    </r>
    <r>
      <rPr>
        <sz val="11"/>
        <rFont val="Book Antiqua"/>
        <family val="1"/>
      </rPr>
      <t>Excluding Taxes &amp; Duties</t>
    </r>
    <r>
      <rPr>
        <b/>
        <sz val="11"/>
        <rFont val="Book Antiqua"/>
        <family val="1"/>
      </rPr>
      <t>)</t>
    </r>
  </si>
  <si>
    <t xml:space="preserve">DISCOUNT  </t>
  </si>
  <si>
    <r>
      <t xml:space="preserve">NET BID PRICE </t>
    </r>
    <r>
      <rPr>
        <sz val="11"/>
        <rFont val="Book Antiqua"/>
        <family val="1"/>
      </rPr>
      <t>(Excluding Taxes &amp; Duties)</t>
    </r>
  </si>
  <si>
    <t>TAXES &amp; DUTIES PAYABLE ADDITIONALLY</t>
  </si>
  <si>
    <t>A) EXCISE DUTY</t>
  </si>
  <si>
    <t>B) CENTRAL SALES TAX</t>
  </si>
  <si>
    <t>C) VAT</t>
  </si>
  <si>
    <t xml:space="preserve">D) ENTRY TAX / OCTROI </t>
  </si>
  <si>
    <t xml:space="preserve">E) OTHERS </t>
  </si>
  <si>
    <t/>
  </si>
  <si>
    <t>F)    TOTAL TAXES &amp; DUTIES</t>
  </si>
  <si>
    <t>TOTAL BID PRICE (INCLUDING TAXES &amp; DUTIES)</t>
  </si>
  <si>
    <r>
      <t xml:space="preserve">TOTAL SCHEDULE NO.7: </t>
    </r>
    <r>
      <rPr>
        <sz val="11"/>
        <rFont val="Book Antiqua"/>
        <family val="1"/>
      </rPr>
      <t>Type Test Charges
[Total of this Schedule is included in Schedule-1 above]</t>
    </r>
  </si>
  <si>
    <t>I)</t>
  </si>
  <si>
    <t>Bidder  has indicated the following taxes and duties additionally applicable for their bid:</t>
  </si>
  <si>
    <t xml:space="preserve">Excise Duty </t>
  </si>
  <si>
    <t xml:space="preserve">CST </t>
  </si>
  <si>
    <t xml:space="preserve">VAT </t>
  </si>
  <si>
    <t>Entry Tax/ Octroi</t>
  </si>
  <si>
    <t xml:space="preserve">Others </t>
  </si>
  <si>
    <t>II)</t>
  </si>
  <si>
    <t>With regard to Entry Tax, it may be  mentioned that the substations covered under the subject pacakge falls in State of MP, where an entry tax @ 2% of Purchase Price is applicable. In view of the above, the taxes and duties inter-alia including entry tax applicable for the bids are calculated :</t>
  </si>
  <si>
    <t>a)</t>
  </si>
  <si>
    <t>Ex-Works Price of Direct Supplies (after discount, if any)</t>
  </si>
  <si>
    <t>Rs.</t>
  </si>
  <si>
    <t>b)</t>
  </si>
  <si>
    <t>Excise Duty, as applicable on (a) above at the rate :</t>
  </si>
  <si>
    <t>c)</t>
  </si>
  <si>
    <t>Amount on which Sales Tax is applicable</t>
  </si>
  <si>
    <t>d)</t>
  </si>
  <si>
    <t>CST, as applicable on (a) + ED (b) above at the rate :</t>
  </si>
  <si>
    <t>e)</t>
  </si>
  <si>
    <t>VAT, as applicable on (a) + ED (b) above at the rate :</t>
  </si>
  <si>
    <t>f)</t>
  </si>
  <si>
    <t>Others [……………………………………………]</t>
  </si>
  <si>
    <t>g)</t>
  </si>
  <si>
    <t>Purchase Price for Entry Tax (Total Ex-Works+F&amp;I+ED+CST+Others)</t>
  </si>
  <si>
    <t>h)</t>
  </si>
  <si>
    <t>Entry Tax, as applicable on (e) above at the rate :</t>
  </si>
  <si>
    <t>Statement of Quoted / Corrected Prices</t>
  </si>
  <si>
    <t>Page</t>
  </si>
  <si>
    <t>Spec. No.</t>
  </si>
  <si>
    <t>B) CENTRAL SALES TAX /VAT</t>
  </si>
  <si>
    <t xml:space="preserve">C) ENTRY TAX / OCTROI </t>
  </si>
  <si>
    <t xml:space="preserve">D) OTHERS </t>
  </si>
  <si>
    <t>E)    TOTAL TAXES &amp; DUTIES</t>
  </si>
  <si>
    <t>CST /VAT</t>
  </si>
  <si>
    <t>Entry Tax / Octroi</t>
  </si>
  <si>
    <t>Bidder has offered following discount(s)</t>
  </si>
  <si>
    <t>III)</t>
  </si>
  <si>
    <r>
      <t xml:space="preserve">With regard to Entry Tax, it may be  mentioned that the substations covered under the subject pacakge falls in State of MP, where an entry tax </t>
    </r>
    <r>
      <rPr>
        <b/>
        <sz val="11"/>
        <color indexed="12"/>
        <rFont val="Book Antiqua"/>
        <family val="1"/>
      </rPr>
      <t>@ 1%</t>
    </r>
    <r>
      <rPr>
        <sz val="11"/>
        <rFont val="Book Antiqua"/>
        <family val="1"/>
      </rPr>
      <t xml:space="preserve"> of Purchase Price is applicable. In view of the above, the taxes and duties inter-alia including entry tax applicable for the bids are calculated :</t>
    </r>
  </si>
  <si>
    <t>Details of dicounts</t>
  </si>
  <si>
    <t>Gross LS</t>
  </si>
  <si>
    <t>Gross %</t>
  </si>
  <si>
    <t>Excise Duty @ 10.3% of (a) above</t>
  </si>
  <si>
    <t>CST / VAT @ 2% of Ex-Works of Direct Supplies (a) + ED (b) above</t>
  </si>
  <si>
    <t>Sch-1 Direct LS</t>
  </si>
  <si>
    <t>Sch-1 Direct %</t>
  </si>
  <si>
    <t>Sch-1 BO LS</t>
  </si>
  <si>
    <t>Sch-1 BO %</t>
  </si>
  <si>
    <t>Sch-2 LS</t>
  </si>
  <si>
    <t>Sch-2 %</t>
  </si>
  <si>
    <r>
      <t xml:space="preserve">Entry Tax </t>
    </r>
    <r>
      <rPr>
        <b/>
        <sz val="11"/>
        <color indexed="12"/>
        <rFont val="Book Antiqua"/>
        <family val="1"/>
      </rPr>
      <t>@ 1%</t>
    </r>
    <r>
      <rPr>
        <sz val="11"/>
        <rFont val="Book Antiqua"/>
        <family val="1"/>
      </rPr>
      <t xml:space="preserve"> of (e) above</t>
    </r>
  </si>
  <si>
    <t>Sch-3 LS</t>
  </si>
  <si>
    <t>Sch-3 %</t>
  </si>
  <si>
    <t>Sch-7 LS</t>
  </si>
  <si>
    <t>Sch-7 %</t>
  </si>
  <si>
    <t>Different Manner</t>
  </si>
  <si>
    <t>Text for Discount</t>
  </si>
  <si>
    <t>One</t>
  </si>
  <si>
    <t>Two</t>
  </si>
  <si>
    <t>Three</t>
  </si>
  <si>
    <t>Four</t>
  </si>
  <si>
    <t>Five</t>
  </si>
  <si>
    <t>Six</t>
  </si>
  <si>
    <t>Seven</t>
  </si>
  <si>
    <t>Eight</t>
  </si>
  <si>
    <t>Nine</t>
  </si>
  <si>
    <t>Ten</t>
  </si>
  <si>
    <t>Eleven</t>
  </si>
  <si>
    <t>Twelve</t>
  </si>
  <si>
    <t>Thirteen</t>
  </si>
  <si>
    <t>Fourteen</t>
  </si>
  <si>
    <t>Fifteen</t>
  </si>
  <si>
    <t>Sixteen</t>
  </si>
  <si>
    <t>Seventeen</t>
  </si>
  <si>
    <t>Eighteen</t>
  </si>
  <si>
    <t>Nineteen</t>
  </si>
  <si>
    <t>Twenty</t>
  </si>
  <si>
    <t>Twenty One</t>
  </si>
  <si>
    <t>Twenty Two</t>
  </si>
  <si>
    <t>Twenty Three</t>
  </si>
  <si>
    <t>Twenty Four</t>
  </si>
  <si>
    <t>Twenty Five</t>
  </si>
  <si>
    <t>Twenty Six</t>
  </si>
  <si>
    <t>Twenty Seven</t>
  </si>
  <si>
    <t>Twenty Eight</t>
  </si>
  <si>
    <t>Twenty Nine</t>
  </si>
  <si>
    <t>Thirty</t>
  </si>
  <si>
    <t>Thirty One</t>
  </si>
  <si>
    <t>Thirty Two</t>
  </si>
  <si>
    <t>Thirty Three</t>
  </si>
  <si>
    <t>Thirty Four</t>
  </si>
  <si>
    <t>Thirty Five</t>
  </si>
  <si>
    <t>Thirty Six</t>
  </si>
  <si>
    <t>Thirty Seven</t>
  </si>
  <si>
    <t>Thirty Eight</t>
  </si>
  <si>
    <t>Thirty Nine</t>
  </si>
  <si>
    <t>Forty</t>
  </si>
  <si>
    <t>Forty One</t>
  </si>
  <si>
    <t>Forty Two</t>
  </si>
  <si>
    <t>Forty Three</t>
  </si>
  <si>
    <t>Forty Four</t>
  </si>
  <si>
    <t>Forty Five</t>
  </si>
  <si>
    <t>Forty Six</t>
  </si>
  <si>
    <t>Forty Seven</t>
  </si>
  <si>
    <t>Forty Eight</t>
  </si>
  <si>
    <t>Forty Nine</t>
  </si>
  <si>
    <t>Fifty</t>
  </si>
  <si>
    <t>Fifty One</t>
  </si>
  <si>
    <t>Fifty Two</t>
  </si>
  <si>
    <t>Fifty Three</t>
  </si>
  <si>
    <t>Fifty Four</t>
  </si>
  <si>
    <t>Fifty Five</t>
  </si>
  <si>
    <t>Fifty Six</t>
  </si>
  <si>
    <t>Fifty Seven</t>
  </si>
  <si>
    <t>Fifty Eight</t>
  </si>
  <si>
    <t>Fifty Nine</t>
  </si>
  <si>
    <t>Sixty</t>
  </si>
  <si>
    <t>Sixty One</t>
  </si>
  <si>
    <t>Sixty Two</t>
  </si>
  <si>
    <t>Sixty Three</t>
  </si>
  <si>
    <t>Sixty Four</t>
  </si>
  <si>
    <t>Sixty Five</t>
  </si>
  <si>
    <t>Sixty Six</t>
  </si>
  <si>
    <t>Sixty Seven</t>
  </si>
  <si>
    <t>Sixty Eight</t>
  </si>
  <si>
    <t>Sixty Nine</t>
  </si>
  <si>
    <t xml:space="preserve">Seventy </t>
  </si>
  <si>
    <t>Seventy One</t>
  </si>
  <si>
    <t>Seventy Two</t>
  </si>
  <si>
    <t>Seventy Three</t>
  </si>
  <si>
    <t>Seventy Four</t>
  </si>
  <si>
    <t>Seventy Five</t>
  </si>
  <si>
    <t>Seventy Six</t>
  </si>
  <si>
    <t>Seventy Seven</t>
  </si>
  <si>
    <t>Seventy Eight</t>
  </si>
  <si>
    <t>Seventy Nine</t>
  </si>
  <si>
    <t xml:space="preserve">Eighty </t>
  </si>
  <si>
    <t>Eighty One</t>
  </si>
  <si>
    <t>Eighty Two</t>
  </si>
  <si>
    <t>Eighty Three</t>
  </si>
  <si>
    <t>Eighty Four</t>
  </si>
  <si>
    <t>Eighty Five</t>
  </si>
  <si>
    <t>Eighty Six</t>
  </si>
  <si>
    <t>Eighty Seven</t>
  </si>
  <si>
    <t>Eighty Eight</t>
  </si>
  <si>
    <t>Eighty Nine</t>
  </si>
  <si>
    <t xml:space="preserve">Ninety </t>
  </si>
  <si>
    <t>Ninety One</t>
  </si>
  <si>
    <t>Ninety Two</t>
  </si>
  <si>
    <t>Ninety Three</t>
  </si>
  <si>
    <t>Ninety Four</t>
  </si>
  <si>
    <t>Ninety Five</t>
  </si>
  <si>
    <t>Ninety Six</t>
  </si>
  <si>
    <t>Ninety Seven</t>
  </si>
  <si>
    <t>Ninety Eight</t>
  </si>
  <si>
    <t>Ninety Nine</t>
  </si>
  <si>
    <t xml:space="preserve">One Hundred </t>
  </si>
  <si>
    <t xml:space="preserve">WC-4402 : 400KV AIS Substation Extension Package of Kurnool-3 PS due to Re-Arrangement in Electrical Layout at Kurnool-III Pooling Station </t>
  </si>
  <si>
    <t>SR-I/C&amp;M/WC-4402/2025(SR1/NT/W-AIS/DOM/B00/25/13182), (RFx: 5002004796)</t>
  </si>
  <si>
    <t>SR-I/C&amp;M/WC-4402</t>
  </si>
  <si>
    <t xml:space="preserve">Augmentation of transformation capacity at 765/400/220KV Kurnool-III PS </t>
  </si>
  <si>
    <t>Erection Hardware for 400kV I type layout-Bus Work (For one diameter)as per technical specification</t>
  </si>
  <si>
    <t>Erection Hardware for 400kV I type layout-Spare bay of half dia as pertechnical specification</t>
  </si>
  <si>
    <t>400KV SUSPENSION INSULATOR STRING  AND ASSOCIATED HARDWARE FITTINGSWITH DROP CLAMP SUITABLE FOR QUAD CONDUCTOR</t>
  </si>
  <si>
    <t>400KV   TENSION INSULATOR STRING  AND ASSOCIATED HARDWARE FITTINGSWITH TURN BUCKLE SUITABLE FOR QUAD CONDUCTOR</t>
  </si>
  <si>
    <t>400KV  TENSION INSULATOR STRING  AND ASSOCIATED HARDWARE FITTINGSWITHOUT TURN BUCKLE SUITABLE FOR QUAD CONDUCTOR</t>
  </si>
  <si>
    <t>Erection Hardware for 220kV layout (Double Main and TransferScheme)-Bus work (one Bay) as per technical specification</t>
  </si>
  <si>
    <t>220KV  TENSION INSULATOR STRING  AND ASSOCIATED HARDWARE FITTINGS WITHTURN BUCKLE SUITABLE FOR TWIN CONDUCTOR</t>
  </si>
  <si>
    <t>220KV  TENSION INSULATOR STRING AND ASSOCIATED HARDWARE FITTINGS WITHTURN BUCKLE SUITABLE FOR SINGLE CONDUCTOR</t>
  </si>
  <si>
    <t>220KV  TENSION INSULATOR STRING  AND ASSOCIATED HARDWARE FITTINGS WITHTURN BUCKLE SUITABLE FOR QUAD CONDUCTOR</t>
  </si>
  <si>
    <t>220KV  TENSION INSULATOR STRING  AND ASSOCIATED HARDWARE FITTINGSWITHOUT TURN BUCKLE SUITABLE FOR TWIN CONDUCTOR</t>
  </si>
  <si>
    <t>220KV  TENSION INSULATOR STRING  AND ASSOCIATED HARDWARE FITTINGSWITHOUT TURN BUCKLE SUITABLE FOR QUAD CONDUCTOR</t>
  </si>
  <si>
    <t>220KV SUSPENSION INSULATOR STRING  AND ASSOCIATED HARDWARE FITTINGSWITH THROUGH CLAMP SUITABLE FOR TWIN CONDUCTOR</t>
  </si>
  <si>
    <t>220KV SUSPENSION INSULATOR STRING  AND ASSOCIATED HARDWARE FITTINGSWITH DROP CLAMP SUITABLE FOR TWIN CONDUCTOR</t>
  </si>
  <si>
    <t>220KV SUSPENSION INSULATOR STRING  AND ASSOCIATED HARDWARE FITTINGSWITH DROP CLAMP SUITABLE FOR QUAD CONDUCTOR</t>
  </si>
  <si>
    <t>400KV CIRCUIT BREAKER RELAY PANEL (WITH AUTOMATION)</t>
  </si>
  <si>
    <t>Complete Substation automation System for 400kV Tie bay as perTechnical Specification</t>
  </si>
  <si>
    <t>Air conditioning system  for Switchyard Panel Room of 9m length</t>
  </si>
  <si>
    <t>Fire Detection and Alarm System for Switchyard Panel Room of 9 mlength</t>
  </si>
  <si>
    <t>Supply of 250NB, 5mm thick MS Pipe(AG) for Hydrant system outside the pump house as per standard POWERGRID TS of Fire fighting system</t>
  </si>
  <si>
    <t>Mtr</t>
  </si>
  <si>
    <t>Illumination System for switchyard panel room of 9 m length</t>
  </si>
  <si>
    <t>TYPE L1 STREET LIGHTING POLE OF 6 METER AS PER TECHNICALSPECIFICATION.</t>
  </si>
  <si>
    <t>LED STREET LIGHT LUMINAIRE TYPE SL-L1 (= 45W)AS PER TECHNICALSPECIFICATION</t>
  </si>
  <si>
    <t>Lighting Panel type ACP-2 as per technical specification</t>
  </si>
  <si>
    <t>Standard Pipe Structure for 400kV BPI (excluding wave trap)</t>
  </si>
  <si>
    <t>Fabrication, galvanising and supply ofStandard Pipe Structure - 400 kV,1-Phase,  CT including nuts, bolts, alltype of washers, packplates, step boltsand gusset plates excluding foundationbolts</t>
  </si>
  <si>
    <t>Fabrication, galvanising and supply of  Lattice Structures (MS Steel),to be designed during detailed engineering, for towers, beams and equipment support structure  including pack plates / packwashers and gusset plates excluding fasteners and foundation bolts</t>
  </si>
  <si>
    <t>Fabrication, galvanising and supply of fasteners (nuts, bolts andwashers) including step bolts for lattice and pipe structures to bedesigned during detailed engineering</t>
  </si>
  <si>
    <t>Fabrication, galvanising and supply of foundation bolts including nuts,checknut and washers for lattice and pipe structures to be designed during detailed engineering</t>
  </si>
  <si>
    <t>Fabrication, galvanising and supply of  Lattice Structures (HT Steel), to be designed during detailed engineering, for towers, beams and equipment support structure  including pack plates / packwashers and gusset plates excluding fasteners and foundation bolts</t>
  </si>
  <si>
    <t>Standard Pipe Structure for 220kV BPI (excluding wave trap)</t>
  </si>
  <si>
    <t>Foundation Bolts of 28mm Size</t>
  </si>
  <si>
    <t>NOS</t>
  </si>
  <si>
    <t>NEW ITEM-Jack Bus for Future Scope</t>
  </si>
  <si>
    <t>Fabrication, galvanising and supply ofStandard Pipe Structure - 400 kV,3-Phase,  ISOLATOR including nuts,bolts, all type of washers, packplates,step bolts and gusset plates excluding foundation bolts</t>
  </si>
  <si>
    <t>Fabrication, galvanising and supply of Standard Pipe Structure - 400 kV,1-Phase,  CT including nuts, bolts, alltype of washers, packplates, step boltsand gusset plates excluding foundationbolts</t>
  </si>
  <si>
    <t>Fabrication, galvanising and supply of Standard Pipe Structure - 400 kV,3-Phase,  ISOLATOR including nuts,bolts, all type of washers, packplates,step bolts and gusset plates excluding foundation bolts</t>
  </si>
  <si>
    <t>420kV, 3150A, 63KA Circuit Breaker (3-Phase) with closing resistor with support structure</t>
  </si>
  <si>
    <t>245 kV ,1 phase Bus Post Insulators for Line Traps</t>
  </si>
  <si>
    <t>245KV, 1600 A, 50KA, 3-PHASE, DOUBLE BREAK TANDEM ISOLATOR WITHOUT E/S</t>
  </si>
  <si>
    <t>245kV, 1600A, 50 KA, 3-phase DoubleBreak Isolator with one E/S</t>
  </si>
  <si>
    <t>245kV, 3150A, 50KA Circuit Breaker(3-Phase) with support structure</t>
  </si>
  <si>
    <t>245KV, 3150A, 50KA, 3-PHASE DOUBLE BREAK ISOLATOR WITH ONE E/S</t>
  </si>
  <si>
    <t>245KV, 3150A, 50KA, 3-PHASE DOUBLE BREAK ISOLATOR WITH TWO E/S</t>
  </si>
  <si>
    <t>245 kV, 2500A, 50KA, 1-Phase CurrentTransformer with 150% extended currentrating</t>
  </si>
  <si>
    <t>Erection Hardware for 400kV I type layout-Transformer bay as pertechnical specification</t>
  </si>
  <si>
    <t>Erection Hardware for 220kV layout (Double Main and TransferScheme)-Line Bay as per technical specification</t>
  </si>
  <si>
    <t>Erection Hardware for 220kV layout (Double Main and TransferScheme)-Transformer Bay as per technical specification</t>
  </si>
  <si>
    <t>Erection Hardware for 220kV layout (Double Main and TransferScheme)-Bus section Bay as per technical specification</t>
  </si>
  <si>
    <t>400kV Transformer Protection Panel (For both HV &amp; MV side)-(withAutomation)</t>
  </si>
  <si>
    <t>220kV Line Protection Panel (with Automation)</t>
  </si>
  <si>
    <t>220kV Bus Bar Protection Panel (Single)-(with Automation)</t>
  </si>
  <si>
    <t>Complete Substation automation System for 400kV Main bay as perTechnical Specification</t>
  </si>
  <si>
    <t>Complete Substation automation System for 220kV bay as per TechnicalSpecification</t>
  </si>
  <si>
    <t>220kV,1600A,0.5mH ,50kA Line Trap</t>
  </si>
  <si>
    <t>HVW spray system, Hydrant system and complete U/G &amp; O/G piping andaccessories etc. out side the pump house  for 500MVA , 400KV/220/33kV, 3-phase  Autotransformer</t>
  </si>
  <si>
    <t>Laying of 250NB, 5mm thick MS Pipe(AG) for Hydrant system outside the pump house as per standard POWERGRID TS of Fire fighting system including road crossings</t>
  </si>
  <si>
    <t>63A, 415V : Interlocked switch socket outdoor Receptacle (type RP) asper technical specifications</t>
  </si>
  <si>
    <t>Lighting panel SLP for Street Lighting</t>
  </si>
  <si>
    <t>Erection of  Lattice Structures (MS Steel), to be designed during detailed engineering, for towers, beams and equipment support structure  including pack plates / packwashers and gusset plates excluding fasteners and foundation bolts</t>
  </si>
  <si>
    <t>MT</t>
  </si>
  <si>
    <t xml:space="preserve">	
"Erection of  Lattice Structures (HT Steel), to be designed during detailed engineering, for towers, beams and equipment support structure  including pack plates / packwashers and gusset plates excluding fasteners and foundation bolts."</t>
  </si>
  <si>
    <t>Erection of fasteners ( nuts, bolts and washers ) including step bolts for lattice and pipe structures to be designed during detailed engineering</t>
  </si>
  <si>
    <t>Erection of foundation bolts including nuts, checknut and washers for lattice and pipe structures to be designed during detailed engineering</t>
  </si>
  <si>
    <t>Standard Pipe Structure for 220kV BPI for WT (1- phase)</t>
  </si>
  <si>
    <t>Erection of 28mm dia foundation bolts including nuts, checknuts, washers and packplates.</t>
  </si>
  <si>
    <t xml:space="preserve">Erection-Jack Bus for Future Scope </t>
  </si>
  <si>
    <t>Construction of rail cum road as per drawing including all item such as excavation,compactions, rolling watering, WBM etc. butexcluding concrete reinforcement and structural steel-Section having four rails</t>
  </si>
  <si>
    <t>External finishing / painting of fire wall (water proofing cement paint) (DSR 13.44.1)</t>
  </si>
  <si>
    <t>RCC culverts and cable trench crossings including supplying and laying hume pipe 250mm dia of grade (NP-3) excluding concrete as perspecification.</t>
  </si>
  <si>
    <t>RCC culverts and cable trench crossings including supplying and laying hume pipe 450mm dia of grade (NP-3) excluding concrete as perspecification.</t>
  </si>
  <si>
    <t>Supplying and erecting dewatering pumps- 2 HP</t>
  </si>
  <si>
    <t>Supply of earth (excluding rock &amp; boulders) at site including royalty, carriage and filling in specified areas in layers notexceeding 200mm in depth, compacting , finishing etc. all complete, for all leads &amp; lifts, with all labour, material, tools,tackles, equipments, safeguards &amp; incidentals as necessary as per drawings, specification and direction of the Engineer- in- Charge.</t>
  </si>
  <si>
    <t>Erection of Standard Pipe Structure - 400 kV,1-Phase,  CT including nuts, bolts, alltype of washers, packplates, step boltsand gusset plates excluding foundationbolts</t>
  </si>
  <si>
    <t>Erection of Standard Pipe Structure - 400 kV,3-Phase,  ISOLATOR including nuts,bolts, all type of washers, packplates,step bolts and gusset plates excludingfoundation bolts</t>
  </si>
  <si>
    <t>Erection of Standard Pipe Structure - 400 kV,1-Phase,   SA including nuts, bolts,all type of washers, packplates, stepbolts and gusset plates excludingfoundation bolts</t>
  </si>
  <si>
    <t>Erection of Standard Pipe Structure - 220kV  SA including nuts, bolts, all type of washers, packplates, stepbolts and gusset plates excluding foundation bolts</t>
  </si>
  <si>
    <t>Erection of Standard Pipe Structure - 220kV  ISOLATOR including nuts, bolts, all type of washers, packplates,step bolts and gusset plates excluding foundation bolts</t>
  </si>
  <si>
    <t>Erection of Standard Pipe Structure - 220kV  CVT including nuts, bolts, all type of washers, packplates, stepbolts and gusset plates excluding foundation bolts</t>
  </si>
  <si>
    <t>Erection of Standard Pipe Structure - 220kV  CT including nuts, bolts, all type of washers, packplates, stepbolts and gusset plates excluding foundation bolts</t>
  </si>
  <si>
    <t>Erection of Std Pipe Structure - 220 kV highBPI including nuts, bolts, all type of washers, packplates, step boltsand gusset plates excluding foundation bolts</t>
  </si>
  <si>
    <t>Laying of 1.1KV GRADE 4CX6 SQMM (PVC) POWER CABLE along with lugs,glands,straight joints &amp;accessories,etc (Including supply of lugs,glands,straight joints &amp; all other accessories)</t>
  </si>
  <si>
    <t>Laying of 1.1KV GRADE 2CX6 SQMM (PVC) POWER CABLE along withlugs,glands,straight joints &amp;accessories,etc (Including supply of lugs,glands,straight joints &amp; all other accessories)</t>
  </si>
  <si>
    <t>Laying of 1.1KV GRADE 3CX2.5 SQMM CONTROL CABLE along withlugs,glands,straight joints &amp;accessories,etc (Including supply of lugs,glands,straight joints &amp; all other accessories)</t>
  </si>
  <si>
    <t>Laying of 1.1KV GRADE 5CX2.5 SQMM CONTROL CABLE along withlugs,glands,straight joints &amp;accessories,etc (Including supply of lugs,glands,straight joints &amp; all other accessories)</t>
  </si>
  <si>
    <t>Laying of 1.1KV GRADE 10CX2.5 SQMM CONTROL CABLE along withlugs,glands,straight joints &amp;accessories,etc (Including supply of lugs,glands,straight joints &amp; all other accessories)</t>
  </si>
  <si>
    <t>Laying of 1.1KV GRADE 19CX1.5 SQMM CONTROL CABLE along withlugs,glands,straight joints &amp;accessories,etc (Including supply of lugs,glands,straight joints &amp; all other accessories)</t>
  </si>
  <si>
    <t>Laying of 1.1KV GRADE 27CX1.5 SQMM CONTROL CABLE along withlugs,glands,straight joints &amp;accessories,etc (Including supply of lugs,glands,straight joints &amp; all other accessories)</t>
  </si>
  <si>
    <t>Laying of 4PAIR, 0.5SQMM SCREENED CABLE along withlugs,glands,straight joints &amp;accessories,etc (Including supply of lugs,glands,straight joints &amp; all other accessories)</t>
  </si>
  <si>
    <t>Laying of 1.1KV GRADE 3.5CX300 SQMM (XLPE) POWER CABLE along withlugs,glands,straight joints &amp;accessories,etc (Including supply of lugs,glands,straight joints &amp; all other accessories)</t>
  </si>
  <si>
    <t>Laying of 1.1KV GRADE 3.5CX70 SQMM (PVC) POWER CABLE along withlugs,glands,straight joints &amp;accessories,etc (Including supply of lugs,glands,straight joints &amp; all other accessories)</t>
  </si>
  <si>
    <t>Laying of 1.1KV GRADE 3.5CX35 SQMM (PVC) POWER CABLE along withlugs,glands,straight joints &amp;accessories,etc (Including supply of lugs,glands,straight joints &amp; all other accessories)</t>
  </si>
  <si>
    <t>Laying of 1.1KV GRADE 4CX16 SQMM (PVC) POWER CABLE along withlugs,glands,straight joints &amp;accessories,etc (Including supply of lugs,glands,straight joints &amp; all other accessories)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</si>
</sst>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3" formatCode="_ * #,##0.00_ ;_ * \-#,##0.00_ ;_ * &quot;-&quot;??_ ;_ @_ "/>
    <numFmt numFmtId="164" formatCode="_(* #,##0.00_);_(* \(#,##0.00\);_(* &quot;-&quot;??_);_(@_)"/>
    <numFmt numFmtId="165" formatCode="0.0"/>
    <numFmt numFmtId="166" formatCode="0.000"/>
    <numFmt numFmtId="167" formatCode="_(* #,##0.00_);_(* \(#,##0.00\);_(* \-??_);_(@_)"/>
    <numFmt numFmtId="168" formatCode="_(* #,##0_);_(* \(#,##0\);_(* \-??_);_(@_)"/>
    <numFmt numFmtId="169" formatCode="_(* #,##0.0_);_(* \(#,##0.0\);_(* \-??_);_(@_)"/>
    <numFmt numFmtId="170" formatCode="#,##0.0"/>
    <numFmt numFmtId="171" formatCode="0.00_)"/>
    <numFmt numFmtId="172" formatCode="_-&quot;£&quot;* #,##0.00_-;\-&quot;£&quot;* #,##0.00_-;_-&quot;£&quot;* &quot;-&quot;??_-;_-@_-"/>
    <numFmt numFmtId="173" formatCode="&quot;\&quot;#,##0.00;[Red]\-&quot;\&quot;#,##0.00"/>
    <numFmt numFmtId="174" formatCode="#,##0.000_);\(#,##0.000\)"/>
    <numFmt numFmtId="175" formatCode="0.0_)"/>
    <numFmt numFmtId="176" formatCode=";;"/>
    <numFmt numFmtId="177" formatCode="&quot; &quot;@"/>
    <numFmt numFmtId="178" formatCode="[$-409]dd\-mmm\-yy;@"/>
    <numFmt numFmtId="179" formatCode="_(* #,##0_);_(* \(#,##0\);_(* &quot;-&quot;??_);_(@_)"/>
    <numFmt numFmtId="180" formatCode="0.0000%"/>
    <numFmt numFmtId="181" formatCode="0.0000000000%"/>
  </numFmts>
  <fonts count="120">
    <font>
      <sz val="11"/>
      <name val="Book Antiqua"/>
      <family val="1"/>
    </font>
    <font>
      <sz val="11"/>
      <color theme="1"/>
      <name val="Calibri"/>
      <family val="2"/>
      <scheme val="minor"/>
    </font>
    <font>
      <sz val="10"/>
      <name val="Arial"/>
      <family val="2"/>
    </font>
    <font>
      <sz val="8"/>
      <name val="Arial"/>
      <family val="2"/>
    </font>
    <font>
      <b/>
      <sz val="12"/>
      <name val="Arial"/>
      <family val="2"/>
    </font>
    <font>
      <sz val="12"/>
      <name val="Book Antiqua"/>
      <family val="1"/>
    </font>
    <font>
      <b/>
      <sz val="12"/>
      <name val="Book Antiqua"/>
      <family val="1"/>
    </font>
    <font>
      <sz val="14"/>
      <name val="AngsanaUPC"/>
      <family val="1"/>
    </font>
    <font>
      <sz val="12"/>
      <name val="¹ÙÅÁÃ¼"/>
      <charset val="129"/>
    </font>
    <font>
      <sz val="10"/>
      <color indexed="10"/>
      <name val="Arial"/>
      <family val="2"/>
    </font>
    <font>
      <u/>
      <sz val="9"/>
      <color indexed="12"/>
      <name val="Arial"/>
      <family val="2"/>
    </font>
    <font>
      <sz val="7"/>
      <name val="Small Fonts"/>
      <family val="2"/>
    </font>
    <font>
      <b/>
      <sz val="10"/>
      <name val="Arial CE"/>
      <family val="2"/>
      <charset val="238"/>
    </font>
    <font>
      <u/>
      <sz val="9"/>
      <color indexed="36"/>
      <name val="Arial"/>
      <family val="2"/>
    </font>
    <font>
      <sz val="10"/>
      <name val="MS Sans Serif"/>
      <family val="2"/>
    </font>
    <font>
      <b/>
      <sz val="20"/>
      <name val="Book Antiqua"/>
      <family val="1"/>
    </font>
    <font>
      <b/>
      <sz val="11"/>
      <name val="Book Antiqua"/>
      <family val="1"/>
    </font>
    <font>
      <sz val="11"/>
      <name val="Book Antiqua"/>
      <family val="1"/>
    </font>
    <font>
      <sz val="10"/>
      <name val="Book Antiqua"/>
      <family val="1"/>
    </font>
    <font>
      <sz val="12"/>
      <name val="Arial"/>
      <family val="2"/>
    </font>
    <font>
      <b/>
      <sz val="12"/>
      <color indexed="12"/>
      <name val="Book Antiqua"/>
      <family val="1"/>
    </font>
    <font>
      <b/>
      <u/>
      <sz val="12"/>
      <name val="Book Antiqua"/>
      <family val="1"/>
    </font>
    <font>
      <b/>
      <sz val="16"/>
      <color indexed="12"/>
      <name val="Book Antiqua"/>
      <family val="1"/>
    </font>
    <font>
      <b/>
      <sz val="10"/>
      <name val="Book Antiqua"/>
      <family val="1"/>
    </font>
    <font>
      <sz val="11"/>
      <color indexed="12"/>
      <name val="Book Antiqua"/>
      <family val="1"/>
    </font>
    <font>
      <b/>
      <sz val="16"/>
      <color indexed="12"/>
      <name val="Arial"/>
      <family val="2"/>
    </font>
    <font>
      <sz val="20"/>
      <name val="Book Antiqua"/>
      <family val="1"/>
    </font>
    <font>
      <b/>
      <sz val="11"/>
      <color indexed="9"/>
      <name val="Book Antiqua"/>
      <family val="1"/>
    </font>
    <font>
      <b/>
      <sz val="11"/>
      <color indexed="10"/>
      <name val="Book Antiqua"/>
      <family val="1"/>
    </font>
    <font>
      <sz val="8"/>
      <name val="Book Antiqua"/>
      <family val="1"/>
    </font>
    <font>
      <b/>
      <sz val="14"/>
      <color indexed="9"/>
      <name val="Book Antiqua"/>
      <family val="1"/>
    </font>
    <font>
      <sz val="14"/>
      <name val="Book Antiqua"/>
      <family val="1"/>
    </font>
    <font>
      <sz val="11"/>
      <color indexed="9"/>
      <name val="Book Antiqua"/>
      <family val="1"/>
    </font>
    <font>
      <sz val="10"/>
      <name val="Book Antiqua"/>
      <family val="1"/>
    </font>
    <font>
      <sz val="8"/>
      <name val="Book Antiqua"/>
      <family val="1"/>
    </font>
    <font>
      <sz val="10"/>
      <name val="Arial"/>
      <family val="2"/>
    </font>
    <font>
      <sz val="12"/>
      <color indexed="9"/>
      <name val="Book Antiqua"/>
      <family val="1"/>
    </font>
    <font>
      <b/>
      <sz val="11"/>
      <color indexed="12"/>
      <name val="Book Antiqua"/>
      <family val="1"/>
    </font>
    <font>
      <sz val="10"/>
      <color indexed="9"/>
      <name val="Book Antiqua"/>
      <family val="1"/>
    </font>
    <font>
      <b/>
      <sz val="14"/>
      <name val="Book Antiqua"/>
      <family val="1"/>
    </font>
    <font>
      <i/>
      <sz val="11"/>
      <name val="Book Antiqua"/>
      <family val="1"/>
    </font>
    <font>
      <b/>
      <sz val="12"/>
      <color indexed="9"/>
      <name val="Book Antiqua"/>
      <family val="1"/>
    </font>
    <font>
      <sz val="10"/>
      <color indexed="9"/>
      <name val="Arial"/>
      <family val="2"/>
    </font>
    <font>
      <b/>
      <vertAlign val="superscript"/>
      <sz val="11"/>
      <name val="Book Antiqua"/>
      <family val="1"/>
    </font>
    <font>
      <b/>
      <sz val="14"/>
      <color indexed="12"/>
      <name val="Book Antiqua"/>
      <family val="1"/>
    </font>
    <font>
      <b/>
      <vertAlign val="superscript"/>
      <sz val="12"/>
      <color indexed="12"/>
      <name val="Book Antiqua"/>
      <family val="1"/>
    </font>
    <font>
      <sz val="11"/>
      <name val="Book Antiqua"/>
      <family val="1"/>
    </font>
    <font>
      <sz val="10"/>
      <color indexed="9"/>
      <name val="Wingdings 3"/>
      <family val="1"/>
      <charset val="2"/>
    </font>
    <font>
      <sz val="1"/>
      <color indexed="9"/>
      <name val="Book Antiqua"/>
      <family val="1"/>
    </font>
    <font>
      <vertAlign val="superscript"/>
      <sz val="12"/>
      <name val="Book Antiqua"/>
      <family val="1"/>
    </font>
    <font>
      <sz val="11"/>
      <name val="Arial"/>
      <family val="2"/>
    </font>
    <font>
      <sz val="12"/>
      <name val="Times New Roman"/>
      <family val="1"/>
    </font>
    <font>
      <sz val="14"/>
      <name val="Arial"/>
      <family val="2"/>
    </font>
    <font>
      <b/>
      <sz val="12.5"/>
      <name val="Arial"/>
      <family val="2"/>
    </font>
    <font>
      <sz val="12.5"/>
      <name val="Arial"/>
      <family val="2"/>
    </font>
    <font>
      <sz val="11"/>
      <color indexed="8"/>
      <name val="Book Antiqua"/>
      <family val="1"/>
    </font>
    <font>
      <sz val="12"/>
      <color indexed="10"/>
      <name val="Book Antiqua"/>
      <family val="1"/>
    </font>
    <font>
      <sz val="12"/>
      <color indexed="8"/>
      <name val="Book Antiqua"/>
      <family val="1"/>
    </font>
    <font>
      <sz val="9"/>
      <name val="Book Antiqua"/>
      <family val="1"/>
    </font>
    <font>
      <sz val="12"/>
      <color indexed="56"/>
      <name val="Book Antiqua"/>
      <family val="1"/>
    </font>
    <font>
      <sz val="11"/>
      <color indexed="9"/>
      <name val="Cambria"/>
      <family val="1"/>
    </font>
    <font>
      <b/>
      <sz val="12"/>
      <color indexed="9"/>
      <name val="Cambria"/>
      <family val="1"/>
    </font>
    <font>
      <b/>
      <sz val="12"/>
      <color indexed="9"/>
      <name val="Arial"/>
      <family val="2"/>
    </font>
    <font>
      <sz val="10"/>
      <color indexed="9"/>
      <name val="Cambria"/>
      <family val="1"/>
    </font>
    <font>
      <sz val="10"/>
      <color indexed="9"/>
      <name val="Arial"/>
      <family val="2"/>
    </font>
    <font>
      <sz val="11"/>
      <color indexed="9"/>
      <name val="Arial"/>
      <family val="2"/>
    </font>
    <font>
      <sz val="14"/>
      <name val="AngsanaUPC"/>
      <family val="1"/>
    </font>
    <font>
      <sz val="10"/>
      <color indexed="10"/>
      <name val="Arial"/>
      <family val="2"/>
    </font>
    <font>
      <u/>
      <sz val="9"/>
      <color indexed="12"/>
      <name val="Arial"/>
      <family val="2"/>
    </font>
    <font>
      <sz val="7"/>
      <name val="Small Fonts"/>
      <family val="2"/>
    </font>
    <font>
      <u/>
      <sz val="9"/>
      <color indexed="36"/>
      <name val="Arial"/>
      <family val="2"/>
    </font>
    <font>
      <b/>
      <sz val="11"/>
      <color indexed="8"/>
      <name val="Cambria"/>
      <family val="1"/>
    </font>
    <font>
      <b/>
      <sz val="12"/>
      <color indexed="8"/>
      <name val="Cambria"/>
      <family val="1"/>
    </font>
    <font>
      <b/>
      <sz val="10"/>
      <color indexed="8"/>
      <name val="Cambria"/>
      <family val="1"/>
    </font>
    <font>
      <sz val="10"/>
      <color indexed="8"/>
      <name val="Cambria"/>
      <family val="1"/>
    </font>
    <font>
      <sz val="11"/>
      <color indexed="8"/>
      <name val="Cambria"/>
      <family val="1"/>
    </font>
    <font>
      <b/>
      <sz val="11"/>
      <color indexed="8"/>
      <name val="Book Antiqua"/>
      <family val="1"/>
    </font>
    <font>
      <b/>
      <sz val="12"/>
      <name val="Times New Roman"/>
      <family val="1"/>
    </font>
    <font>
      <sz val="11"/>
      <color indexed="8"/>
      <name val="Calibri"/>
      <family val="2"/>
    </font>
    <font>
      <sz val="12"/>
      <name val="Calibri"/>
      <family val="2"/>
    </font>
    <font>
      <sz val="14"/>
      <name val="AngsanaUPC"/>
      <family val="1"/>
      <charset val="222"/>
    </font>
    <font>
      <b/>
      <sz val="12"/>
      <color indexed="8"/>
      <name val="Book Antiqua"/>
      <family val="1"/>
    </font>
    <font>
      <b/>
      <sz val="11"/>
      <name val="Calibri"/>
      <family val="2"/>
    </font>
    <font>
      <b/>
      <i/>
      <sz val="12"/>
      <name val="Book Antiqua"/>
      <family val="1"/>
    </font>
    <font>
      <b/>
      <sz val="22"/>
      <color indexed="10"/>
      <name val="Book Antiqua"/>
      <family val="1"/>
    </font>
    <font>
      <b/>
      <i/>
      <sz val="10"/>
      <name val="Book Antiqua"/>
      <family val="1"/>
    </font>
    <font>
      <b/>
      <sz val="9"/>
      <name val="Book Antiqua"/>
      <family val="1"/>
    </font>
    <font>
      <b/>
      <sz val="12"/>
      <color indexed="16"/>
      <name val="Book Antiqua"/>
      <family val="1"/>
    </font>
    <font>
      <b/>
      <sz val="18"/>
      <color indexed="10"/>
      <name val="Book Antiqua"/>
      <family val="1"/>
    </font>
    <font>
      <sz val="12"/>
      <color rgb="FFFF0000"/>
      <name val="Book Antiqua"/>
      <family val="1"/>
    </font>
    <font>
      <b/>
      <sz val="12"/>
      <color rgb="FFFF0000"/>
      <name val="Book Antiqua"/>
      <family val="1"/>
    </font>
    <font>
      <sz val="11"/>
      <color rgb="FFFFFFFF"/>
      <name val="Book Antiqua"/>
      <family val="1"/>
    </font>
    <font>
      <b/>
      <sz val="11"/>
      <color rgb="FFFF0000"/>
      <name val="Book Antiqua"/>
      <family val="1"/>
    </font>
    <font>
      <sz val="12"/>
      <color rgb="FFFF0000"/>
      <name val="Arial"/>
      <family val="2"/>
    </font>
    <font>
      <sz val="11"/>
      <color theme="0"/>
      <name val="Book Antiqua"/>
      <family val="1"/>
    </font>
    <font>
      <sz val="12"/>
      <color theme="0"/>
      <name val="Book Antiqua"/>
      <family val="1"/>
    </font>
    <font>
      <b/>
      <i/>
      <sz val="11"/>
      <name val="Book Antiqua"/>
      <family val="1"/>
    </font>
    <font>
      <sz val="11"/>
      <color indexed="10"/>
      <name val="Book Antiqua"/>
      <family val="1"/>
    </font>
    <font>
      <sz val="11"/>
      <color theme="1"/>
      <name val="Book Antiqua"/>
      <family val="1"/>
    </font>
    <font>
      <sz val="12"/>
      <color theme="1"/>
      <name val="Times New Roman"/>
      <family val="1"/>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Times New Roman"/>
      <family val="1"/>
    </font>
    <font>
      <strike/>
      <sz val="12"/>
      <name val="Book Antiqua"/>
      <family val="1"/>
    </font>
    <font>
      <strike/>
      <sz val="11"/>
      <name val="Book Antiqua"/>
      <family val="1"/>
    </font>
    <font>
      <strike/>
      <sz val="12"/>
      <color theme="1"/>
      <name val="Times New Roman"/>
      <family val="1"/>
    </font>
  </fonts>
  <fills count="50">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42"/>
        <bgColor indexed="64"/>
      </patternFill>
    </fill>
    <fill>
      <patternFill patternType="solid">
        <fgColor indexed="43"/>
        <bgColor indexed="64"/>
      </patternFill>
    </fill>
    <fill>
      <patternFill patternType="solid">
        <fgColor indexed="22"/>
        <bgColor indexed="64"/>
      </patternFill>
    </fill>
    <fill>
      <patternFill patternType="solid">
        <fgColor indexed="44"/>
        <bgColor indexed="64"/>
      </patternFill>
    </fill>
    <fill>
      <patternFill patternType="solid">
        <fgColor indexed="12"/>
        <bgColor indexed="64"/>
      </patternFill>
    </fill>
    <fill>
      <patternFill patternType="solid">
        <fgColor indexed="45"/>
        <bgColor indexed="64"/>
      </patternFill>
    </fill>
    <fill>
      <patternFill patternType="solid">
        <fgColor rgb="FF00B0F0"/>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theme="1" tint="0.499984740745262"/>
        <bgColor indexed="64"/>
      </patternFill>
    </fill>
    <fill>
      <patternFill patternType="solid">
        <fgColor theme="7" tint="0.39997558519241921"/>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79998168889431442"/>
        <bgColor indexed="64"/>
      </patternFill>
    </fill>
  </fills>
  <borders count="55">
    <border>
      <left/>
      <right/>
      <top/>
      <bottom/>
      <diagonal/>
    </border>
    <border>
      <left style="thin">
        <color indexed="64"/>
      </left>
      <right style="thin">
        <color indexed="64"/>
      </right>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top style="thin">
        <color indexed="64"/>
      </top>
      <bottom style="hair">
        <color indexed="64"/>
      </bottom>
      <diagonal/>
    </border>
    <border>
      <left/>
      <right/>
      <top/>
      <bottom style="hair">
        <color indexed="64"/>
      </bottom>
      <diagonal/>
    </border>
    <border>
      <left/>
      <right/>
      <top style="medium">
        <color indexed="64"/>
      </top>
      <bottom/>
      <diagonal/>
    </border>
    <border>
      <left style="medium">
        <color indexed="64"/>
      </left>
      <right/>
      <top style="thin">
        <color indexed="64"/>
      </top>
      <bottom style="thin">
        <color indexed="64"/>
      </bottom>
      <diagonal/>
    </border>
    <border>
      <left/>
      <right/>
      <top style="hair">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279">
    <xf numFmtId="0" fontId="0" fillId="0" borderId="0"/>
    <xf numFmtId="9" fontId="7" fillId="0" borderId="0"/>
    <xf numFmtId="9" fontId="66" fillId="0" borderId="0"/>
    <xf numFmtId="9" fontId="7" fillId="0" borderId="0"/>
    <xf numFmtId="9" fontId="80" fillId="0" borderId="0"/>
    <xf numFmtId="9" fontId="7" fillId="0" borderId="0"/>
    <xf numFmtId="172" fontId="2" fillId="0" borderId="0" applyFont="0" applyFill="0" applyBorder="0" applyAlignment="0" applyProtection="0"/>
    <xf numFmtId="175" fontId="2" fillId="0" borderId="0" applyFont="0" applyFill="0" applyBorder="0" applyAlignment="0" applyProtection="0"/>
    <xf numFmtId="174" fontId="2" fillId="0" borderId="0" applyFont="0" applyFill="0" applyBorder="0" applyAlignment="0" applyProtection="0"/>
    <xf numFmtId="176" fontId="2" fillId="0" borderId="0" applyFont="0" applyFill="0" applyBorder="0" applyAlignment="0" applyProtection="0"/>
    <xf numFmtId="0" fontId="8" fillId="0" borderId="0"/>
    <xf numFmtId="164" fontId="2" fillId="0" borderId="0" applyFont="0" applyFill="0" applyBorder="0" applyAlignment="0" applyProtection="0"/>
    <xf numFmtId="173" fontId="2" fillId="0" borderId="0"/>
    <xf numFmtId="173" fontId="35" fillId="0" borderId="0"/>
    <xf numFmtId="173" fontId="2" fillId="0" borderId="0"/>
    <xf numFmtId="173" fontId="35" fillId="0" borderId="0"/>
    <xf numFmtId="173" fontId="2" fillId="0" borderId="0"/>
    <xf numFmtId="173" fontId="35" fillId="0" borderId="0"/>
    <xf numFmtId="173" fontId="2" fillId="0" borderId="0"/>
    <xf numFmtId="173" fontId="35" fillId="0" borderId="0"/>
    <xf numFmtId="173" fontId="2" fillId="0" borderId="0"/>
    <xf numFmtId="173" fontId="35" fillId="0" borderId="0"/>
    <xf numFmtId="173" fontId="2" fillId="0" borderId="0"/>
    <xf numFmtId="173" fontId="35" fillId="0" borderId="0"/>
    <xf numFmtId="173" fontId="2" fillId="0" borderId="0"/>
    <xf numFmtId="173" fontId="35" fillId="0" borderId="0"/>
    <xf numFmtId="173" fontId="2" fillId="0" borderId="0"/>
    <xf numFmtId="173" fontId="35" fillId="0" borderId="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70" fontId="9" fillId="0" borderId="1">
      <alignment horizontal="right"/>
    </xf>
    <xf numFmtId="170" fontId="67" fillId="0" borderId="1">
      <alignment horizontal="right"/>
    </xf>
    <xf numFmtId="170" fontId="9" fillId="0" borderId="1">
      <alignment horizontal="right"/>
    </xf>
    <xf numFmtId="0" fontId="4" fillId="0" borderId="2" applyNumberFormat="0" applyAlignment="0" applyProtection="0">
      <alignment horizontal="left" vertical="center"/>
    </xf>
    <xf numFmtId="0" fontId="4" fillId="0" borderId="3">
      <alignment horizontal="left" vertical="center"/>
    </xf>
    <xf numFmtId="0" fontId="10" fillId="0" borderId="0" applyNumberFormat="0" applyFill="0" applyBorder="0" applyAlignment="0" applyProtection="0">
      <alignment vertical="top"/>
      <protection locked="0"/>
    </xf>
    <xf numFmtId="0" fontId="68"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37" fontId="11" fillId="0" borderId="0"/>
    <xf numFmtId="37" fontId="69" fillId="0" borderId="0"/>
    <xf numFmtId="37" fontId="11" fillId="0" borderId="0"/>
    <xf numFmtId="166" fontId="2" fillId="0" borderId="0"/>
    <xf numFmtId="166" fontId="35" fillId="0" borderId="0"/>
    <xf numFmtId="0" fontId="2"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2"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2"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2" fillId="0" borderId="0" applyNumberFormat="0" applyFont="0" applyFill="0" applyBorder="0" applyAlignment="0" applyProtection="0">
      <alignment vertical="top"/>
    </xf>
    <xf numFmtId="0" fontId="35" fillId="0" borderId="0"/>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2" fillId="0" borderId="0" applyNumberFormat="0" applyFont="0" applyFill="0" applyBorder="0" applyAlignment="0" applyProtection="0">
      <alignment vertical="top"/>
    </xf>
    <xf numFmtId="0" fontId="78" fillId="0" borderId="0"/>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xf numFmtId="0" fontId="2" fillId="0" borderId="0" applyNumberFormat="0" applyFont="0" applyFill="0" applyBorder="0" applyAlignment="0" applyProtection="0">
      <alignment vertical="top"/>
    </xf>
    <xf numFmtId="0" fontId="17" fillId="0" borderId="0"/>
    <xf numFmtId="0" fontId="35" fillId="0" borderId="0" applyNumberFormat="0" applyFont="0" applyFill="0" applyBorder="0" applyAlignment="0" applyProtection="0">
      <alignment vertical="top"/>
    </xf>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2"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7" fillId="0" borderId="0"/>
    <xf numFmtId="0" fontId="35" fillId="0" borderId="0"/>
    <xf numFmtId="0" fontId="35" fillId="0" borderId="0"/>
    <xf numFmtId="0" fontId="2"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2"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2"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2"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3" fillId="0" borderId="0"/>
    <xf numFmtId="0" fontId="18" fillId="0" borderId="0"/>
    <xf numFmtId="0" fontId="17" fillId="0" borderId="0"/>
    <xf numFmtId="0" fontId="33" fillId="0" borderId="0"/>
    <xf numFmtId="0" fontId="2" fillId="0" borderId="0"/>
    <xf numFmtId="0" fontId="35" fillId="0" borderId="0" applyNumberFormat="0" applyFont="0" applyFill="0" applyBorder="0" applyAlignment="0" applyProtection="0">
      <alignment vertical="top"/>
    </xf>
    <xf numFmtId="0" fontId="17" fillId="0" borderId="0" applyNumberFormat="0" applyFill="0" applyBorder="0" applyProtection="0">
      <alignment vertical="top"/>
    </xf>
    <xf numFmtId="0" fontId="35" fillId="0" borderId="0" applyNumberFormat="0" applyFont="0" applyFill="0" applyBorder="0" applyAlignment="0" applyProtection="0">
      <alignment vertical="top"/>
    </xf>
    <xf numFmtId="0" fontId="2" fillId="0" borderId="0" applyNumberFormat="0" applyFont="0" applyFill="0" applyBorder="0" applyAlignment="0" applyProtection="0">
      <alignment vertical="top"/>
    </xf>
    <xf numFmtId="0" fontId="2"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2" fillId="0" borderId="0"/>
    <xf numFmtId="0" fontId="17" fillId="0" borderId="0"/>
    <xf numFmtId="0" fontId="17" fillId="0" borderId="0"/>
    <xf numFmtId="0" fontId="2" fillId="0" borderId="0"/>
    <xf numFmtId="0" fontId="2" fillId="0" borderId="0"/>
    <xf numFmtId="0" fontId="35" fillId="0" borderId="0"/>
    <xf numFmtId="0" fontId="2" fillId="0" borderId="0" applyNumberFormat="0" applyFont="0" applyFill="0" applyBorder="0" applyAlignment="0" applyProtection="0">
      <alignment vertical="top"/>
    </xf>
    <xf numFmtId="0" fontId="2" fillId="0" borderId="0" applyNumberFormat="0" applyFont="0" applyFill="0" applyBorder="0" applyAlignment="0" applyProtection="0">
      <alignment vertical="top"/>
    </xf>
    <xf numFmtId="0" fontId="2" fillId="0" borderId="0"/>
    <xf numFmtId="0" fontId="35" fillId="0" borderId="0" applyNumberFormat="0" applyFont="0" applyFill="0" applyBorder="0" applyAlignment="0" applyProtection="0">
      <alignment vertical="top"/>
    </xf>
    <xf numFmtId="9" fontId="35" fillId="0" borderId="0" applyFill="0" applyBorder="0" applyAlignment="0" applyProtection="0"/>
    <xf numFmtId="9" fontId="35" fillId="0" borderId="0" applyFill="0" applyBorder="0" applyAlignment="0" applyProtection="0"/>
    <xf numFmtId="0" fontId="12" fillId="0" borderId="0" applyFont="0"/>
    <xf numFmtId="0" fontId="13" fillId="0" borderId="0" applyNumberFormat="0" applyFill="0" applyBorder="0" applyAlignment="0" applyProtection="0">
      <alignment vertical="top"/>
      <protection locked="0"/>
    </xf>
    <xf numFmtId="0" fontId="70"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4" fillId="0" borderId="0"/>
    <xf numFmtId="0" fontId="100" fillId="0" borderId="0" applyNumberFormat="0" applyFill="0" applyBorder="0" applyAlignment="0" applyProtection="0"/>
    <xf numFmtId="0" fontId="101" fillId="0" borderId="46" applyNumberFormat="0" applyFill="0" applyAlignment="0" applyProtection="0"/>
    <xf numFmtId="0" fontId="102" fillId="0" borderId="47" applyNumberFormat="0" applyFill="0" applyAlignment="0" applyProtection="0"/>
    <xf numFmtId="0" fontId="103" fillId="0" borderId="48" applyNumberFormat="0" applyFill="0" applyAlignment="0" applyProtection="0"/>
    <xf numFmtId="0" fontId="103" fillId="0" borderId="0" applyNumberFormat="0" applyFill="0" applyBorder="0" applyAlignment="0" applyProtection="0"/>
    <xf numFmtId="0" fontId="104" fillId="18" borderId="0" applyNumberFormat="0" applyBorder="0" applyAlignment="0" applyProtection="0"/>
    <xf numFmtId="0" fontId="105" fillId="19" borderId="0" applyNumberFormat="0" applyBorder="0" applyAlignment="0" applyProtection="0"/>
    <xf numFmtId="0" fontId="106" fillId="20" borderId="0" applyNumberFormat="0" applyBorder="0" applyAlignment="0" applyProtection="0"/>
    <xf numFmtId="0" fontId="107" fillId="21" borderId="49" applyNumberFormat="0" applyAlignment="0" applyProtection="0"/>
    <xf numFmtId="0" fontId="108" fillId="22" borderId="50" applyNumberFormat="0" applyAlignment="0" applyProtection="0"/>
    <xf numFmtId="0" fontId="109" fillId="22" borderId="49" applyNumberFormat="0" applyAlignment="0" applyProtection="0"/>
    <xf numFmtId="0" fontId="110" fillId="0" borderId="51" applyNumberFormat="0" applyFill="0" applyAlignment="0" applyProtection="0"/>
    <xf numFmtId="0" fontId="111" fillId="23" borderId="52" applyNumberFormat="0" applyAlignment="0" applyProtection="0"/>
    <xf numFmtId="0" fontId="112" fillId="0" borderId="0" applyNumberFormat="0" applyFill="0" applyBorder="0" applyAlignment="0" applyProtection="0"/>
    <xf numFmtId="0" fontId="113" fillId="0" borderId="0" applyNumberFormat="0" applyFill="0" applyBorder="0" applyAlignment="0" applyProtection="0"/>
    <xf numFmtId="0" fontId="114" fillId="0" borderId="54" applyNumberFormat="0" applyFill="0" applyAlignment="0" applyProtection="0"/>
    <xf numFmtId="0" fontId="11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1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15"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15"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15" fillId="41"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15" fillId="45"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24" borderId="53" applyNumberFormat="0" applyFont="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cellStyleXfs>
  <cellXfs count="1470">
    <xf numFmtId="0" fontId="0" fillId="0" borderId="0" xfId="0"/>
    <xf numFmtId="0" fontId="17" fillId="0" borderId="0" xfId="0" applyFont="1" applyAlignment="1">
      <alignment vertical="center"/>
    </xf>
    <xf numFmtId="0" fontId="17" fillId="0" borderId="0" xfId="0" applyFont="1" applyAlignment="1">
      <alignment horizontal="justify" vertical="center" wrapText="1"/>
    </xf>
    <xf numFmtId="0" fontId="17" fillId="0" borderId="0" xfId="200" applyNumberFormat="1" applyFill="1" applyBorder="1" applyAlignment="1" applyProtection="1">
      <alignment vertical="center"/>
    </xf>
    <xf numFmtId="0" fontId="17" fillId="0" borderId="0" xfId="0" applyFont="1" applyAlignment="1">
      <alignment horizontal="left" vertical="center"/>
    </xf>
    <xf numFmtId="0" fontId="16" fillId="0" borderId="4" xfId="0" applyFont="1" applyBorder="1" applyAlignment="1">
      <alignment horizontal="center" vertical="center" wrapText="1"/>
    </xf>
    <xf numFmtId="0" fontId="17" fillId="0" borderId="0" xfId="0" applyFont="1" applyAlignment="1">
      <alignment horizontal="center" vertical="center"/>
    </xf>
    <xf numFmtId="0" fontId="16" fillId="0" borderId="5" xfId="0" applyFont="1" applyBorder="1" applyAlignment="1">
      <alignment vertical="center"/>
    </xf>
    <xf numFmtId="0" fontId="16" fillId="0" borderId="5" xfId="0" applyFont="1" applyBorder="1" applyAlignment="1">
      <alignment horizontal="right" vertical="center"/>
    </xf>
    <xf numFmtId="0" fontId="16" fillId="0" borderId="4" xfId="0" applyFont="1" applyBorder="1" applyAlignment="1">
      <alignment horizontal="center" vertical="center"/>
    </xf>
    <xf numFmtId="0" fontId="17" fillId="0" borderId="4" xfId="0" applyFont="1" applyBorder="1" applyAlignment="1">
      <alignment vertical="center"/>
    </xf>
    <xf numFmtId="0" fontId="16" fillId="0" borderId="0" xfId="0" applyFont="1" applyAlignment="1">
      <alignment horizontal="center" vertical="center"/>
    </xf>
    <xf numFmtId="14" fontId="17" fillId="0" borderId="0" xfId="0" applyNumberFormat="1" applyFont="1" applyAlignment="1">
      <alignment horizontal="left" vertical="center"/>
    </xf>
    <xf numFmtId="0" fontId="17" fillId="0" borderId="0" xfId="0" applyFont="1" applyAlignment="1">
      <alignment horizontal="justify" vertical="center"/>
    </xf>
    <xf numFmtId="0" fontId="16" fillId="0" borderId="4" xfId="200" applyNumberFormat="1" applyFont="1" applyFill="1" applyBorder="1" applyAlignment="1" applyProtection="1">
      <alignment vertical="center" wrapText="1"/>
    </xf>
    <xf numFmtId="0" fontId="19" fillId="0" borderId="0" xfId="205" applyFont="1" applyAlignment="1" applyProtection="1">
      <alignment vertical="center"/>
      <protection hidden="1"/>
    </xf>
    <xf numFmtId="0" fontId="19" fillId="0" borderId="0" xfId="205" applyFont="1" applyProtection="1">
      <protection hidden="1"/>
    </xf>
    <xf numFmtId="0" fontId="2" fillId="0" borderId="0" xfId="205" applyProtection="1">
      <protection hidden="1"/>
    </xf>
    <xf numFmtId="0" fontId="5" fillId="0" borderId="0" xfId="205" applyFont="1" applyAlignment="1" applyProtection="1">
      <alignment vertical="center"/>
      <protection hidden="1"/>
    </xf>
    <xf numFmtId="0" fontId="5" fillId="0" borderId="6" xfId="205" applyFont="1" applyBorder="1" applyAlignment="1" applyProtection="1">
      <alignment vertical="center"/>
      <protection hidden="1"/>
    </xf>
    <xf numFmtId="0" fontId="5" fillId="0" borderId="7" xfId="205" applyFont="1" applyBorder="1" applyAlignment="1" applyProtection="1">
      <alignment vertical="center"/>
      <protection hidden="1"/>
    </xf>
    <xf numFmtId="0" fontId="5" fillId="0" borderId="8" xfId="205" applyFont="1" applyBorder="1" applyAlignment="1" applyProtection="1">
      <alignment vertical="center"/>
      <protection hidden="1"/>
    </xf>
    <xf numFmtId="0" fontId="5" fillId="0" borderId="5" xfId="205" applyFont="1" applyBorder="1" applyAlignment="1" applyProtection="1">
      <alignment vertical="center"/>
      <protection hidden="1"/>
    </xf>
    <xf numFmtId="0" fontId="5" fillId="0" borderId="9" xfId="205" applyFont="1" applyBorder="1" applyAlignment="1" applyProtection="1">
      <alignment vertical="center"/>
      <protection hidden="1"/>
    </xf>
    <xf numFmtId="0" fontId="23" fillId="0" borderId="7" xfId="205" applyFont="1" applyBorder="1" applyAlignment="1" applyProtection="1">
      <alignment vertical="center"/>
      <protection hidden="1"/>
    </xf>
    <xf numFmtId="0" fontId="2" fillId="0" borderId="0" xfId="205" applyAlignment="1" applyProtection="1">
      <alignment vertical="center"/>
      <protection hidden="1"/>
    </xf>
    <xf numFmtId="0" fontId="18" fillId="0" borderId="7" xfId="205" applyFont="1" applyBorder="1" applyAlignment="1" applyProtection="1">
      <alignment vertical="center"/>
      <protection hidden="1"/>
    </xf>
    <xf numFmtId="0" fontId="25" fillId="0" borderId="0" xfId="205" applyFont="1" applyAlignment="1" applyProtection="1">
      <alignment vertical="center"/>
      <protection hidden="1"/>
    </xf>
    <xf numFmtId="0" fontId="18" fillId="0" borderId="9" xfId="205" applyFont="1" applyBorder="1" applyAlignment="1" applyProtection="1">
      <alignment vertical="center"/>
      <protection hidden="1"/>
    </xf>
    <xf numFmtId="0" fontId="5" fillId="0" borderId="10" xfId="205" applyFont="1" applyBorder="1" applyAlignment="1" applyProtection="1">
      <alignment vertical="center"/>
      <protection hidden="1"/>
    </xf>
    <xf numFmtId="0" fontId="18" fillId="0" borderId="0" xfId="205" applyFont="1" applyAlignment="1" applyProtection="1">
      <alignment vertical="center"/>
      <protection hidden="1"/>
    </xf>
    <xf numFmtId="0" fontId="16" fillId="0" borderId="0" xfId="206" applyFont="1" applyAlignment="1" applyProtection="1">
      <alignment vertical="center"/>
      <protection hidden="1"/>
    </xf>
    <xf numFmtId="0" fontId="17" fillId="0" borderId="0" xfId="206" applyAlignment="1" applyProtection="1">
      <alignment vertical="center"/>
      <protection hidden="1"/>
    </xf>
    <xf numFmtId="0" fontId="17" fillId="0" borderId="0" xfId="206" applyAlignment="1" applyProtection="1">
      <alignment vertical="top"/>
      <protection hidden="1"/>
    </xf>
    <xf numFmtId="0" fontId="17" fillId="0" borderId="0" xfId="0" applyFont="1" applyAlignment="1" applyProtection="1">
      <alignment vertical="center"/>
      <protection hidden="1"/>
    </xf>
    <xf numFmtId="0" fontId="16" fillId="0" borderId="0" xfId="0" applyFont="1" applyAlignment="1">
      <alignment horizontal="justify" vertical="center"/>
    </xf>
    <xf numFmtId="0" fontId="16" fillId="0" borderId="0" xfId="0" applyFont="1" applyAlignment="1">
      <alignment horizontal="right" vertical="center"/>
    </xf>
    <xf numFmtId="0" fontId="17" fillId="0" borderId="0" xfId="0" applyFont="1"/>
    <xf numFmtId="0" fontId="5" fillId="0" borderId="0" xfId="205" applyFont="1" applyAlignment="1" applyProtection="1">
      <alignment vertical="top"/>
      <protection hidden="1"/>
    </xf>
    <xf numFmtId="0" fontId="27" fillId="0" borderId="0" xfId="205" applyFont="1" applyAlignment="1" applyProtection="1">
      <alignment horizontal="center" vertical="center"/>
      <protection hidden="1"/>
    </xf>
    <xf numFmtId="0" fontId="16" fillId="0" borderId="0" xfId="205" applyFont="1" applyAlignment="1" applyProtection="1">
      <alignment vertical="center"/>
      <protection hidden="1"/>
    </xf>
    <xf numFmtId="0" fontId="17" fillId="0" borderId="0" xfId="205" applyFont="1" applyAlignment="1" applyProtection="1">
      <alignment vertical="center"/>
      <protection hidden="1"/>
    </xf>
    <xf numFmtId="0" fontId="16" fillId="0" borderId="0" xfId="208" applyFont="1" applyAlignment="1" applyProtection="1">
      <alignment vertical="top"/>
      <protection hidden="1"/>
    </xf>
    <xf numFmtId="0" fontId="17" fillId="0" borderId="0" xfId="205" applyFont="1" applyAlignment="1" applyProtection="1">
      <alignment vertical="top"/>
      <protection hidden="1"/>
    </xf>
    <xf numFmtId="0" fontId="27" fillId="0" borderId="0" xfId="205" applyFont="1" applyAlignment="1" applyProtection="1">
      <alignment vertical="center"/>
      <protection hidden="1"/>
    </xf>
    <xf numFmtId="177" fontId="16" fillId="0" borderId="11" xfId="205" applyNumberFormat="1" applyFont="1" applyBorder="1" applyAlignment="1" applyProtection="1">
      <alignment horizontal="center" vertical="center"/>
      <protection hidden="1"/>
    </xf>
    <xf numFmtId="0" fontId="17" fillId="0" borderId="12" xfId="205" applyFont="1" applyBorder="1" applyAlignment="1" applyProtection="1">
      <alignment horizontal="center" vertical="center"/>
      <protection hidden="1"/>
    </xf>
    <xf numFmtId="0" fontId="17" fillId="0" borderId="13" xfId="205" applyFont="1" applyBorder="1" applyAlignment="1" applyProtection="1">
      <alignment vertical="center"/>
      <protection hidden="1"/>
    </xf>
    <xf numFmtId="0" fontId="16" fillId="0" borderId="0" xfId="205" applyFont="1" applyAlignment="1" applyProtection="1">
      <alignment vertical="center" wrapText="1"/>
      <protection hidden="1"/>
    </xf>
    <xf numFmtId="4" fontId="16" fillId="0" borderId="0" xfId="205" applyNumberFormat="1" applyFont="1" applyAlignment="1" applyProtection="1">
      <alignment vertical="center"/>
      <protection hidden="1"/>
    </xf>
    <xf numFmtId="0" fontId="17" fillId="0" borderId="0" xfId="205" applyFont="1" applyAlignment="1" applyProtection="1">
      <alignment horizontal="left" vertical="center" wrapText="1"/>
      <protection hidden="1"/>
    </xf>
    <xf numFmtId="0" fontId="17" fillId="0" borderId="0" xfId="205" applyFont="1" applyAlignment="1" applyProtection="1">
      <alignment horizontal="right" vertical="center"/>
      <protection hidden="1"/>
    </xf>
    <xf numFmtId="0" fontId="6" fillId="0" borderId="0" xfId="205" applyFont="1" applyAlignment="1" applyProtection="1">
      <alignment horizontal="center" vertical="top"/>
      <protection hidden="1"/>
    </xf>
    <xf numFmtId="0" fontId="16" fillId="0" borderId="5" xfId="205" applyFont="1" applyBorder="1" applyAlignment="1" applyProtection="1">
      <alignment vertical="top"/>
      <protection hidden="1"/>
    </xf>
    <xf numFmtId="0" fontId="16" fillId="0" borderId="11" xfId="205" applyFont="1" applyBorder="1" applyAlignment="1" applyProtection="1">
      <alignment horizontal="justify" vertical="top" wrapText="1"/>
      <protection hidden="1"/>
    </xf>
    <xf numFmtId="0" fontId="16" fillId="0" borderId="11" xfId="205" applyFont="1" applyBorder="1" applyAlignment="1" applyProtection="1">
      <alignment horizontal="right" vertical="center" wrapText="1" indent="5"/>
      <protection hidden="1"/>
    </xf>
    <xf numFmtId="0" fontId="17" fillId="0" borderId="13" xfId="205" applyFont="1" applyBorder="1" applyAlignment="1" applyProtection="1">
      <alignment horizontal="center" vertical="center"/>
      <protection hidden="1"/>
    </xf>
    <xf numFmtId="0" fontId="17" fillId="0" borderId="0" xfId="205" applyFont="1" applyAlignment="1" applyProtection="1">
      <alignment horizontal="left" vertical="center"/>
      <protection hidden="1"/>
    </xf>
    <xf numFmtId="0" fontId="5" fillId="0" borderId="0" xfId="205" applyFont="1" applyAlignment="1" applyProtection="1">
      <alignment horizontal="right"/>
      <protection hidden="1"/>
    </xf>
    <xf numFmtId="0" fontId="16" fillId="0" borderId="5" xfId="0" applyFont="1" applyBorder="1" applyAlignment="1">
      <alignment horizontal="left" vertical="center"/>
    </xf>
    <xf numFmtId="0" fontId="16" fillId="0" borderId="5" xfId="0" applyFont="1" applyBorder="1" applyAlignment="1">
      <alignment horizontal="justify" vertical="center"/>
    </xf>
    <xf numFmtId="0" fontId="16" fillId="0" borderId="5" xfId="0" applyFont="1" applyBorder="1" applyAlignment="1">
      <alignment horizontal="center" vertical="center"/>
    </xf>
    <xf numFmtId="0" fontId="17" fillId="0" borderId="0" xfId="206" applyAlignment="1" applyProtection="1">
      <alignment horizontal="left" vertical="center" indent="1"/>
      <protection hidden="1"/>
    </xf>
    <xf numFmtId="0" fontId="17" fillId="0" borderId="0" xfId="0" applyFont="1" applyAlignment="1" applyProtection="1">
      <alignment horizontal="left" vertical="center" indent="1"/>
      <protection hidden="1"/>
    </xf>
    <xf numFmtId="0" fontId="17" fillId="0" borderId="0" xfId="205" applyFont="1" applyAlignment="1" applyProtection="1">
      <alignment horizontal="left" vertical="center" indent="1"/>
      <protection hidden="1"/>
    </xf>
    <xf numFmtId="0" fontId="17" fillId="0" borderId="0" xfId="208" applyFont="1" applyAlignment="1" applyProtection="1">
      <alignment horizontal="left" vertical="center" indent="1"/>
      <protection hidden="1"/>
    </xf>
    <xf numFmtId="0" fontId="17" fillId="0" borderId="5" xfId="0" applyFont="1" applyBorder="1" applyAlignment="1">
      <alignment horizontal="left" vertical="center"/>
    </xf>
    <xf numFmtId="0" fontId="17" fillId="0" borderId="0" xfId="0" applyFont="1" applyAlignment="1" applyProtection="1">
      <alignment horizontal="left" vertical="center"/>
      <protection hidden="1"/>
    </xf>
    <xf numFmtId="0" fontId="16" fillId="0" borderId="0" xfId="206" applyFont="1" applyAlignment="1" applyProtection="1">
      <alignment horizontal="left" vertical="center"/>
      <protection hidden="1"/>
    </xf>
    <xf numFmtId="4" fontId="16" fillId="0" borderId="11" xfId="205" applyNumberFormat="1" applyFont="1" applyBorder="1" applyAlignment="1" applyProtection="1">
      <alignment vertical="center"/>
      <protection hidden="1"/>
    </xf>
    <xf numFmtId="4" fontId="16" fillId="0" borderId="11" xfId="205" applyNumberFormat="1" applyFont="1" applyBorder="1" applyAlignment="1" applyProtection="1">
      <alignment vertical="center" wrapText="1"/>
      <protection hidden="1"/>
    </xf>
    <xf numFmtId="0" fontId="16" fillId="0" borderId="0" xfId="205" applyFont="1" applyAlignment="1" applyProtection="1">
      <alignment horizontal="left" vertical="top" wrapText="1"/>
      <protection hidden="1"/>
    </xf>
    <xf numFmtId="0" fontId="16" fillId="0" borderId="4" xfId="200" applyNumberFormat="1" applyFont="1" applyFill="1" applyBorder="1" applyAlignment="1" applyProtection="1">
      <alignment horizontal="center" vertical="center"/>
    </xf>
    <xf numFmtId="0" fontId="16" fillId="0" borderId="4" xfId="200" applyNumberFormat="1" applyFont="1" applyFill="1" applyBorder="1" applyAlignment="1" applyProtection="1">
      <alignment horizontal="center" vertical="center" wrapText="1"/>
    </xf>
    <xf numFmtId="0" fontId="28" fillId="0" borderId="0" xfId="0" applyFont="1" applyAlignment="1">
      <alignment vertical="center" wrapText="1"/>
    </xf>
    <xf numFmtId="0" fontId="16" fillId="0" borderId="0" xfId="0" applyFont="1" applyAlignment="1">
      <alignment horizontal="left" vertical="top"/>
    </xf>
    <xf numFmtId="0" fontId="16" fillId="0" borderId="11" xfId="205" applyFont="1" applyBorder="1" applyAlignment="1" applyProtection="1">
      <alignment horizontal="center" vertical="center" wrapText="1"/>
      <protection hidden="1"/>
    </xf>
    <xf numFmtId="0" fontId="17" fillId="0" borderId="0" xfId="205" applyFont="1" applyAlignment="1" applyProtection="1">
      <alignment horizontal="center" vertical="center"/>
      <protection hidden="1"/>
    </xf>
    <xf numFmtId="0" fontId="16" fillId="0" borderId="0" xfId="205" applyFont="1" applyAlignment="1" applyProtection="1">
      <alignment horizontal="left" vertical="center" wrapText="1"/>
      <protection hidden="1"/>
    </xf>
    <xf numFmtId="0" fontId="16" fillId="0" borderId="0" xfId="205" applyFont="1" applyAlignment="1" applyProtection="1">
      <alignment horizontal="right" vertical="center" wrapText="1"/>
      <protection hidden="1"/>
    </xf>
    <xf numFmtId="0" fontId="32" fillId="0" borderId="0" xfId="0" applyFont="1"/>
    <xf numFmtId="0" fontId="16" fillId="0" borderId="5" xfId="0" applyFont="1" applyBorder="1" applyAlignment="1" applyProtection="1">
      <alignment horizontal="left" vertical="center"/>
      <protection hidden="1"/>
    </xf>
    <xf numFmtId="0" fontId="16" fillId="0" borderId="5" xfId="0" applyFont="1" applyBorder="1" applyAlignment="1" applyProtection="1">
      <alignment horizontal="justify" vertical="center"/>
      <protection hidden="1"/>
    </xf>
    <xf numFmtId="0" fontId="16" fillId="0" borderId="5" xfId="0" applyFont="1" applyBorder="1" applyAlignment="1" applyProtection="1">
      <alignment horizontal="center" vertical="center"/>
      <protection hidden="1"/>
    </xf>
    <xf numFmtId="0" fontId="16" fillId="0" borderId="5" xfId="0" applyFont="1" applyBorder="1" applyAlignment="1" applyProtection="1">
      <alignment vertical="center"/>
      <protection hidden="1"/>
    </xf>
    <xf numFmtId="0" fontId="16" fillId="0" borderId="5" xfId="0" applyFont="1" applyBorder="1" applyAlignment="1" applyProtection="1">
      <alignment horizontal="right" vertical="center"/>
      <protection hidden="1"/>
    </xf>
    <xf numFmtId="0" fontId="2" fillId="0" borderId="0" xfId="203" applyNumberFormat="1" applyFont="1" applyFill="1" applyBorder="1" applyAlignment="1" applyProtection="1">
      <alignment vertical="center"/>
      <protection hidden="1"/>
    </xf>
    <xf numFmtId="0" fontId="2" fillId="0" borderId="0" xfId="203" applyNumberFormat="1" applyFont="1" applyFill="1" applyBorder="1" applyAlignment="1" applyProtection="1">
      <alignment vertical="top"/>
      <protection hidden="1"/>
    </xf>
    <xf numFmtId="0" fontId="17" fillId="0" borderId="0" xfId="0" applyFont="1" applyAlignment="1" applyProtection="1">
      <alignment horizontal="justify" vertical="center"/>
      <protection hidden="1"/>
    </xf>
    <xf numFmtId="0" fontId="17" fillId="0" borderId="0" xfId="0" applyFont="1" applyAlignment="1" applyProtection="1">
      <alignment horizontal="center" vertical="center"/>
      <protection hidden="1"/>
    </xf>
    <xf numFmtId="0" fontId="17" fillId="0" borderId="0" xfId="200" applyNumberFormat="1" applyFill="1" applyBorder="1" applyAlignment="1" applyProtection="1">
      <alignment vertical="center"/>
      <protection hidden="1"/>
    </xf>
    <xf numFmtId="0" fontId="17" fillId="0" borderId="0" xfId="200" applyNumberFormat="1" applyFill="1" applyBorder="1" applyAlignment="1" applyProtection="1">
      <alignment vertical="center" wrapText="1"/>
      <protection hidden="1"/>
    </xf>
    <xf numFmtId="0" fontId="5" fillId="0" borderId="0" xfId="203" applyFont="1" applyAlignment="1" applyProtection="1">
      <alignment vertical="center"/>
      <protection hidden="1"/>
    </xf>
    <xf numFmtId="0" fontId="5" fillId="0" borderId="0" xfId="203" applyFont="1" applyAlignment="1" applyProtection="1">
      <alignment vertical="center" wrapText="1"/>
      <protection hidden="1"/>
    </xf>
    <xf numFmtId="0" fontId="6" fillId="0" borderId="0" xfId="203" applyFont="1" applyAlignment="1" applyProtection="1">
      <alignment vertical="center"/>
      <protection hidden="1"/>
    </xf>
    <xf numFmtId="0" fontId="15" fillId="0" borderId="0" xfId="203" applyFont="1" applyAlignment="1" applyProtection="1">
      <alignment horizontal="center" vertical="center" wrapText="1"/>
      <protection hidden="1"/>
    </xf>
    <xf numFmtId="0" fontId="26" fillId="0" borderId="0" xfId="203" applyNumberFormat="1" applyFont="1" applyFill="1" applyBorder="1" applyAlignment="1" applyProtection="1">
      <alignment vertical="center" wrapText="1"/>
      <protection hidden="1"/>
    </xf>
    <xf numFmtId="0" fontId="6" fillId="0" borderId="0" xfId="203" applyFont="1" applyBorder="1" applyAlignment="1" applyProtection="1">
      <alignment horizontal="left" vertical="center"/>
      <protection hidden="1"/>
    </xf>
    <xf numFmtId="0" fontId="5" fillId="0" borderId="0" xfId="203" applyFont="1" applyBorder="1" applyAlignment="1" applyProtection="1">
      <alignment horizontal="justify" vertical="center" wrapText="1"/>
      <protection hidden="1"/>
    </xf>
    <xf numFmtId="0" fontId="16" fillId="0" borderId="0" xfId="0" applyFont="1" applyAlignment="1" applyProtection="1">
      <alignment horizontal="justify" vertical="center"/>
      <protection hidden="1"/>
    </xf>
    <xf numFmtId="14" fontId="17" fillId="0" borderId="0" xfId="0" applyNumberFormat="1" applyFont="1" applyAlignment="1" applyProtection="1">
      <alignment horizontal="left" vertical="center"/>
      <protection hidden="1"/>
    </xf>
    <xf numFmtId="0" fontId="16" fillId="0" borderId="0" xfId="0" applyFont="1" applyAlignment="1" applyProtection="1">
      <alignment horizontal="right" vertical="center"/>
      <protection hidden="1"/>
    </xf>
    <xf numFmtId="0" fontId="17" fillId="0" borderId="0" xfId="0" applyFont="1" applyAlignment="1" applyProtection="1">
      <alignment horizontal="right" vertical="center"/>
      <protection hidden="1"/>
    </xf>
    <xf numFmtId="0" fontId="18" fillId="0" borderId="0" xfId="203" applyNumberFormat="1" applyFont="1" applyFill="1" applyBorder="1" applyAlignment="1" applyProtection="1">
      <alignment vertical="center"/>
      <protection hidden="1"/>
    </xf>
    <xf numFmtId="2" fontId="17" fillId="0" borderId="4" xfId="0" applyNumberFormat="1" applyFont="1" applyBorder="1" applyAlignment="1">
      <alignment horizontal="right" vertical="center"/>
    </xf>
    <xf numFmtId="0" fontId="16" fillId="0" borderId="0" xfId="0" applyFont="1" applyAlignment="1">
      <alignment horizontal="left" vertical="center" indent="1"/>
    </xf>
    <xf numFmtId="0" fontId="16" fillId="0" borderId="0" xfId="205" applyFont="1" applyAlignment="1" applyProtection="1">
      <alignment horizontal="left" vertical="center" indent="1"/>
      <protection hidden="1"/>
    </xf>
    <xf numFmtId="0" fontId="16" fillId="0" borderId="0" xfId="206" applyFont="1" applyAlignment="1" applyProtection="1">
      <alignment horizontal="center" vertical="center"/>
      <protection hidden="1"/>
    </xf>
    <xf numFmtId="0" fontId="16" fillId="0" borderId="4" xfId="0" applyFont="1" applyBorder="1" applyAlignment="1" applyProtection="1">
      <alignment horizontal="left" vertical="center" wrapText="1"/>
      <protection hidden="1"/>
    </xf>
    <xf numFmtId="168" fontId="16" fillId="0" borderId="4" xfId="0" applyNumberFormat="1" applyFont="1" applyBorder="1" applyAlignment="1" applyProtection="1">
      <alignment horizontal="center" vertical="center" wrapText="1"/>
      <protection hidden="1"/>
    </xf>
    <xf numFmtId="0" fontId="16" fillId="0" borderId="0" xfId="0" applyFont="1" applyAlignment="1" applyProtection="1">
      <alignment horizontal="left" vertical="center" indent="1"/>
      <protection hidden="1"/>
    </xf>
    <xf numFmtId="0" fontId="16" fillId="0" borderId="0" xfId="206" applyFont="1" applyAlignment="1" applyProtection="1">
      <alignment horizontal="left" vertical="top"/>
      <protection hidden="1"/>
    </xf>
    <xf numFmtId="178" fontId="16" fillId="0" borderId="0" xfId="0" applyNumberFormat="1" applyFont="1" applyAlignment="1">
      <alignment horizontal="left" vertical="center" indent="1"/>
    </xf>
    <xf numFmtId="178" fontId="16" fillId="0" borderId="0" xfId="0" applyNumberFormat="1" applyFont="1" applyAlignment="1" applyProtection="1">
      <alignment horizontal="justify" vertical="center"/>
      <protection hidden="1"/>
    </xf>
    <xf numFmtId="178" fontId="16" fillId="0" borderId="0" xfId="0" applyNumberFormat="1" applyFont="1" applyAlignment="1" applyProtection="1">
      <alignment horizontal="left" vertical="center" indent="1"/>
      <protection hidden="1"/>
    </xf>
    <xf numFmtId="0" fontId="2" fillId="0" borderId="0" xfId="198" applyAlignment="1" applyProtection="1">
      <alignment vertical="center"/>
      <protection hidden="1"/>
    </xf>
    <xf numFmtId="0" fontId="2" fillId="0" borderId="0" xfId="198" applyProtection="1">
      <protection hidden="1"/>
    </xf>
    <xf numFmtId="1" fontId="17" fillId="0" borderId="0" xfId="209" applyNumberFormat="1" applyFont="1" applyAlignment="1" applyProtection="1">
      <alignment vertical="center" wrapText="1"/>
      <protection hidden="1"/>
    </xf>
    <xf numFmtId="1" fontId="16" fillId="0" borderId="0" xfId="209" applyNumberFormat="1" applyFont="1" applyAlignment="1" applyProtection="1">
      <alignment horizontal="center" vertical="center" wrapText="1"/>
      <protection hidden="1"/>
    </xf>
    <xf numFmtId="0" fontId="16" fillId="0" borderId="0" xfId="209" applyFont="1" applyAlignment="1" applyProtection="1">
      <alignment horizontal="center" vertical="center" wrapText="1"/>
      <protection hidden="1"/>
    </xf>
    <xf numFmtId="0" fontId="2" fillId="0" borderId="0" xfId="209" applyProtection="1">
      <protection hidden="1"/>
    </xf>
    <xf numFmtId="4" fontId="16" fillId="0" borderId="0" xfId="209" applyNumberFormat="1" applyFont="1" applyAlignment="1" applyProtection="1">
      <alignment horizontal="center" vertical="center" wrapText="1"/>
      <protection hidden="1"/>
    </xf>
    <xf numFmtId="0" fontId="18" fillId="0" borderId="0" xfId="209" applyFont="1" applyProtection="1">
      <protection hidden="1"/>
    </xf>
    <xf numFmtId="4" fontId="16" fillId="0" borderId="4" xfId="209" applyNumberFormat="1" applyFont="1" applyBorder="1" applyAlignment="1" applyProtection="1">
      <alignment horizontal="center" vertical="center" wrapText="1"/>
      <protection hidden="1"/>
    </xf>
    <xf numFmtId="1" fontId="16" fillId="0" borderId="4" xfId="209" applyNumberFormat="1" applyFont="1" applyBorder="1" applyAlignment="1" applyProtection="1">
      <alignment vertical="center" wrapText="1"/>
      <protection hidden="1"/>
    </xf>
    <xf numFmtId="4" fontId="16" fillId="0" borderId="4" xfId="209" applyNumberFormat="1" applyFont="1" applyBorder="1" applyAlignment="1" applyProtection="1">
      <alignment horizontal="right" vertical="center" wrapText="1"/>
      <protection hidden="1"/>
    </xf>
    <xf numFmtId="4" fontId="16" fillId="0" borderId="14" xfId="209" applyNumberFormat="1" applyFont="1" applyBorder="1" applyAlignment="1" applyProtection="1">
      <alignment horizontal="right" vertical="center" wrapText="1"/>
      <protection hidden="1"/>
    </xf>
    <xf numFmtId="4" fontId="17" fillId="0" borderId="15" xfId="209" applyNumberFormat="1" applyFont="1" applyBorder="1" applyAlignment="1" applyProtection="1">
      <alignment horizontal="right" vertical="center" wrapText="1"/>
      <protection hidden="1"/>
    </xf>
    <xf numFmtId="0" fontId="18" fillId="0" borderId="0" xfId="209" applyFont="1" applyAlignment="1" applyProtection="1">
      <alignment vertical="center"/>
      <protection hidden="1"/>
    </xf>
    <xf numFmtId="1" fontId="17" fillId="0" borderId="4" xfId="209" applyNumberFormat="1" applyFont="1" applyBorder="1" applyAlignment="1" applyProtection="1">
      <alignment horizontal="center" vertical="center" wrapText="1"/>
      <protection hidden="1"/>
    </xf>
    <xf numFmtId="0" fontId="16" fillId="0" borderId="14" xfId="209" applyFont="1" applyBorder="1" applyAlignment="1" applyProtection="1">
      <alignment vertical="center" wrapText="1"/>
      <protection hidden="1"/>
    </xf>
    <xf numFmtId="0" fontId="16" fillId="0" borderId="15" xfId="209" applyFont="1" applyBorder="1" applyAlignment="1" applyProtection="1">
      <alignment vertical="center" wrapText="1"/>
      <protection hidden="1"/>
    </xf>
    <xf numFmtId="4" fontId="17" fillId="0" borderId="4" xfId="209" applyNumberFormat="1" applyFont="1" applyBorder="1" applyAlignment="1" applyProtection="1">
      <alignment vertical="center" wrapText="1"/>
      <protection hidden="1"/>
    </xf>
    <xf numFmtId="4" fontId="16" fillId="0" borderId="14" xfId="209" applyNumberFormat="1" applyFont="1" applyBorder="1" applyAlignment="1" applyProtection="1">
      <alignment vertical="center" wrapText="1"/>
      <protection hidden="1"/>
    </xf>
    <xf numFmtId="4" fontId="17" fillId="0" borderId="15" xfId="209" applyNumberFormat="1" applyFont="1" applyBorder="1" applyAlignment="1" applyProtection="1">
      <alignment vertical="center" wrapText="1"/>
      <protection hidden="1"/>
    </xf>
    <xf numFmtId="3" fontId="18" fillId="0" borderId="0" xfId="209" applyNumberFormat="1" applyFont="1" applyProtection="1">
      <protection hidden="1"/>
    </xf>
    <xf numFmtId="4" fontId="17" fillId="0" borderId="4" xfId="209" applyNumberFormat="1" applyFont="1" applyBorder="1" applyAlignment="1" applyProtection="1">
      <alignment horizontal="right" vertical="center" wrapText="1"/>
      <protection hidden="1"/>
    </xf>
    <xf numFmtId="4" fontId="16" fillId="0" borderId="4" xfId="209" applyNumberFormat="1" applyFont="1" applyBorder="1" applyAlignment="1" applyProtection="1">
      <alignment vertical="center" wrapText="1"/>
      <protection hidden="1"/>
    </xf>
    <xf numFmtId="4" fontId="16" fillId="0" borderId="15" xfId="209" applyNumberFormat="1" applyFont="1" applyBorder="1" applyAlignment="1" applyProtection="1">
      <alignment vertical="center" wrapText="1"/>
      <protection hidden="1"/>
    </xf>
    <xf numFmtId="0" fontId="16" fillId="2" borderId="14" xfId="209" applyFont="1" applyFill="1" applyBorder="1" applyAlignment="1" applyProtection="1">
      <alignment vertical="center" wrapText="1"/>
      <protection hidden="1"/>
    </xf>
    <xf numFmtId="0" fontId="17" fillId="0" borderId="15" xfId="209" applyFont="1" applyBorder="1" applyAlignment="1" applyProtection="1">
      <alignment vertical="center" wrapText="1"/>
      <protection hidden="1"/>
    </xf>
    <xf numFmtId="4" fontId="17" fillId="0" borderId="14" xfId="209" applyNumberFormat="1" applyFont="1" applyBorder="1" applyAlignment="1" applyProtection="1">
      <alignment vertical="center" wrapText="1"/>
      <protection hidden="1"/>
    </xf>
    <xf numFmtId="179" fontId="18" fillId="0" borderId="0" xfId="209" applyNumberFormat="1" applyFont="1" applyProtection="1">
      <protection hidden="1"/>
    </xf>
    <xf numFmtId="0" fontId="17" fillId="0" borderId="15" xfId="209" applyFont="1" applyBorder="1" applyAlignment="1" applyProtection="1">
      <alignment horizontal="center" vertical="center" wrapText="1"/>
      <protection hidden="1"/>
    </xf>
    <xf numFmtId="3" fontId="17" fillId="0" borderId="14" xfId="209" applyNumberFormat="1" applyFont="1" applyBorder="1" applyAlignment="1" applyProtection="1">
      <alignment horizontal="right" vertical="center" wrapText="1"/>
      <protection hidden="1"/>
    </xf>
    <xf numFmtId="3" fontId="16" fillId="0" borderId="14" xfId="209" applyNumberFormat="1" applyFont="1" applyBorder="1" applyAlignment="1" applyProtection="1">
      <alignment horizontal="right" vertical="center" wrapText="1"/>
      <protection hidden="1"/>
    </xf>
    <xf numFmtId="4" fontId="16" fillId="0" borderId="15" xfId="11" applyNumberFormat="1" applyFont="1" applyBorder="1" applyAlignment="1" applyProtection="1">
      <alignment horizontal="right" vertical="center" wrapText="1"/>
      <protection hidden="1"/>
    </xf>
    <xf numFmtId="4" fontId="16" fillId="0" borderId="14" xfId="11" applyNumberFormat="1" applyFont="1" applyBorder="1" applyAlignment="1" applyProtection="1">
      <alignment horizontal="right" vertical="center" wrapText="1"/>
      <protection hidden="1"/>
    </xf>
    <xf numFmtId="4" fontId="16" fillId="0" borderId="14" xfId="209" applyNumberFormat="1" applyFont="1" applyBorder="1" applyAlignment="1" applyProtection="1">
      <alignment horizontal="center" vertical="center" wrapText="1"/>
      <protection hidden="1"/>
    </xf>
    <xf numFmtId="4" fontId="16" fillId="0" borderId="15" xfId="209" applyNumberFormat="1" applyFont="1" applyBorder="1" applyAlignment="1" applyProtection="1">
      <alignment horizontal="right" vertical="center" wrapText="1"/>
      <protection hidden="1"/>
    </xf>
    <xf numFmtId="1" fontId="16" fillId="0" borderId="6" xfId="209" applyNumberFormat="1" applyFont="1" applyBorder="1" applyAlignment="1" applyProtection="1">
      <alignment horizontal="center" vertical="center" wrapText="1"/>
      <protection hidden="1"/>
    </xf>
    <xf numFmtId="0" fontId="17" fillId="0" borderId="0" xfId="209" applyFont="1" applyAlignment="1" applyProtection="1">
      <alignment horizontal="justify" vertical="center" wrapText="1"/>
      <protection hidden="1"/>
    </xf>
    <xf numFmtId="1" fontId="17" fillId="0" borderId="6" xfId="209" applyNumberFormat="1" applyFont="1" applyBorder="1" applyAlignment="1" applyProtection="1">
      <alignment horizontal="left" vertical="center" wrapText="1" indent="3"/>
      <protection hidden="1"/>
    </xf>
    <xf numFmtId="3" fontId="17" fillId="0" borderId="7" xfId="209" applyNumberFormat="1" applyFont="1" applyBorder="1" applyAlignment="1" applyProtection="1">
      <alignment horizontal="right" vertical="center" wrapText="1"/>
      <protection hidden="1"/>
    </xf>
    <xf numFmtId="4" fontId="17" fillId="0" borderId="7" xfId="209" applyNumberFormat="1" applyFont="1" applyBorder="1" applyAlignment="1" applyProtection="1">
      <alignment horizontal="right" vertical="center" wrapText="1"/>
      <protection hidden="1"/>
    </xf>
    <xf numFmtId="4" fontId="17" fillId="0" borderId="0" xfId="209" applyNumberFormat="1" applyFont="1" applyAlignment="1" applyProtection="1">
      <alignment vertical="center" wrapText="1"/>
      <protection hidden="1"/>
    </xf>
    <xf numFmtId="1" fontId="16" fillId="0" borderId="6" xfId="209" applyNumberFormat="1" applyFont="1" applyBorder="1" applyAlignment="1" applyProtection="1">
      <alignment horizontal="center" vertical="top" wrapText="1"/>
      <protection hidden="1"/>
    </xf>
    <xf numFmtId="0" fontId="36" fillId="0" borderId="0" xfId="205" applyFont="1" applyAlignment="1" applyProtection="1">
      <alignment vertical="top"/>
      <protection hidden="1"/>
    </xf>
    <xf numFmtId="0" fontId="33" fillId="0" borderId="0" xfId="197" applyProtection="1">
      <protection hidden="1"/>
    </xf>
    <xf numFmtId="0" fontId="37" fillId="0" borderId="0" xfId="197" applyFont="1" applyAlignment="1" applyProtection="1">
      <alignment horizontal="center" vertical="center" wrapText="1"/>
      <protection hidden="1"/>
    </xf>
    <xf numFmtId="0" fontId="17" fillId="0" borderId="0" xfId="197" applyFont="1" applyAlignment="1" applyProtection="1">
      <alignment vertical="center"/>
      <protection hidden="1"/>
    </xf>
    <xf numFmtId="0" fontId="16" fillId="0" borderId="0" xfId="197" applyFont="1" applyAlignment="1" applyProtection="1">
      <alignment horizontal="center" vertical="center"/>
      <protection hidden="1"/>
    </xf>
    <xf numFmtId="0" fontId="17" fillId="0" borderId="0" xfId="197" applyFont="1" applyAlignment="1" applyProtection="1">
      <alignment horizontal="justify" vertical="center"/>
      <protection hidden="1"/>
    </xf>
    <xf numFmtId="0" fontId="33" fillId="0" borderId="0" xfId="197" applyAlignment="1" applyProtection="1">
      <alignment vertical="center"/>
      <protection hidden="1"/>
    </xf>
    <xf numFmtId="0" fontId="17" fillId="0" borderId="0" xfId="197" applyFont="1" applyAlignment="1" applyProtection="1">
      <alignment horizontal="center" vertical="center"/>
      <protection hidden="1"/>
    </xf>
    <xf numFmtId="0" fontId="17" fillId="0" borderId="0" xfId="197" applyFont="1" applyProtection="1">
      <protection hidden="1"/>
    </xf>
    <xf numFmtId="0" fontId="17" fillId="0" borderId="0" xfId="197" applyFont="1" applyAlignment="1" applyProtection="1">
      <alignment vertical="center" wrapText="1"/>
      <protection hidden="1"/>
    </xf>
    <xf numFmtId="0" fontId="17" fillId="0" borderId="16" xfId="197" applyFont="1" applyBorder="1" applyAlignment="1" applyProtection="1">
      <alignment vertical="center"/>
      <protection hidden="1"/>
    </xf>
    <xf numFmtId="0" fontId="17" fillId="0" borderId="17" xfId="197" applyFont="1" applyBorder="1" applyAlignment="1" applyProtection="1">
      <alignment vertical="center"/>
      <protection hidden="1"/>
    </xf>
    <xf numFmtId="0" fontId="17" fillId="0" borderId="18" xfId="197" applyFont="1" applyBorder="1" applyAlignment="1" applyProtection="1">
      <alignment vertical="center"/>
      <protection hidden="1"/>
    </xf>
    <xf numFmtId="0" fontId="17" fillId="0" borderId="19" xfId="197" applyFont="1" applyBorder="1" applyAlignment="1" applyProtection="1">
      <alignment vertical="center"/>
      <protection hidden="1"/>
    </xf>
    <xf numFmtId="0" fontId="17" fillId="0" borderId="20" xfId="197" applyFont="1" applyBorder="1" applyAlignment="1" applyProtection="1">
      <alignment vertical="center"/>
      <protection hidden="1"/>
    </xf>
    <xf numFmtId="0" fontId="17" fillId="0" borderId="21" xfId="197" applyFont="1" applyBorder="1" applyAlignment="1" applyProtection="1">
      <alignment vertical="center"/>
      <protection hidden="1"/>
    </xf>
    <xf numFmtId="0" fontId="17" fillId="0" borderId="8" xfId="197" applyFont="1" applyBorder="1" applyAlignment="1" applyProtection="1">
      <alignment vertical="center"/>
      <protection hidden="1"/>
    </xf>
    <xf numFmtId="0" fontId="17" fillId="0" borderId="9" xfId="197" applyFont="1" applyBorder="1" applyAlignment="1" applyProtection="1">
      <alignment vertical="center"/>
      <protection hidden="1"/>
    </xf>
    <xf numFmtId="0" fontId="17" fillId="0" borderId="14" xfId="197" applyFont="1" applyBorder="1" applyAlignment="1" applyProtection="1">
      <alignment horizontal="left" vertical="center"/>
      <protection hidden="1"/>
    </xf>
    <xf numFmtId="0" fontId="17" fillId="0" borderId="15" xfId="197" applyFont="1" applyBorder="1" applyAlignment="1" applyProtection="1">
      <alignment horizontal="left" vertical="center"/>
      <protection hidden="1"/>
    </xf>
    <xf numFmtId="0" fontId="17" fillId="0" borderId="0" xfId="197" applyFont="1" applyAlignment="1" applyProtection="1">
      <alignment horizontal="left" vertical="center"/>
      <protection hidden="1"/>
    </xf>
    <xf numFmtId="0" fontId="16" fillId="0" borderId="0" xfId="200" applyNumberFormat="1" applyFont="1" applyFill="1" applyBorder="1" applyAlignment="1" applyProtection="1">
      <alignment horizontal="left" vertical="center"/>
    </xf>
    <xf numFmtId="0" fontId="16" fillId="0" borderId="0" xfId="206" applyFont="1" applyAlignment="1" applyProtection="1">
      <alignment vertical="top"/>
      <protection hidden="1"/>
    </xf>
    <xf numFmtId="0" fontId="38" fillId="0" borderId="0" xfId="197" applyFont="1" applyAlignment="1" applyProtection="1">
      <alignment vertical="center"/>
      <protection hidden="1"/>
    </xf>
    <xf numFmtId="0" fontId="38" fillId="0" borderId="0" xfId="197" applyFont="1" applyProtection="1">
      <protection hidden="1"/>
    </xf>
    <xf numFmtId="0" fontId="32" fillId="0" borderId="0" xfId="0" applyFont="1" applyProtection="1">
      <protection hidden="1"/>
    </xf>
    <xf numFmtId="0" fontId="32" fillId="0" borderId="0" xfId="0" applyFont="1" applyAlignment="1">
      <alignment vertical="center"/>
    </xf>
    <xf numFmtId="0" fontId="16" fillId="0" borderId="0" xfId="0" applyFont="1" applyAlignment="1" applyProtection="1">
      <alignment horizontal="left" vertical="center"/>
      <protection hidden="1"/>
    </xf>
    <xf numFmtId="3" fontId="23" fillId="0" borderId="13" xfId="205" applyNumberFormat="1" applyFont="1" applyBorder="1" applyAlignment="1" applyProtection="1">
      <alignment horizontal="justify" vertical="center" wrapText="1"/>
      <protection hidden="1"/>
    </xf>
    <xf numFmtId="0" fontId="16" fillId="0" borderId="0" xfId="0" applyFont="1" applyAlignment="1" applyProtection="1">
      <alignment vertical="center"/>
      <protection hidden="1"/>
    </xf>
    <xf numFmtId="0" fontId="16" fillId="0" borderId="0" xfId="0" applyFont="1" applyAlignment="1" applyProtection="1">
      <alignment horizontal="center" vertical="center"/>
      <protection hidden="1"/>
    </xf>
    <xf numFmtId="0" fontId="32" fillId="0" borderId="0" xfId="0" applyFont="1" applyAlignment="1">
      <alignment horizontal="left" vertical="center"/>
    </xf>
    <xf numFmtId="10" fontId="32" fillId="0" borderId="0" xfId="0" applyNumberFormat="1" applyFont="1" applyAlignment="1">
      <alignment horizontal="center" vertical="center"/>
    </xf>
    <xf numFmtId="0" fontId="27" fillId="0" borderId="0" xfId="0" applyFont="1" applyAlignment="1">
      <alignment vertical="center"/>
    </xf>
    <xf numFmtId="0" fontId="32" fillId="0" borderId="0" xfId="206" applyFont="1" applyAlignment="1" applyProtection="1">
      <alignment vertical="center"/>
      <protection hidden="1"/>
    </xf>
    <xf numFmtId="0" fontId="32" fillId="0" borderId="0" xfId="0" applyFont="1" applyAlignment="1" applyProtection="1">
      <alignment vertical="center"/>
      <protection hidden="1"/>
    </xf>
    <xf numFmtId="0" fontId="27" fillId="0" borderId="0" xfId="200" applyNumberFormat="1" applyFont="1" applyFill="1" applyBorder="1" applyAlignment="1" applyProtection="1">
      <alignment horizontal="center" vertical="center" wrapText="1"/>
      <protection hidden="1"/>
    </xf>
    <xf numFmtId="0" fontId="27" fillId="0" borderId="0" xfId="0" applyFont="1" applyAlignment="1">
      <alignment horizontal="center" vertical="center"/>
    </xf>
    <xf numFmtId="0" fontId="27" fillId="0" borderId="0" xfId="0" applyFont="1" applyAlignment="1" applyProtection="1">
      <alignment horizontal="center" vertical="center"/>
      <protection hidden="1"/>
    </xf>
    <xf numFmtId="0" fontId="32" fillId="0" borderId="0" xfId="200" applyNumberFormat="1" applyFont="1" applyFill="1" applyBorder="1" applyAlignment="1" applyProtection="1">
      <alignment horizontal="center" vertical="center"/>
      <protection hidden="1"/>
    </xf>
    <xf numFmtId="0" fontId="32" fillId="0" borderId="0" xfId="0" applyFont="1" applyAlignment="1" applyProtection="1">
      <alignment horizontal="left" vertical="center"/>
      <protection hidden="1"/>
    </xf>
    <xf numFmtId="0" fontId="32" fillId="0" borderId="0" xfId="0" applyFont="1" applyAlignment="1" applyProtection="1">
      <alignment horizontal="justify" vertical="center"/>
      <protection hidden="1"/>
    </xf>
    <xf numFmtId="0" fontId="32" fillId="0" borderId="0" xfId="0" applyFont="1" applyAlignment="1" applyProtection="1">
      <alignment horizontal="center" vertical="center"/>
      <protection hidden="1"/>
    </xf>
    <xf numFmtId="0" fontId="32" fillId="0" borderId="0" xfId="200" applyNumberFormat="1" applyFont="1" applyFill="1" applyBorder="1" applyAlignment="1" applyProtection="1">
      <alignment vertical="center"/>
      <protection hidden="1"/>
    </xf>
    <xf numFmtId="0" fontId="32" fillId="0" borderId="0" xfId="0" applyFont="1" applyAlignment="1" applyProtection="1">
      <alignment horizontal="left" vertical="center" indent="1"/>
      <protection hidden="1"/>
    </xf>
    <xf numFmtId="0" fontId="32" fillId="0" borderId="0" xfId="206" applyFont="1" applyAlignment="1" applyProtection="1">
      <alignment horizontal="left" vertical="center" indent="1"/>
      <protection hidden="1"/>
    </xf>
    <xf numFmtId="0" fontId="32" fillId="0" borderId="0" xfId="206" applyFont="1" applyAlignment="1" applyProtection="1">
      <alignment horizontal="left" vertical="center"/>
      <protection hidden="1"/>
    </xf>
    <xf numFmtId="0" fontId="27" fillId="0" borderId="0" xfId="206" applyFont="1" applyAlignment="1" applyProtection="1">
      <alignment vertical="center"/>
      <protection hidden="1"/>
    </xf>
    <xf numFmtId="0" fontId="27" fillId="0" borderId="0" xfId="0" applyFont="1" applyAlignment="1" applyProtection="1">
      <alignment horizontal="left" vertical="center"/>
      <protection hidden="1"/>
    </xf>
    <xf numFmtId="0" fontId="27" fillId="0" borderId="0" xfId="0" applyFont="1" applyAlignment="1" applyProtection="1">
      <alignment vertical="center"/>
      <protection hidden="1"/>
    </xf>
    <xf numFmtId="0" fontId="27" fillId="0" borderId="0" xfId="0" applyFont="1" applyAlignment="1" applyProtection="1">
      <alignment horizontal="right" vertical="center"/>
      <protection hidden="1"/>
    </xf>
    <xf numFmtId="0" fontId="27" fillId="0" borderId="0" xfId="200" applyNumberFormat="1" applyFont="1" applyFill="1" applyBorder="1" applyAlignment="1" applyProtection="1">
      <alignment vertical="center" wrapText="1"/>
      <protection hidden="1"/>
    </xf>
    <xf numFmtId="0" fontId="32" fillId="0" borderId="0" xfId="211" applyFont="1" applyFill="1" applyBorder="1" applyAlignment="1" applyProtection="1">
      <alignment vertical="center" wrapText="1"/>
      <protection hidden="1"/>
    </xf>
    <xf numFmtId="0" fontId="32" fillId="0" borderId="0" xfId="211" applyNumberFormat="1" applyFont="1" applyFill="1" applyBorder="1" applyAlignment="1" applyProtection="1">
      <alignment horizontal="center" vertical="center" wrapText="1"/>
      <protection hidden="1"/>
    </xf>
    <xf numFmtId="3" fontId="32" fillId="0" borderId="0" xfId="211" applyNumberFormat="1" applyFont="1" applyFill="1" applyBorder="1" applyAlignment="1" applyProtection="1">
      <alignment horizontal="left" vertical="center" wrapText="1"/>
      <protection hidden="1"/>
    </xf>
    <xf numFmtId="0" fontId="32" fillId="0" borderId="0" xfId="211" applyFont="1" applyFill="1" applyBorder="1" applyAlignment="1" applyProtection="1">
      <alignment horizontal="center" vertical="center" wrapText="1"/>
      <protection hidden="1"/>
    </xf>
    <xf numFmtId="165" fontId="27" fillId="0" borderId="0" xfId="211" applyNumberFormat="1" applyFont="1" applyFill="1" applyBorder="1" applyAlignment="1" applyProtection="1">
      <alignment horizontal="center" vertical="center" wrapText="1"/>
      <protection hidden="1"/>
    </xf>
    <xf numFmtId="165" fontId="32" fillId="0" borderId="0" xfId="211" applyNumberFormat="1" applyFont="1" applyFill="1" applyBorder="1" applyAlignment="1" applyProtection="1">
      <alignment horizontal="center" vertical="center" wrapText="1"/>
      <protection hidden="1"/>
    </xf>
    <xf numFmtId="0" fontId="32" fillId="0" borderId="0" xfId="211" applyNumberFormat="1" applyFont="1" applyFill="1" applyBorder="1" applyAlignment="1" applyProtection="1">
      <alignment vertical="center" wrapText="1"/>
      <protection hidden="1"/>
    </xf>
    <xf numFmtId="0" fontId="32" fillId="0" borderId="0" xfId="211" applyFont="1" applyFill="1" applyBorder="1" applyAlignment="1" applyProtection="1">
      <alignment horizontal="left" vertical="center" wrapText="1"/>
      <protection hidden="1"/>
    </xf>
    <xf numFmtId="0" fontId="27" fillId="0" borderId="0" xfId="211" applyFont="1" applyFill="1" applyBorder="1" applyAlignment="1" applyProtection="1">
      <alignment vertical="center" wrapText="1"/>
      <protection hidden="1"/>
    </xf>
    <xf numFmtId="10" fontId="32" fillId="0" borderId="0" xfId="0" applyNumberFormat="1" applyFont="1" applyAlignment="1" applyProtection="1">
      <alignment horizontal="center" vertical="center"/>
      <protection hidden="1"/>
    </xf>
    <xf numFmtId="4" fontId="32" fillId="0" borderId="0" xfId="200" applyNumberFormat="1" applyFont="1" applyFill="1" applyBorder="1" applyAlignment="1" applyProtection="1">
      <alignment vertical="center"/>
      <protection hidden="1"/>
    </xf>
    <xf numFmtId="0" fontId="32" fillId="0" borderId="0" xfId="0" applyFont="1" applyAlignment="1" applyProtection="1">
      <alignment horizontal="justify" vertical="center" wrapText="1"/>
      <protection hidden="1"/>
    </xf>
    <xf numFmtId="0" fontId="27" fillId="0" borderId="0" xfId="0" applyFont="1" applyAlignment="1" applyProtection="1">
      <alignment horizontal="center" vertical="center" wrapText="1"/>
      <protection hidden="1"/>
    </xf>
    <xf numFmtId="0" fontId="32" fillId="0" borderId="0" xfId="205" applyFont="1" applyAlignment="1" applyProtection="1">
      <alignment vertical="center"/>
      <protection hidden="1"/>
    </xf>
    <xf numFmtId="0" fontId="32" fillId="0" borderId="0" xfId="205" applyFont="1" applyAlignment="1" applyProtection="1">
      <alignment horizontal="right" vertical="center"/>
      <protection hidden="1"/>
    </xf>
    <xf numFmtId="0" fontId="32" fillId="0" borderId="0" xfId="205" applyFont="1" applyAlignment="1" applyProtection="1">
      <alignment horizontal="left" vertical="center"/>
      <protection hidden="1"/>
    </xf>
    <xf numFmtId="180" fontId="32" fillId="0" borderId="0" xfId="0" applyNumberFormat="1" applyFont="1" applyAlignment="1" applyProtection="1">
      <alignment horizontal="center" vertical="center"/>
      <protection hidden="1"/>
    </xf>
    <xf numFmtId="2" fontId="32" fillId="0" borderId="0" xfId="206" applyNumberFormat="1" applyFont="1" applyAlignment="1" applyProtection="1">
      <alignment vertical="center"/>
      <protection hidden="1"/>
    </xf>
    <xf numFmtId="2" fontId="32" fillId="0" borderId="0" xfId="0" applyNumberFormat="1" applyFont="1" applyProtection="1">
      <protection hidden="1"/>
    </xf>
    <xf numFmtId="0" fontId="27" fillId="0" borderId="0" xfId="0" applyFont="1" applyAlignment="1" applyProtection="1">
      <alignment horizontal="left" vertical="center" wrapText="1"/>
      <protection hidden="1"/>
    </xf>
    <xf numFmtId="0" fontId="27" fillId="0" borderId="0" xfId="211" applyFont="1" applyFill="1" applyBorder="1" applyAlignment="1" applyProtection="1">
      <alignment vertical="center"/>
      <protection hidden="1"/>
    </xf>
    <xf numFmtId="0" fontId="32" fillId="0" borderId="0" xfId="211" applyNumberFormat="1" applyFont="1" applyFill="1" applyBorder="1" applyAlignment="1" applyProtection="1">
      <alignment horizontal="right" vertical="center" wrapText="1"/>
      <protection hidden="1"/>
    </xf>
    <xf numFmtId="2" fontId="32" fillId="0" borderId="0" xfId="0" applyNumberFormat="1" applyFont="1" applyAlignment="1" applyProtection="1">
      <alignment horizontal="right" vertical="center" wrapText="1"/>
      <protection hidden="1"/>
    </xf>
    <xf numFmtId="2" fontId="32" fillId="0" borderId="0" xfId="0" applyNumberFormat="1" applyFont="1" applyAlignment="1" applyProtection="1">
      <alignment horizontal="right" vertical="center"/>
      <protection hidden="1"/>
    </xf>
    <xf numFmtId="0" fontId="32" fillId="0" borderId="0" xfId="211" applyFont="1" applyFill="1" applyBorder="1" applyAlignment="1" applyProtection="1">
      <alignment horizontal="justify" vertical="center" wrapText="1"/>
      <protection hidden="1"/>
    </xf>
    <xf numFmtId="168" fontId="32" fillId="0" borderId="0" xfId="0" applyNumberFormat="1" applyFont="1" applyAlignment="1" applyProtection="1">
      <alignment horizontal="right" vertical="center" wrapText="1"/>
      <protection hidden="1"/>
    </xf>
    <xf numFmtId="2" fontId="32" fillId="0" borderId="0" xfId="0" applyNumberFormat="1" applyFont="1" applyAlignment="1" applyProtection="1">
      <alignment vertical="center" wrapText="1"/>
      <protection hidden="1"/>
    </xf>
    <xf numFmtId="0" fontId="32" fillId="0" borderId="0" xfId="0" applyFont="1" applyAlignment="1" applyProtection="1">
      <alignment vertical="center" wrapText="1"/>
      <protection hidden="1"/>
    </xf>
    <xf numFmtId="0" fontId="32" fillId="0" borderId="0" xfId="211" applyNumberFormat="1" applyFont="1" applyFill="1" applyBorder="1" applyAlignment="1" applyProtection="1">
      <alignment horizontal="left" vertical="center"/>
      <protection hidden="1"/>
    </xf>
    <xf numFmtId="167" fontId="32" fillId="0" borderId="0" xfId="0" applyNumberFormat="1" applyFont="1" applyAlignment="1" applyProtection="1">
      <alignment horizontal="right" vertical="center" wrapText="1"/>
      <protection hidden="1"/>
    </xf>
    <xf numFmtId="2" fontId="32" fillId="0" borderId="0" xfId="0" applyNumberFormat="1" applyFont="1" applyAlignment="1" applyProtection="1">
      <alignment vertical="center"/>
      <protection hidden="1"/>
    </xf>
    <xf numFmtId="2" fontId="32" fillId="0" borderId="0" xfId="11" applyNumberFormat="1" applyFont="1" applyFill="1" applyBorder="1" applyAlignment="1" applyProtection="1">
      <alignment horizontal="right" vertical="center" wrapText="1"/>
      <protection hidden="1"/>
    </xf>
    <xf numFmtId="168" fontId="32" fillId="0" borderId="0" xfId="11" applyNumberFormat="1" applyFont="1" applyFill="1" applyBorder="1" applyAlignment="1" applyProtection="1">
      <alignment horizontal="center" vertical="center"/>
      <protection hidden="1"/>
    </xf>
    <xf numFmtId="171" fontId="32" fillId="0" borderId="0" xfId="211" quotePrefix="1" applyNumberFormat="1" applyFont="1" applyFill="1" applyBorder="1" applyAlignment="1" applyProtection="1">
      <alignment horizontal="left" vertical="center" wrapText="1"/>
      <protection hidden="1"/>
    </xf>
    <xf numFmtId="171" fontId="32" fillId="0" borderId="0" xfId="211" applyNumberFormat="1" applyFont="1" applyFill="1" applyBorder="1" applyAlignment="1" applyProtection="1">
      <alignment horizontal="left" vertical="center" wrapText="1"/>
      <protection hidden="1"/>
    </xf>
    <xf numFmtId="165" fontId="32" fillId="0" borderId="0" xfId="211" applyNumberFormat="1" applyFont="1" applyFill="1" applyBorder="1" applyAlignment="1" applyProtection="1">
      <alignment horizontal="left" vertical="center" wrapText="1"/>
      <protection hidden="1"/>
    </xf>
    <xf numFmtId="0" fontId="32" fillId="0" borderId="0" xfId="211" applyFont="1" applyFill="1" applyBorder="1" applyAlignment="1" applyProtection="1">
      <alignment horizontal="right" vertical="center" wrapText="1"/>
      <protection hidden="1"/>
    </xf>
    <xf numFmtId="0" fontId="27" fillId="0" borderId="0" xfId="211" applyFont="1" applyFill="1" applyBorder="1" applyAlignment="1" applyProtection="1">
      <alignment horizontal="center" vertical="center" wrapText="1"/>
      <protection hidden="1"/>
    </xf>
    <xf numFmtId="0" fontId="32" fillId="0" borderId="0" xfId="211" applyNumberFormat="1" applyFont="1" applyFill="1" applyBorder="1" applyAlignment="1" applyProtection="1">
      <alignment horizontal="center" vertical="center"/>
      <protection hidden="1"/>
    </xf>
    <xf numFmtId="0" fontId="32" fillId="0" borderId="0" xfId="211" applyNumberFormat="1" applyFont="1" applyFill="1" applyBorder="1" applyAlignment="1" applyProtection="1">
      <alignment horizontal="right" vertical="center"/>
      <protection hidden="1"/>
    </xf>
    <xf numFmtId="0" fontId="32" fillId="0" borderId="0" xfId="0" applyFont="1" applyAlignment="1">
      <alignment horizontal="center"/>
    </xf>
    <xf numFmtId="0" fontId="32" fillId="0" borderId="0" xfId="0" applyFont="1" applyAlignment="1">
      <alignment horizontal="center" vertical="center"/>
    </xf>
    <xf numFmtId="0" fontId="32" fillId="0" borderId="0" xfId="0" applyFont="1" applyAlignment="1">
      <alignment horizontal="center" vertical="center" wrapText="1"/>
    </xf>
    <xf numFmtId="0" fontId="32" fillId="0" borderId="0" xfId="0" applyFont="1" applyAlignment="1">
      <alignment vertical="center" wrapText="1"/>
    </xf>
    <xf numFmtId="0" fontId="17" fillId="0" borderId="13" xfId="205" applyFont="1" applyBorder="1" applyAlignment="1" applyProtection="1">
      <alignment horizontal="justify" vertical="top" wrapText="1"/>
      <protection hidden="1"/>
    </xf>
    <xf numFmtId="4" fontId="16" fillId="0" borderId="11" xfId="205" applyNumberFormat="1" applyFont="1" applyBorder="1" applyAlignment="1" applyProtection="1">
      <alignment horizontal="right" vertical="center"/>
      <protection hidden="1"/>
    </xf>
    <xf numFmtId="0" fontId="32" fillId="0" borderId="0" xfId="0" applyFont="1" applyAlignment="1" applyProtection="1">
      <alignment horizontal="right"/>
      <protection hidden="1"/>
    </xf>
    <xf numFmtId="0" fontId="28" fillId="0" borderId="0" xfId="0" applyFont="1" applyAlignment="1" applyProtection="1">
      <alignment vertical="center"/>
      <protection hidden="1"/>
    </xf>
    <xf numFmtId="2" fontId="28" fillId="0" borderId="0" xfId="0" applyNumberFormat="1" applyFont="1" applyAlignment="1" applyProtection="1">
      <alignment vertical="center"/>
      <protection hidden="1"/>
    </xf>
    <xf numFmtId="0" fontId="28" fillId="0" borderId="0" xfId="206" applyFont="1" applyAlignment="1" applyProtection="1">
      <alignment vertical="center" wrapText="1"/>
      <protection hidden="1"/>
    </xf>
    <xf numFmtId="4" fontId="16" fillId="0" borderId="4" xfId="11" applyNumberFormat="1" applyFont="1" applyBorder="1" applyAlignment="1" applyProtection="1">
      <alignment horizontal="right" vertical="center" wrapText="1"/>
      <protection hidden="1"/>
    </xf>
    <xf numFmtId="0" fontId="2" fillId="0" borderId="6" xfId="209" applyBorder="1" applyProtection="1">
      <protection hidden="1"/>
    </xf>
    <xf numFmtId="0" fontId="2" fillId="0" borderId="7" xfId="209" applyBorder="1" applyProtection="1">
      <protection hidden="1"/>
    </xf>
    <xf numFmtId="0" fontId="18" fillId="0" borderId="6" xfId="209" applyFont="1" applyBorder="1" applyProtection="1">
      <protection hidden="1"/>
    </xf>
    <xf numFmtId="0" fontId="18" fillId="0" borderId="7" xfId="209" applyFont="1" applyBorder="1" applyProtection="1">
      <protection hidden="1"/>
    </xf>
    <xf numFmtId="1" fontId="17" fillId="0" borderId="8" xfId="209" applyNumberFormat="1" applyFont="1" applyBorder="1" applyAlignment="1" applyProtection="1">
      <alignment horizontal="left" vertical="center" wrapText="1" indent="3"/>
      <protection hidden="1"/>
    </xf>
    <xf numFmtId="0" fontId="17" fillId="0" borderId="5" xfId="209" applyFont="1" applyBorder="1" applyAlignment="1" applyProtection="1">
      <alignment horizontal="justify" vertical="center" wrapText="1"/>
      <protection hidden="1"/>
    </xf>
    <xf numFmtId="4" fontId="17" fillId="0" borderId="9" xfId="209" applyNumberFormat="1" applyFont="1" applyBorder="1" applyAlignment="1" applyProtection="1">
      <alignment horizontal="justify" vertical="center" wrapText="1"/>
      <protection hidden="1"/>
    </xf>
    <xf numFmtId="0" fontId="17" fillId="0" borderId="0" xfId="0" applyFont="1" applyProtection="1">
      <protection hidden="1"/>
    </xf>
    <xf numFmtId="0" fontId="16" fillId="0" borderId="0" xfId="0" applyFont="1" applyProtection="1">
      <protection hidden="1"/>
    </xf>
    <xf numFmtId="0" fontId="41" fillId="0" borderId="0" xfId="205" applyFont="1" applyAlignment="1" applyProtection="1">
      <alignment vertical="top"/>
      <protection hidden="1"/>
    </xf>
    <xf numFmtId="2" fontId="41" fillId="0" borderId="0" xfId="205" applyNumberFormat="1" applyFont="1" applyAlignment="1" applyProtection="1">
      <alignment vertical="top"/>
      <protection hidden="1"/>
    </xf>
    <xf numFmtId="166" fontId="36" fillId="0" borderId="0" xfId="205" applyNumberFormat="1" applyFont="1" applyAlignment="1" applyProtection="1">
      <alignment vertical="top"/>
      <protection hidden="1"/>
    </xf>
    <xf numFmtId="2" fontId="41" fillId="2" borderId="0" xfId="205" applyNumberFormat="1" applyFont="1" applyFill="1" applyAlignment="1" applyProtection="1">
      <alignment vertical="top"/>
      <protection hidden="1"/>
    </xf>
    <xf numFmtId="0" fontId="32" fillId="0" borderId="0" xfId="0" applyFont="1" applyAlignment="1" applyProtection="1">
      <alignment horizontal="right" vertical="center"/>
      <protection hidden="1"/>
    </xf>
    <xf numFmtId="0" fontId="42" fillId="0" borderId="0" xfId="209" applyFont="1" applyProtection="1">
      <protection hidden="1"/>
    </xf>
    <xf numFmtId="0" fontId="32" fillId="0" borderId="0" xfId="203" applyNumberFormat="1" applyFont="1" applyFill="1" applyBorder="1" applyAlignment="1" applyProtection="1">
      <alignment vertical="center" wrapText="1"/>
      <protection hidden="1"/>
    </xf>
    <xf numFmtId="0" fontId="42" fillId="3" borderId="0" xfId="209" applyFont="1" applyFill="1" applyProtection="1">
      <protection hidden="1"/>
    </xf>
    <xf numFmtId="4" fontId="17" fillId="4" borderId="7" xfId="209" applyNumberFormat="1" applyFont="1" applyFill="1" applyBorder="1" applyAlignment="1" applyProtection="1">
      <alignment horizontal="right" vertical="center" wrapText="1"/>
      <protection hidden="1"/>
    </xf>
    <xf numFmtId="0" fontId="20" fillId="0" borderId="18" xfId="205" applyFont="1" applyBorder="1" applyAlignment="1" applyProtection="1">
      <alignment horizontal="center" vertical="center"/>
      <protection hidden="1"/>
    </xf>
    <xf numFmtId="0" fontId="0" fillId="0" borderId="0" xfId="0" applyAlignment="1">
      <alignment vertical="top"/>
    </xf>
    <xf numFmtId="0" fontId="4" fillId="0" borderId="4" xfId="205" applyFont="1" applyBorder="1" applyAlignment="1" applyProtection="1">
      <alignment vertical="center"/>
      <protection hidden="1"/>
    </xf>
    <xf numFmtId="0" fontId="44" fillId="0" borderId="0" xfId="0" applyFont="1" applyAlignment="1" applyProtection="1">
      <alignment horizontal="center" vertical="center" wrapText="1"/>
      <protection hidden="1"/>
    </xf>
    <xf numFmtId="0" fontId="0" fillId="0" borderId="0" xfId="0" applyProtection="1">
      <protection hidden="1"/>
    </xf>
    <xf numFmtId="0" fontId="0" fillId="0" borderId="0" xfId="0" applyAlignment="1" applyProtection="1">
      <alignment vertical="top"/>
      <protection hidden="1"/>
    </xf>
    <xf numFmtId="0" fontId="5" fillId="0" borderId="0" xfId="0" applyFont="1" applyAlignment="1" applyProtection="1">
      <alignment vertical="top"/>
      <protection hidden="1"/>
    </xf>
    <xf numFmtId="0" fontId="5" fillId="0" borderId="0" xfId="0" applyFont="1" applyAlignment="1" applyProtection="1">
      <alignment vertical="center"/>
      <protection hidden="1"/>
    </xf>
    <xf numFmtId="0" fontId="19" fillId="0" borderId="0" xfId="0" applyFont="1" applyProtection="1">
      <protection hidden="1"/>
    </xf>
    <xf numFmtId="0" fontId="16" fillId="0" borderId="0" xfId="0" applyFont="1" applyAlignment="1" applyProtection="1">
      <alignment horizontal="center" vertical="top"/>
      <protection hidden="1"/>
    </xf>
    <xf numFmtId="0" fontId="5" fillId="0" borderId="0" xfId="0" applyFont="1" applyAlignment="1" applyProtection="1">
      <alignment horizontal="justify" vertical="center"/>
      <protection hidden="1"/>
    </xf>
    <xf numFmtId="0" fontId="19" fillId="0" borderId="0" xfId="0" applyFont="1" applyAlignment="1" applyProtection="1">
      <alignment vertical="top" wrapText="1"/>
      <protection hidden="1"/>
    </xf>
    <xf numFmtId="165" fontId="6" fillId="0" borderId="0" xfId="0" quotePrefix="1" applyNumberFormat="1" applyFont="1" applyAlignment="1" applyProtection="1">
      <alignment horizontal="left" vertical="top" wrapText="1" indent="1"/>
      <protection hidden="1"/>
    </xf>
    <xf numFmtId="0" fontId="5" fillId="0" borderId="0" xfId="0" applyFont="1" applyAlignment="1" applyProtection="1">
      <alignment horizontal="justify" vertical="top"/>
      <protection hidden="1"/>
    </xf>
    <xf numFmtId="165" fontId="6" fillId="0" borderId="0" xfId="0" quotePrefix="1" applyNumberFormat="1" applyFont="1" applyAlignment="1" applyProtection="1">
      <alignment horizontal="left" vertical="top" wrapText="1"/>
      <protection hidden="1"/>
    </xf>
    <xf numFmtId="0" fontId="20" fillId="0" borderId="0" xfId="0" applyFont="1" applyAlignment="1" applyProtection="1">
      <alignment horizontal="justify" vertical="center"/>
      <protection hidden="1"/>
    </xf>
    <xf numFmtId="0" fontId="5" fillId="0" borderId="0" xfId="0" applyFont="1" applyAlignment="1" applyProtection="1">
      <alignment horizontal="right" vertical="top" wrapText="1"/>
      <protection hidden="1"/>
    </xf>
    <xf numFmtId="0" fontId="5" fillId="0" borderId="0" xfId="0" applyFont="1" applyAlignment="1" applyProtection="1">
      <alignment horizontal="center" vertical="top" wrapText="1"/>
      <protection hidden="1"/>
    </xf>
    <xf numFmtId="0" fontId="17" fillId="0" borderId="0" xfId="0" applyFont="1" applyAlignment="1" applyProtection="1">
      <alignment vertical="top"/>
      <protection hidden="1"/>
    </xf>
    <xf numFmtId="0" fontId="5" fillId="0" borderId="0" xfId="0" applyFont="1" applyAlignment="1" applyProtection="1">
      <alignment horizontal="justify"/>
      <protection hidden="1"/>
    </xf>
    <xf numFmtId="0" fontId="5" fillId="0" borderId="0" xfId="0" applyFont="1" applyProtection="1">
      <protection hidden="1"/>
    </xf>
    <xf numFmtId="0" fontId="20" fillId="0" borderId="0" xfId="0" applyFont="1" applyAlignment="1" applyProtection="1">
      <alignment horizontal="center" vertical="top"/>
      <protection hidden="1"/>
    </xf>
    <xf numFmtId="0" fontId="16" fillId="0" borderId="0" xfId="0" applyFont="1" applyAlignment="1" applyProtection="1">
      <alignment horizontal="left" vertical="center" wrapText="1"/>
      <protection hidden="1"/>
    </xf>
    <xf numFmtId="0" fontId="16" fillId="0" borderId="0" xfId="200" applyNumberFormat="1" applyFont="1" applyFill="1" applyBorder="1" applyAlignment="1" applyProtection="1">
      <alignment horizontal="center" vertical="center" wrapText="1"/>
      <protection hidden="1"/>
    </xf>
    <xf numFmtId="0" fontId="17" fillId="0" borderId="0" xfId="206" applyAlignment="1" applyProtection="1">
      <alignment horizontal="left" vertical="center"/>
      <protection hidden="1"/>
    </xf>
    <xf numFmtId="2" fontId="17" fillId="0" borderId="0" xfId="200" applyNumberFormat="1" applyFill="1" applyBorder="1" applyAlignment="1" applyProtection="1">
      <alignment horizontal="right" vertical="center"/>
      <protection hidden="1"/>
    </xf>
    <xf numFmtId="10" fontId="17" fillId="0" borderId="0" xfId="0" applyNumberFormat="1" applyFont="1" applyAlignment="1">
      <alignment horizontal="center" vertical="center"/>
    </xf>
    <xf numFmtId="0" fontId="16" fillId="0" borderId="0" xfId="0" applyFont="1" applyAlignment="1" applyProtection="1">
      <alignment horizontal="center" vertical="center" wrapText="1"/>
      <protection hidden="1"/>
    </xf>
    <xf numFmtId="168" fontId="16" fillId="0" borderId="0" xfId="0" applyNumberFormat="1" applyFont="1" applyAlignment="1" applyProtection="1">
      <alignment horizontal="center" vertical="center" wrapText="1"/>
      <protection hidden="1"/>
    </xf>
    <xf numFmtId="169" fontId="16" fillId="0" borderId="0" xfId="11" applyNumberFormat="1" applyFont="1" applyFill="1" applyBorder="1" applyAlignment="1" applyProtection="1">
      <alignment horizontal="left" vertical="center" wrapText="1" indent="1"/>
      <protection hidden="1"/>
    </xf>
    <xf numFmtId="0" fontId="16" fillId="0" borderId="0" xfId="0" applyFont="1" applyAlignment="1" applyProtection="1">
      <alignment vertical="center" wrapText="1"/>
      <protection hidden="1"/>
    </xf>
    <xf numFmtId="169" fontId="17" fillId="0" borderId="0" xfId="11" applyNumberFormat="1" applyFont="1" applyFill="1" applyBorder="1" applyAlignment="1" applyProtection="1">
      <alignment horizontal="right" vertical="center" wrapText="1" indent="1"/>
      <protection hidden="1"/>
    </xf>
    <xf numFmtId="0" fontId="17" fillId="0" borderId="0" xfId="0" applyFont="1" applyAlignment="1" applyProtection="1">
      <alignment vertical="center" wrapText="1"/>
      <protection hidden="1"/>
    </xf>
    <xf numFmtId="2" fontId="17" fillId="0" borderId="0" xfId="206" applyNumberFormat="1" applyAlignment="1" applyProtection="1">
      <alignment horizontal="right" vertical="center"/>
      <protection hidden="1"/>
    </xf>
    <xf numFmtId="2" fontId="17" fillId="0" borderId="0" xfId="206" applyNumberFormat="1" applyAlignment="1" applyProtection="1">
      <alignment vertical="center"/>
      <protection hidden="1"/>
    </xf>
    <xf numFmtId="169" fontId="17" fillId="0" borderId="0" xfId="11" applyNumberFormat="1" applyFont="1" applyFill="1" applyBorder="1" applyAlignment="1" applyProtection="1">
      <alignment horizontal="left" vertical="center" wrapText="1"/>
      <protection hidden="1"/>
    </xf>
    <xf numFmtId="165" fontId="16" fillId="0" borderId="0" xfId="206" applyNumberFormat="1" applyFont="1" applyAlignment="1" applyProtection="1">
      <alignment horizontal="center" vertical="center"/>
      <protection hidden="1"/>
    </xf>
    <xf numFmtId="169" fontId="16" fillId="0" borderId="0" xfId="11" applyNumberFormat="1" applyFont="1" applyFill="1" applyBorder="1" applyAlignment="1" applyProtection="1">
      <alignment horizontal="right" vertical="center" wrapText="1" indent="1"/>
      <protection hidden="1"/>
    </xf>
    <xf numFmtId="169" fontId="16" fillId="0" borderId="0" xfId="11" applyNumberFormat="1" applyFont="1" applyFill="1" applyBorder="1" applyAlignment="1" applyProtection="1">
      <alignment horizontal="left" vertical="center" wrapText="1"/>
      <protection hidden="1"/>
    </xf>
    <xf numFmtId="0" fontId="17" fillId="0" borderId="0" xfId="206" applyAlignment="1" applyProtection="1">
      <alignment horizontal="left" vertical="center" wrapText="1"/>
      <protection hidden="1"/>
    </xf>
    <xf numFmtId="0" fontId="17" fillId="0" borderId="0" xfId="206" applyAlignment="1" applyProtection="1">
      <alignment horizontal="right" vertical="center" wrapText="1"/>
      <protection hidden="1"/>
    </xf>
    <xf numFmtId="0" fontId="17" fillId="0" borderId="0" xfId="0" applyFont="1" applyAlignment="1" applyProtection="1">
      <alignment horizontal="left" vertical="center" wrapText="1"/>
      <protection hidden="1"/>
    </xf>
    <xf numFmtId="169" fontId="17" fillId="0" borderId="0" xfId="11" applyNumberFormat="1" applyFont="1" applyFill="1" applyBorder="1" applyAlignment="1" applyProtection="1">
      <alignment horizontal="right" vertical="center" wrapText="1"/>
      <protection hidden="1"/>
    </xf>
    <xf numFmtId="0" fontId="46" fillId="0" borderId="0" xfId="0" applyFont="1"/>
    <xf numFmtId="0" fontId="46" fillId="0" borderId="0" xfId="0" applyFont="1" applyAlignment="1">
      <alignment vertical="center"/>
    </xf>
    <xf numFmtId="0" fontId="46" fillId="0" borderId="0" xfId="0" applyFont="1" applyAlignment="1">
      <alignment horizontal="center" vertical="center"/>
    </xf>
    <xf numFmtId="0" fontId="46" fillId="0" borderId="0" xfId="206" applyFont="1" applyAlignment="1" applyProtection="1">
      <alignment vertical="center"/>
      <protection hidden="1"/>
    </xf>
    <xf numFmtId="0" fontId="47" fillId="0" borderId="0" xfId="213" applyFont="1" applyAlignment="1" applyProtection="1">
      <alignment horizontal="center"/>
      <protection hidden="1"/>
    </xf>
    <xf numFmtId="0" fontId="47" fillId="0" borderId="0" xfId="213" applyFont="1" applyProtection="1">
      <protection hidden="1"/>
    </xf>
    <xf numFmtId="0" fontId="47" fillId="0" borderId="0" xfId="198" applyFont="1" applyAlignment="1" applyProtection="1">
      <alignment horizontal="left" vertical="center"/>
      <protection hidden="1"/>
    </xf>
    <xf numFmtId="0" fontId="47" fillId="0" borderId="0" xfId="198" applyFont="1" applyProtection="1">
      <protection hidden="1"/>
    </xf>
    <xf numFmtId="0" fontId="47" fillId="0" borderId="0" xfId="198" applyFont="1" applyAlignment="1" applyProtection="1">
      <alignment vertical="center"/>
      <protection hidden="1"/>
    </xf>
    <xf numFmtId="0" fontId="47" fillId="0" borderId="0" xfId="198" applyFont="1" applyAlignment="1" applyProtection="1">
      <alignment horizontal="center" vertical="center"/>
      <protection hidden="1"/>
    </xf>
    <xf numFmtId="0" fontId="47" fillId="0" borderId="0" xfId="198" applyFont="1" applyAlignment="1" applyProtection="1">
      <alignment horizontal="left"/>
      <protection hidden="1"/>
    </xf>
    <xf numFmtId="0" fontId="47" fillId="0" borderId="0" xfId="198" applyFont="1" applyAlignment="1" applyProtection="1">
      <alignment horizontal="center"/>
      <protection hidden="1"/>
    </xf>
    <xf numFmtId="1" fontId="17" fillId="4" borderId="11" xfId="197" applyNumberFormat="1" applyFont="1" applyFill="1" applyBorder="1" applyAlignment="1" applyProtection="1">
      <alignment horizontal="center" vertical="center"/>
      <protection locked="0"/>
    </xf>
    <xf numFmtId="0" fontId="28" fillId="0" borderId="0" xfId="197" applyFont="1" applyAlignment="1" applyProtection="1">
      <alignment horizontal="center" vertical="center"/>
      <protection hidden="1"/>
    </xf>
    <xf numFmtId="0" fontId="48" fillId="0" borderId="0" xfId="197" applyFont="1" applyAlignment="1" applyProtection="1">
      <alignment vertical="center"/>
      <protection hidden="1"/>
    </xf>
    <xf numFmtId="0" fontId="33" fillId="0" borderId="0" xfId="197" applyAlignment="1" applyProtection="1">
      <alignment horizontal="center"/>
      <protection hidden="1"/>
    </xf>
    <xf numFmtId="0" fontId="17" fillId="0" borderId="0" xfId="0" applyFont="1" applyAlignment="1">
      <alignment horizontal="center"/>
    </xf>
    <xf numFmtId="1" fontId="17" fillId="0" borderId="0" xfId="0" applyNumberFormat="1" applyFont="1"/>
    <xf numFmtId="2" fontId="17" fillId="0" borderId="0" xfId="0" applyNumberFormat="1" applyFont="1"/>
    <xf numFmtId="1" fontId="17" fillId="0" borderId="0" xfId="0" applyNumberFormat="1" applyFont="1" applyAlignment="1">
      <alignment vertical="center"/>
    </xf>
    <xf numFmtId="10" fontId="16" fillId="0" borderId="0" xfId="0" applyNumberFormat="1" applyFont="1" applyAlignment="1">
      <alignment horizontal="center" vertical="center"/>
    </xf>
    <xf numFmtId="2" fontId="17" fillId="0" borderId="0" xfId="0" applyNumberFormat="1" applyFont="1" applyAlignment="1">
      <alignment horizontal="center" vertical="center"/>
    </xf>
    <xf numFmtId="180" fontId="17" fillId="0" borderId="0" xfId="0" applyNumberFormat="1" applyFont="1" applyAlignment="1">
      <alignment horizontal="center"/>
    </xf>
    <xf numFmtId="15" fontId="17" fillId="0" borderId="0" xfId="0" applyNumberFormat="1" applyFont="1"/>
    <xf numFmtId="2" fontId="16" fillId="0" borderId="0" xfId="0" applyNumberFormat="1" applyFont="1" applyAlignment="1" applyProtection="1">
      <alignment horizontal="center" vertical="center"/>
      <protection hidden="1"/>
    </xf>
    <xf numFmtId="2" fontId="17" fillId="0" borderId="0" xfId="0" applyNumberFormat="1" applyFont="1" applyAlignment="1" applyProtection="1">
      <alignment vertical="center" wrapText="1"/>
      <protection hidden="1"/>
    </xf>
    <xf numFmtId="168" fontId="17" fillId="0" borderId="0" xfId="0" applyNumberFormat="1" applyFont="1" applyAlignment="1" applyProtection="1">
      <alignment horizontal="right" vertical="center" wrapText="1"/>
      <protection hidden="1"/>
    </xf>
    <xf numFmtId="2" fontId="17" fillId="0" borderId="0" xfId="0" applyNumberFormat="1" applyFont="1" applyAlignment="1" applyProtection="1">
      <alignment vertical="center"/>
      <protection hidden="1"/>
    </xf>
    <xf numFmtId="2" fontId="17" fillId="0" borderId="0" xfId="0" applyNumberFormat="1" applyFont="1" applyAlignment="1">
      <alignment vertical="center"/>
    </xf>
    <xf numFmtId="2" fontId="17" fillId="0" borderId="0" xfId="11" applyNumberFormat="1" applyFont="1" applyFill="1" applyBorder="1" applyAlignment="1" applyProtection="1">
      <alignment horizontal="center" vertical="center"/>
      <protection hidden="1"/>
    </xf>
    <xf numFmtId="2" fontId="16" fillId="0" borderId="0" xfId="0" applyNumberFormat="1" applyFont="1" applyAlignment="1" applyProtection="1">
      <alignment vertical="center"/>
      <protection hidden="1"/>
    </xf>
    <xf numFmtId="0" fontId="17" fillId="0" borderId="0" xfId="0" applyFont="1" applyAlignment="1">
      <alignment horizontal="right" vertical="center"/>
    </xf>
    <xf numFmtId="180" fontId="17" fillId="0" borderId="0" xfId="0" applyNumberFormat="1" applyFont="1" applyAlignment="1">
      <alignment vertical="center"/>
    </xf>
    <xf numFmtId="0" fontId="16" fillId="0" borderId="0" xfId="0" applyFont="1" applyAlignment="1">
      <alignment horizontal="left" vertical="center"/>
    </xf>
    <xf numFmtId="2" fontId="16" fillId="0" borderId="0" xfId="0" applyNumberFormat="1" applyFont="1" applyAlignment="1">
      <alignment horizontal="center" vertical="center"/>
    </xf>
    <xf numFmtId="2" fontId="16" fillId="0" borderId="0" xfId="0" applyNumberFormat="1" applyFont="1" applyAlignment="1">
      <alignment vertical="center"/>
    </xf>
    <xf numFmtId="0" fontId="17" fillId="5" borderId="0" xfId="0" applyFont="1" applyFill="1"/>
    <xf numFmtId="0" fontId="16" fillId="0" borderId="0" xfId="0" applyFont="1" applyAlignment="1">
      <alignment vertical="center" wrapText="1"/>
    </xf>
    <xf numFmtId="0" fontId="46" fillId="0" borderId="0" xfId="200" applyNumberFormat="1" applyFont="1" applyFill="1" applyBorder="1" applyAlignment="1" applyProtection="1">
      <alignment vertical="center"/>
    </xf>
    <xf numFmtId="0" fontId="46" fillId="0" borderId="0" xfId="200" applyNumberFormat="1" applyFont="1" applyFill="1" applyBorder="1" applyAlignment="1" applyProtection="1">
      <alignment vertical="center" wrapText="1"/>
    </xf>
    <xf numFmtId="165" fontId="16" fillId="0" borderId="0" xfId="212" applyNumberFormat="1" applyFont="1" applyFill="1" applyBorder="1" applyAlignment="1" applyProtection="1">
      <alignment horizontal="center" vertical="center" wrapText="1"/>
      <protection hidden="1"/>
    </xf>
    <xf numFmtId="0" fontId="17" fillId="0" borderId="0" xfId="202" applyNumberFormat="1" applyFont="1" applyFill="1" applyBorder="1" applyAlignment="1" applyProtection="1">
      <alignment horizontal="justify" vertical="center" wrapText="1"/>
      <protection hidden="1"/>
    </xf>
    <xf numFmtId="179" fontId="17" fillId="0" borderId="0" xfId="11" applyNumberFormat="1" applyFont="1" applyFill="1" applyBorder="1" applyAlignment="1" applyProtection="1">
      <alignment horizontal="center" vertical="center" wrapText="1"/>
      <protection hidden="1"/>
    </xf>
    <xf numFmtId="0" fontId="17" fillId="0" borderId="0" xfId="202" applyNumberFormat="1" applyFont="1" applyFill="1" applyBorder="1" applyAlignment="1" applyProtection="1">
      <alignment horizontal="right" vertical="center"/>
      <protection hidden="1"/>
    </xf>
    <xf numFmtId="0" fontId="46" fillId="0" borderId="0" xfId="206" applyFont="1" applyAlignment="1" applyProtection="1">
      <alignment horizontal="left" vertical="center"/>
      <protection hidden="1"/>
    </xf>
    <xf numFmtId="2" fontId="32" fillId="0" borderId="0" xfId="200" applyNumberFormat="1" applyFont="1" applyFill="1" applyBorder="1" applyAlignment="1" applyProtection="1">
      <alignment horizontal="right" vertical="center"/>
      <protection hidden="1"/>
    </xf>
    <xf numFmtId="2" fontId="27" fillId="0" borderId="0" xfId="200" applyNumberFormat="1" applyFont="1" applyFill="1" applyBorder="1" applyAlignment="1" applyProtection="1">
      <alignment horizontal="right" vertical="center"/>
      <protection hidden="1"/>
    </xf>
    <xf numFmtId="0" fontId="17" fillId="5" borderId="0" xfId="0" applyFont="1" applyFill="1" applyAlignment="1">
      <alignment horizontal="left" vertical="center"/>
    </xf>
    <xf numFmtId="1" fontId="17" fillId="5" borderId="0" xfId="0" applyNumberFormat="1" applyFont="1" applyFill="1"/>
    <xf numFmtId="0" fontId="46" fillId="0" borderId="0" xfId="0" applyFont="1" applyProtection="1">
      <protection hidden="1"/>
    </xf>
    <xf numFmtId="0" fontId="28" fillId="0" borderId="0" xfId="206" applyFont="1" applyAlignment="1" applyProtection="1">
      <alignment horizontal="center" vertical="center" wrapText="1"/>
      <protection hidden="1"/>
    </xf>
    <xf numFmtId="0" fontId="16" fillId="0" borderId="0" xfId="0" applyFont="1" applyAlignment="1">
      <alignment horizontal="left" vertical="center" wrapText="1"/>
    </xf>
    <xf numFmtId="0" fontId="46" fillId="0" borderId="0" xfId="200" applyNumberFormat="1" applyFont="1" applyFill="1" applyBorder="1" applyAlignment="1" applyProtection="1">
      <alignment horizontal="center" vertical="center"/>
    </xf>
    <xf numFmtId="0" fontId="28" fillId="0" borderId="0" xfId="0" applyFont="1" applyAlignment="1">
      <alignment vertical="center"/>
    </xf>
    <xf numFmtId="2" fontId="17" fillId="0" borderId="4" xfId="200" applyNumberFormat="1" applyFill="1" applyBorder="1" applyAlignment="1" applyProtection="1">
      <alignment horizontal="right" vertical="top"/>
    </xf>
    <xf numFmtId="0" fontId="16" fillId="0" borderId="0" xfId="211" applyFont="1" applyFill="1" applyBorder="1" applyAlignment="1">
      <alignment vertical="center" wrapText="1"/>
    </xf>
    <xf numFmtId="2" fontId="17" fillId="0" borderId="0" xfId="0" applyNumberFormat="1" applyFont="1" applyAlignment="1">
      <alignment horizontal="right" vertical="center"/>
    </xf>
    <xf numFmtId="2" fontId="17" fillId="6" borderId="4" xfId="0" applyNumberFormat="1" applyFont="1" applyFill="1" applyBorder="1" applyAlignment="1">
      <alignment horizontal="right" vertical="center"/>
    </xf>
    <xf numFmtId="0" fontId="17" fillId="6" borderId="4" xfId="0" applyFont="1" applyFill="1" applyBorder="1" applyAlignment="1">
      <alignment horizontal="center" vertical="top" wrapText="1"/>
    </xf>
    <xf numFmtId="0" fontId="16" fillId="6" borderId="14" xfId="211" applyFont="1" applyFill="1" applyBorder="1" applyAlignment="1">
      <alignment vertical="center" wrapText="1"/>
    </xf>
    <xf numFmtId="0" fontId="16" fillId="6" borderId="3" xfId="211" applyFont="1" applyFill="1" applyBorder="1" applyAlignment="1">
      <alignment vertical="center" wrapText="1"/>
    </xf>
    <xf numFmtId="0" fontId="16" fillId="6" borderId="15" xfId="211" applyFont="1" applyFill="1" applyBorder="1" applyAlignment="1">
      <alignment vertical="center" wrapText="1"/>
    </xf>
    <xf numFmtId="2" fontId="17" fillId="7" borderId="4" xfId="0" applyNumberFormat="1" applyFont="1" applyFill="1" applyBorder="1" applyAlignment="1">
      <alignment horizontal="right" vertical="center"/>
    </xf>
    <xf numFmtId="0" fontId="17" fillId="7" borderId="4" xfId="0" applyFont="1" applyFill="1" applyBorder="1" applyAlignment="1">
      <alignment vertical="center"/>
    </xf>
    <xf numFmtId="2" fontId="17" fillId="0" borderId="4" xfId="200" applyNumberFormat="1" applyFill="1" applyBorder="1" applyAlignment="1" applyProtection="1">
      <alignment horizontal="right" vertical="top"/>
      <protection hidden="1"/>
    </xf>
    <xf numFmtId="0" fontId="16" fillId="0" borderId="0" xfId="211" applyFont="1" applyFill="1" applyBorder="1" applyAlignment="1">
      <alignment vertical="top" wrapText="1"/>
    </xf>
    <xf numFmtId="2" fontId="17" fillId="0" borderId="0" xfId="0" applyNumberFormat="1" applyFont="1" applyAlignment="1">
      <alignment horizontal="right" vertical="top"/>
    </xf>
    <xf numFmtId="0" fontId="16" fillId="0" borderId="0" xfId="0" applyFont="1" applyAlignment="1">
      <alignment horizontal="justify" vertical="top"/>
    </xf>
    <xf numFmtId="178" fontId="16" fillId="0" borderId="0" xfId="0" applyNumberFormat="1" applyFont="1" applyAlignment="1" applyProtection="1">
      <alignment horizontal="justify" vertical="top"/>
      <protection hidden="1"/>
    </xf>
    <xf numFmtId="14" fontId="17" fillId="0" borderId="0" xfId="0" applyNumberFormat="1" applyFont="1" applyAlignment="1">
      <alignment horizontal="left" vertical="top"/>
    </xf>
    <xf numFmtId="0" fontId="16" fillId="0" borderId="0" xfId="0" applyFont="1" applyAlignment="1">
      <alignment horizontal="right" vertical="top"/>
    </xf>
    <xf numFmtId="0" fontId="17" fillId="0" borderId="0" xfId="0" applyFont="1" applyAlignment="1">
      <alignment vertical="top"/>
    </xf>
    <xf numFmtId="0" fontId="16" fillId="0" borderId="0" xfId="0" applyFont="1" applyAlignment="1" applyProtection="1">
      <alignment vertical="top"/>
      <protection hidden="1"/>
    </xf>
    <xf numFmtId="0" fontId="32" fillId="0" borderId="0" xfId="0" applyFont="1" applyAlignment="1" applyProtection="1">
      <alignment horizontal="center" vertical="top"/>
      <protection hidden="1"/>
    </xf>
    <xf numFmtId="0" fontId="32" fillId="0" borderId="0" xfId="0" applyFont="1" applyAlignment="1" applyProtection="1">
      <alignment horizontal="justify" vertical="top"/>
      <protection hidden="1"/>
    </xf>
    <xf numFmtId="0" fontId="32" fillId="0" borderId="0" xfId="0" applyFont="1" applyAlignment="1" applyProtection="1">
      <alignment vertical="top"/>
      <protection hidden="1"/>
    </xf>
    <xf numFmtId="0" fontId="16" fillId="7" borderId="4" xfId="211" applyFont="1" applyFill="1" applyBorder="1" applyAlignment="1">
      <alignment vertical="center" wrapText="1"/>
    </xf>
    <xf numFmtId="0" fontId="16" fillId="0" borderId="5" xfId="194" applyFont="1" applyBorder="1" applyAlignment="1">
      <alignment vertical="center"/>
    </xf>
    <xf numFmtId="0" fontId="17" fillId="0" borderId="5" xfId="194" applyFont="1" applyBorder="1" applyAlignment="1">
      <alignment vertical="center"/>
    </xf>
    <xf numFmtId="0" fontId="16" fillId="0" borderId="5" xfId="194" applyFont="1" applyBorder="1" applyAlignment="1">
      <alignment horizontal="right" vertical="center"/>
    </xf>
    <xf numFmtId="0" fontId="17" fillId="0" borderId="0" xfId="194" applyFont="1" applyAlignment="1">
      <alignment vertical="center"/>
    </xf>
    <xf numFmtId="0" fontId="17" fillId="0" borderId="0" xfId="194" applyFont="1"/>
    <xf numFmtId="0" fontId="32" fillId="0" borderId="0" xfId="194" applyFont="1"/>
    <xf numFmtId="0" fontId="32" fillId="0" borderId="0" xfId="194" applyFont="1" applyAlignment="1">
      <alignment horizontal="center" vertical="center"/>
    </xf>
    <xf numFmtId="0" fontId="46" fillId="0" borderId="0" xfId="194" applyFont="1"/>
    <xf numFmtId="0" fontId="46" fillId="0" borderId="0" xfId="194" applyFont="1" applyAlignment="1">
      <alignment vertical="center"/>
    </xf>
    <xf numFmtId="0" fontId="16" fillId="0" borderId="0" xfId="194" applyFont="1" applyAlignment="1">
      <alignment horizontal="center" vertical="center"/>
    </xf>
    <xf numFmtId="0" fontId="46" fillId="0" borderId="0" xfId="194" applyFont="1" applyAlignment="1">
      <alignment horizontal="left" vertical="center"/>
    </xf>
    <xf numFmtId="0" fontId="32" fillId="0" borderId="0" xfId="194" applyFont="1" applyAlignment="1">
      <alignment horizontal="center"/>
    </xf>
    <xf numFmtId="0" fontId="16" fillId="0" borderId="0" xfId="196" applyFont="1" applyAlignment="1">
      <alignment horizontal="left" vertical="center"/>
    </xf>
    <xf numFmtId="0" fontId="17" fillId="0" borderId="0" xfId="194" applyFont="1" applyAlignment="1">
      <alignment horizontal="justify" vertical="center"/>
    </xf>
    <xf numFmtId="4" fontId="16" fillId="0" borderId="0" xfId="194" applyNumberFormat="1" applyFont="1" applyAlignment="1">
      <alignment vertical="center"/>
    </xf>
    <xf numFmtId="0" fontId="16" fillId="0" borderId="0" xfId="194" applyFont="1" applyAlignment="1">
      <alignment horizontal="justify" vertical="center"/>
    </xf>
    <xf numFmtId="0" fontId="32" fillId="0" borderId="0" xfId="194" applyFont="1" applyAlignment="1">
      <alignment vertical="center"/>
    </xf>
    <xf numFmtId="178" fontId="16" fillId="0" borderId="0" xfId="194" applyNumberFormat="1" applyFont="1" applyAlignment="1">
      <alignment vertical="center"/>
    </xf>
    <xf numFmtId="0" fontId="16" fillId="0" borderId="0" xfId="194" applyFont="1" applyAlignment="1">
      <alignment horizontal="right" vertical="center"/>
    </xf>
    <xf numFmtId="0" fontId="17" fillId="0" borderId="0" xfId="194" applyFont="1" applyAlignment="1">
      <alignment horizontal="left" vertical="center"/>
    </xf>
    <xf numFmtId="0" fontId="16" fillId="0" borderId="0" xfId="194" applyFont="1" applyAlignment="1">
      <alignment horizontal="left" vertical="center" indent="2"/>
    </xf>
    <xf numFmtId="0" fontId="16" fillId="0" borderId="0" xfId="194" applyFont="1" applyAlignment="1">
      <alignment horizontal="left" vertical="center" indent="1"/>
    </xf>
    <xf numFmtId="0" fontId="17" fillId="0" borderId="0" xfId="194" applyFont="1" applyAlignment="1">
      <alignment horizontal="left" vertical="center" indent="1"/>
    </xf>
    <xf numFmtId="0" fontId="17" fillId="0" borderId="0" xfId="205" applyFont="1" applyAlignment="1" applyProtection="1">
      <alignment horizontal="left" vertical="top"/>
      <protection hidden="1"/>
    </xf>
    <xf numFmtId="0" fontId="16" fillId="0" borderId="0" xfId="200" applyNumberFormat="1" applyFont="1" applyFill="1" applyBorder="1" applyAlignment="1" applyProtection="1">
      <alignment horizontal="justify" vertical="center"/>
      <protection hidden="1"/>
    </xf>
    <xf numFmtId="0" fontId="28" fillId="0" borderId="0" xfId="206" applyFont="1" applyAlignment="1" applyProtection="1">
      <alignment horizontal="justify" vertical="center" wrapText="1"/>
      <protection hidden="1"/>
    </xf>
    <xf numFmtId="0" fontId="0" fillId="0" borderId="0" xfId="0" applyAlignment="1">
      <alignment wrapText="1"/>
    </xf>
    <xf numFmtId="165" fontId="4" fillId="0" borderId="23" xfId="0" applyNumberFormat="1" applyFont="1" applyBorder="1" applyAlignment="1">
      <alignment horizontal="center" vertical="top" wrapText="1"/>
    </xf>
    <xf numFmtId="0" fontId="19" fillId="0" borderId="0" xfId="0" applyFont="1" applyAlignment="1">
      <alignment vertical="top"/>
    </xf>
    <xf numFmtId="39" fontId="19" fillId="0" borderId="4" xfId="11" applyNumberFormat="1" applyFont="1" applyFill="1" applyBorder="1" applyAlignment="1" applyProtection="1">
      <alignment horizontal="right" vertical="top" wrapText="1"/>
    </xf>
    <xf numFmtId="165" fontId="19" fillId="0" borderId="23" xfId="0" applyNumberFormat="1" applyFont="1" applyBorder="1" applyAlignment="1">
      <alignment horizontal="right" vertical="top" wrapText="1"/>
    </xf>
    <xf numFmtId="0" fontId="51" fillId="0" borderId="0" xfId="0" applyFont="1" applyAlignment="1">
      <alignment vertical="top"/>
    </xf>
    <xf numFmtId="0" fontId="52" fillId="0" borderId="0" xfId="0" applyFont="1" applyAlignment="1">
      <alignment vertical="top"/>
    </xf>
    <xf numFmtId="165" fontId="4" fillId="0" borderId="15" xfId="0" applyNumberFormat="1" applyFont="1" applyBorder="1" applyAlignment="1">
      <alignment horizontal="right" vertical="top" wrapText="1"/>
    </xf>
    <xf numFmtId="0" fontId="19" fillId="0" borderId="3" xfId="0" applyFont="1" applyBorder="1" applyAlignment="1">
      <alignment horizontal="center" vertical="top" wrapText="1"/>
    </xf>
    <xf numFmtId="0" fontId="19" fillId="0" borderId="15" xfId="0" applyFont="1" applyBorder="1" applyAlignment="1">
      <alignment horizontal="center" vertical="top" wrapText="1"/>
    </xf>
    <xf numFmtId="0" fontId="55" fillId="4" borderId="4" xfId="0" applyFont="1" applyFill="1" applyBorder="1" applyAlignment="1" applyProtection="1">
      <alignment vertical="center"/>
      <protection locked="0"/>
    </xf>
    <xf numFmtId="0" fontId="54" fillId="0" borderId="0" xfId="200" applyNumberFormat="1" applyFont="1" applyFill="1" applyBorder="1" applyProtection="1">
      <alignment vertical="top"/>
    </xf>
    <xf numFmtId="0" fontId="19" fillId="0" borderId="0" xfId="200" applyNumberFormat="1" applyFont="1" applyFill="1" applyBorder="1" applyProtection="1">
      <alignment vertical="top"/>
    </xf>
    <xf numFmtId="0" fontId="54" fillId="0" borderId="6" xfId="200" applyNumberFormat="1" applyFont="1" applyFill="1" applyBorder="1" applyProtection="1">
      <alignment vertical="top"/>
    </xf>
    <xf numFmtId="0" fontId="19" fillId="0" borderId="6" xfId="200" applyNumberFormat="1" applyFont="1" applyFill="1" applyBorder="1" applyProtection="1">
      <alignment vertical="top"/>
    </xf>
    <xf numFmtId="0" fontId="4" fillId="0" borderId="10" xfId="0" applyFont="1" applyBorder="1" applyAlignment="1">
      <alignment horizontal="left" vertical="top"/>
    </xf>
    <xf numFmtId="0" fontId="4" fillId="0" borderId="0" xfId="0" applyFont="1" applyAlignment="1">
      <alignment horizontal="left" vertical="top"/>
    </xf>
    <xf numFmtId="0" fontId="19" fillId="0" borderId="4" xfId="200" applyNumberFormat="1" applyFont="1" applyFill="1" applyBorder="1" applyAlignment="1" applyProtection="1">
      <alignment vertical="top" wrapText="1"/>
    </xf>
    <xf numFmtId="0" fontId="51" fillId="0" borderId="4" xfId="200" applyNumberFormat="1" applyFont="1" applyFill="1" applyBorder="1" applyAlignment="1" applyProtection="1">
      <alignment vertical="top" wrapText="1"/>
    </xf>
    <xf numFmtId="0" fontId="17" fillId="7" borderId="4" xfId="0" applyFont="1" applyFill="1" applyBorder="1" applyAlignment="1">
      <alignment horizontal="center" vertical="center" wrapText="1"/>
    </xf>
    <xf numFmtId="0" fontId="17" fillId="0" borderId="0" xfId="0" applyFont="1" applyAlignment="1">
      <alignment horizontal="center" vertical="top" wrapText="1"/>
    </xf>
    <xf numFmtId="0" fontId="17" fillId="0" borderId="0" xfId="200" applyNumberFormat="1" applyFill="1" applyBorder="1" applyProtection="1">
      <alignment vertical="top"/>
    </xf>
    <xf numFmtId="0" fontId="17" fillId="0" borderId="0" xfId="200" applyNumberFormat="1" applyFill="1" applyBorder="1" applyAlignment="1" applyProtection="1">
      <alignment vertical="top" wrapText="1"/>
    </xf>
    <xf numFmtId="0" fontId="17" fillId="0" borderId="0" xfId="200" applyNumberFormat="1" applyFill="1" applyBorder="1" applyAlignment="1" applyProtection="1">
      <alignment vertical="center" wrapText="1"/>
    </xf>
    <xf numFmtId="165" fontId="16" fillId="0" borderId="23" xfId="0" applyNumberFormat="1" applyFont="1" applyBorder="1" applyAlignment="1">
      <alignment horizontal="center" vertical="top" wrapText="1"/>
    </xf>
    <xf numFmtId="0" fontId="4" fillId="0" borderId="0" xfId="204" applyNumberFormat="1" applyFont="1" applyFill="1" applyBorder="1" applyAlignment="1" applyProtection="1">
      <alignment horizontal="center" vertical="top"/>
      <protection hidden="1"/>
    </xf>
    <xf numFmtId="0" fontId="35" fillId="0" borderId="0" xfId="204" applyNumberFormat="1" applyFont="1" applyFill="1" applyBorder="1" applyAlignment="1" applyProtection="1">
      <alignment vertical="top"/>
      <protection hidden="1"/>
    </xf>
    <xf numFmtId="0" fontId="17" fillId="0" borderId="0" xfId="204" applyFont="1" applyAlignment="1" applyProtection="1">
      <alignment vertical="top"/>
      <protection hidden="1"/>
    </xf>
    <xf numFmtId="0" fontId="17" fillId="0" borderId="0" xfId="204" applyFont="1" applyAlignment="1" applyProtection="1">
      <alignment vertical="center"/>
      <protection hidden="1"/>
    </xf>
    <xf numFmtId="0" fontId="17" fillId="0" borderId="0" xfId="204" applyFont="1" applyAlignment="1" applyProtection="1">
      <alignment vertical="center" wrapText="1"/>
      <protection hidden="1"/>
    </xf>
    <xf numFmtId="0" fontId="17" fillId="0" borderId="0" xfId="204" applyNumberFormat="1" applyFont="1" applyFill="1" applyBorder="1" applyAlignment="1" applyProtection="1">
      <alignment vertical="center"/>
      <protection hidden="1"/>
    </xf>
    <xf numFmtId="0" fontId="17" fillId="0" borderId="4" xfId="204" applyFont="1" applyBorder="1" applyAlignment="1" applyProtection="1">
      <alignment horizontal="center" vertical="top"/>
      <protection hidden="1"/>
    </xf>
    <xf numFmtId="4" fontId="17" fillId="4" borderId="4" xfId="204" applyNumberFormat="1" applyFont="1" applyFill="1" applyBorder="1" applyAlignment="1" applyProtection="1">
      <alignment horizontal="right" vertical="center"/>
      <protection locked="0"/>
    </xf>
    <xf numFmtId="10" fontId="17" fillId="4" borderId="4" xfId="204" applyNumberFormat="1" applyFont="1" applyFill="1" applyBorder="1" applyAlignment="1" applyProtection="1">
      <alignment horizontal="right" vertical="center"/>
      <protection locked="0"/>
    </xf>
    <xf numFmtId="0" fontId="50" fillId="0" borderId="0" xfId="204" applyNumberFormat="1" applyFont="1" applyFill="1" applyBorder="1" applyAlignment="1" applyProtection="1">
      <alignment vertical="top"/>
      <protection hidden="1"/>
    </xf>
    <xf numFmtId="0" fontId="17" fillId="0" borderId="11" xfId="204" applyFont="1" applyBorder="1" applyAlignment="1" applyProtection="1">
      <alignment horizontal="center" vertical="top"/>
      <protection hidden="1"/>
    </xf>
    <xf numFmtId="0" fontId="50" fillId="0" borderId="24" xfId="204" applyNumberFormat="1" applyFont="1" applyFill="1" applyBorder="1" applyAlignment="1" applyProtection="1">
      <alignment horizontal="right" vertical="top"/>
      <protection hidden="1"/>
    </xf>
    <xf numFmtId="0" fontId="16" fillId="0" borderId="12" xfId="204" applyFont="1" applyBorder="1" applyAlignment="1" applyProtection="1">
      <alignment horizontal="center" vertical="center" wrapText="1"/>
      <protection hidden="1"/>
    </xf>
    <xf numFmtId="0" fontId="17" fillId="0" borderId="18" xfId="204" applyNumberFormat="1" applyFont="1" applyFill="1" applyBorder="1" applyAlignment="1" applyProtection="1">
      <alignment horizontal="left" vertical="center" indent="3"/>
      <protection hidden="1"/>
    </xf>
    <xf numFmtId="0" fontId="50" fillId="0" borderId="22" xfId="204" applyNumberFormat="1" applyFont="1" applyFill="1" applyBorder="1" applyAlignment="1" applyProtection="1">
      <alignment vertical="top"/>
      <protection hidden="1"/>
    </xf>
    <xf numFmtId="0" fontId="17" fillId="0" borderId="22" xfId="204" applyFont="1" applyBorder="1" applyAlignment="1" applyProtection="1">
      <alignment horizontal="center" vertical="center"/>
      <protection hidden="1"/>
    </xf>
    <xf numFmtId="0" fontId="17" fillId="0" borderId="19" xfId="204" applyFont="1" applyBorder="1" applyAlignment="1" applyProtection="1">
      <alignment horizontal="right" vertical="center"/>
      <protection hidden="1"/>
    </xf>
    <xf numFmtId="4" fontId="17" fillId="4" borderId="25" xfId="204" applyNumberFormat="1" applyFont="1" applyFill="1" applyBorder="1" applyAlignment="1" applyProtection="1">
      <alignment horizontal="right" vertical="center" wrapText="1"/>
      <protection locked="0"/>
    </xf>
    <xf numFmtId="0" fontId="16" fillId="0" borderId="13" xfId="204" applyFont="1" applyBorder="1" applyAlignment="1" applyProtection="1">
      <alignment horizontal="center" vertical="center" wrapText="1"/>
      <protection hidden="1"/>
    </xf>
    <xf numFmtId="0" fontId="0" fillId="0" borderId="26" xfId="204" applyNumberFormat="1" applyFont="1" applyFill="1" applyBorder="1" applyAlignment="1" applyProtection="1">
      <alignment horizontal="left" vertical="center" indent="3"/>
      <protection hidden="1"/>
    </xf>
    <xf numFmtId="0" fontId="50" fillId="0" borderId="27" xfId="204" applyNumberFormat="1" applyFont="1" applyFill="1" applyBorder="1" applyAlignment="1" applyProtection="1">
      <alignment vertical="top"/>
      <protection hidden="1"/>
    </xf>
    <xf numFmtId="0" fontId="17" fillId="0" borderId="28" xfId="204" applyFont="1" applyBorder="1" applyAlignment="1" applyProtection="1">
      <alignment horizontal="right" vertical="center"/>
      <protection hidden="1"/>
    </xf>
    <xf numFmtId="0" fontId="16" fillId="0" borderId="0" xfId="204" applyFont="1" applyAlignment="1" applyProtection="1">
      <alignment horizontal="center" vertical="center" wrapText="1"/>
      <protection hidden="1"/>
    </xf>
    <xf numFmtId="0" fontId="17" fillId="0" borderId="22" xfId="204" applyFont="1" applyBorder="1" applyAlignment="1" applyProtection="1">
      <alignment horizontal="right" vertical="center"/>
      <protection hidden="1"/>
    </xf>
    <xf numFmtId="10" fontId="17" fillId="4" borderId="25" xfId="204" applyNumberFormat="1" applyFont="1" applyFill="1" applyBorder="1" applyAlignment="1" applyProtection="1">
      <alignment horizontal="right" vertical="center" wrapText="1"/>
      <protection locked="0"/>
    </xf>
    <xf numFmtId="0" fontId="17" fillId="0" borderId="27" xfId="204" applyFont="1" applyBorder="1" applyAlignment="1" applyProtection="1">
      <alignment horizontal="right" vertical="center"/>
      <protection hidden="1"/>
    </xf>
    <xf numFmtId="0" fontId="17" fillId="0" borderId="10" xfId="204" applyFont="1" applyBorder="1" applyAlignment="1" applyProtection="1">
      <alignment vertical="center"/>
      <protection hidden="1"/>
    </xf>
    <xf numFmtId="0" fontId="16" fillId="0" borderId="0" xfId="204" applyFont="1" applyBorder="1" applyAlignment="1" applyProtection="1">
      <alignment horizontal="center" vertical="center" wrapText="1"/>
      <protection hidden="1"/>
    </xf>
    <xf numFmtId="0" fontId="17" fillId="0" borderId="0" xfId="204" applyNumberFormat="1" applyFont="1" applyFill="1" applyBorder="1" applyAlignment="1" applyProtection="1">
      <alignment horizontal="left" vertical="center" indent="6"/>
      <protection hidden="1"/>
    </xf>
    <xf numFmtId="0" fontId="17" fillId="0" borderId="0" xfId="204" applyFont="1" applyBorder="1" applyAlignment="1" applyProtection="1">
      <alignment horizontal="justify" vertical="center"/>
      <protection hidden="1"/>
    </xf>
    <xf numFmtId="0" fontId="17" fillId="0" borderId="0" xfId="204" applyNumberFormat="1" applyFont="1" applyFill="1" applyBorder="1" applyAlignment="1" applyProtection="1">
      <alignment vertical="center" wrapText="1"/>
      <protection hidden="1"/>
    </xf>
    <xf numFmtId="0" fontId="17" fillId="0" borderId="0" xfId="195" applyFont="1" applyAlignment="1" applyProtection="1">
      <alignment vertical="center"/>
      <protection hidden="1"/>
    </xf>
    <xf numFmtId="165" fontId="17" fillId="0" borderId="0" xfId="0" applyNumberFormat="1" applyFont="1" applyAlignment="1" applyProtection="1">
      <alignment horizontal="center" vertical="center"/>
      <protection hidden="1"/>
    </xf>
    <xf numFmtId="0" fontId="18" fillId="0" borderId="0" xfId="195" applyProtection="1">
      <protection hidden="1"/>
    </xf>
    <xf numFmtId="178" fontId="16" fillId="0" borderId="0" xfId="195" applyNumberFormat="1" applyFont="1" applyAlignment="1" applyProtection="1">
      <alignment vertical="center"/>
      <protection hidden="1"/>
    </xf>
    <xf numFmtId="0" fontId="16" fillId="0" borderId="0" xfId="195" applyFont="1" applyAlignment="1" applyProtection="1">
      <alignment horizontal="right" vertical="center"/>
      <protection hidden="1"/>
    </xf>
    <xf numFmtId="0" fontId="17" fillId="0" borderId="0" xfId="195" applyFont="1" applyAlignment="1" applyProtection="1">
      <alignment horizontal="left" vertical="center" indent="1"/>
      <protection hidden="1"/>
    </xf>
    <xf numFmtId="0" fontId="0" fillId="0" borderId="0" xfId="0" applyAlignment="1" applyProtection="1">
      <alignment horizontal="center" vertical="center" wrapText="1"/>
      <protection hidden="1"/>
    </xf>
    <xf numFmtId="0" fontId="0" fillId="0" borderId="0" xfId="0" applyAlignment="1" applyProtection="1">
      <alignment vertical="center" wrapText="1"/>
      <protection hidden="1"/>
    </xf>
    <xf numFmtId="0" fontId="16" fillId="0" borderId="4" xfId="0" applyFont="1" applyBorder="1" applyAlignment="1" applyProtection="1">
      <alignment horizontal="center" vertical="center" wrapText="1"/>
      <protection hidden="1"/>
    </xf>
    <xf numFmtId="0" fontId="16" fillId="0" borderId="4" xfId="0" applyFont="1" applyBorder="1" applyAlignment="1" applyProtection="1">
      <alignment vertical="center" wrapText="1"/>
      <protection hidden="1"/>
    </xf>
    <xf numFmtId="0" fontId="16" fillId="0" borderId="4" xfId="0" quotePrefix="1" applyFont="1" applyBorder="1" applyAlignment="1" applyProtection="1">
      <alignment horizontal="center" vertical="center"/>
      <protection hidden="1"/>
    </xf>
    <xf numFmtId="0" fontId="0" fillId="0" borderId="4" xfId="0" applyBorder="1" applyAlignment="1" applyProtection="1">
      <alignment horizontal="center" vertical="center"/>
      <protection hidden="1"/>
    </xf>
    <xf numFmtId="0" fontId="0" fillId="4" borderId="4" xfId="0" applyFill="1" applyBorder="1" applyAlignment="1" applyProtection="1">
      <alignment vertical="center"/>
      <protection locked="0"/>
    </xf>
    <xf numFmtId="2" fontId="0" fillId="4" borderId="4" xfId="0" applyNumberFormat="1" applyFill="1" applyBorder="1" applyAlignment="1" applyProtection="1">
      <alignment vertical="center"/>
      <protection locked="0"/>
    </xf>
    <xf numFmtId="10" fontId="0" fillId="4" borderId="4" xfId="0" applyNumberFormat="1" applyFill="1" applyBorder="1" applyAlignment="1" applyProtection="1">
      <alignment vertical="center"/>
      <protection locked="0"/>
    </xf>
    <xf numFmtId="0" fontId="0" fillId="0" borderId="4" xfId="0" applyBorder="1" applyAlignment="1" applyProtection="1">
      <alignment vertical="center"/>
      <protection hidden="1"/>
    </xf>
    <xf numFmtId="0" fontId="16" fillId="0" borderId="4" xfId="0" applyFont="1" applyBorder="1" applyAlignment="1" applyProtection="1">
      <alignment horizontal="center" vertical="center"/>
      <protection hidden="1"/>
    </xf>
    <xf numFmtId="0" fontId="16" fillId="0" borderId="4" xfId="0" applyFont="1" applyBorder="1" applyAlignment="1" applyProtection="1">
      <alignment vertical="center"/>
      <protection hidden="1"/>
    </xf>
    <xf numFmtId="0" fontId="0" fillId="0" borderId="0" xfId="0" applyAlignment="1" applyProtection="1">
      <alignment horizontal="center" vertical="center"/>
      <protection hidden="1"/>
    </xf>
    <xf numFmtId="0" fontId="0" fillId="0" borderId="0" xfId="0" applyAlignment="1" applyProtection="1">
      <alignment vertical="center"/>
      <protection hidden="1"/>
    </xf>
    <xf numFmtId="0" fontId="16" fillId="0" borderId="0" xfId="0" quotePrefix="1" applyFont="1" applyAlignment="1" applyProtection="1">
      <alignment horizontal="center" vertical="center"/>
      <protection hidden="1"/>
    </xf>
    <xf numFmtId="2" fontId="16" fillId="0" borderId="0" xfId="206" applyNumberFormat="1" applyFont="1" applyAlignment="1" applyProtection="1">
      <alignment vertical="center"/>
      <protection hidden="1"/>
    </xf>
    <xf numFmtId="0" fontId="0" fillId="0" borderId="0" xfId="205" applyFont="1" applyAlignment="1" applyProtection="1">
      <alignment vertical="center"/>
      <protection hidden="1"/>
    </xf>
    <xf numFmtId="0" fontId="16" fillId="0" borderId="0" xfId="200" applyNumberFormat="1" applyFont="1" applyFill="1" applyBorder="1" applyAlignment="1" applyProtection="1">
      <alignment vertical="center"/>
      <protection hidden="1"/>
    </xf>
    <xf numFmtId="0" fontId="16" fillId="0" borderId="4" xfId="0" applyFont="1" applyBorder="1" applyAlignment="1">
      <alignment horizontal="left" vertical="top" wrapText="1"/>
    </xf>
    <xf numFmtId="0" fontId="5" fillId="0" borderId="4" xfId="0" applyFont="1" applyBorder="1" applyAlignment="1">
      <alignment vertical="top"/>
    </xf>
    <xf numFmtId="2" fontId="0" fillId="0" borderId="4" xfId="200" applyNumberFormat="1" applyFont="1" applyFill="1" applyBorder="1" applyAlignment="1" applyProtection="1">
      <alignment horizontal="right" vertical="top"/>
    </xf>
    <xf numFmtId="0" fontId="5" fillId="0" borderId="4" xfId="0" applyFont="1" applyBorder="1" applyAlignment="1" applyProtection="1">
      <alignment vertical="top"/>
      <protection locked="0"/>
    </xf>
    <xf numFmtId="0" fontId="6" fillId="0" borderId="4" xfId="0" applyFont="1" applyBorder="1" applyAlignment="1">
      <alignment horizontal="center" vertical="top" wrapText="1"/>
    </xf>
    <xf numFmtId="0" fontId="5" fillId="0" borderId="4" xfId="0" applyFont="1" applyBorder="1" applyAlignment="1">
      <alignment horizontal="right" vertical="top" wrapText="1"/>
    </xf>
    <xf numFmtId="0" fontId="5" fillId="0" borderId="4" xfId="0" applyFont="1" applyBorder="1" applyAlignment="1">
      <alignment horizontal="center" vertical="top"/>
    </xf>
    <xf numFmtId="3" fontId="5" fillId="0" borderId="4" xfId="11" applyNumberFormat="1" applyFont="1" applyFill="1" applyBorder="1" applyAlignment="1" applyProtection="1">
      <alignment horizontal="center" vertical="top"/>
    </xf>
    <xf numFmtId="0" fontId="5" fillId="6" borderId="4" xfId="0" applyFont="1" applyFill="1" applyBorder="1" applyAlignment="1">
      <alignment horizontal="center" vertical="top" wrapText="1"/>
    </xf>
    <xf numFmtId="0" fontId="5" fillId="6" borderId="4" xfId="206" applyFont="1" applyFill="1" applyBorder="1" applyAlignment="1">
      <alignment vertical="top" wrapText="1"/>
    </xf>
    <xf numFmtId="0" fontId="16" fillId="6" borderId="4" xfId="0" applyFont="1" applyFill="1" applyBorder="1" applyAlignment="1">
      <alignment horizontal="left" vertical="top" wrapText="1"/>
    </xf>
    <xf numFmtId="2" fontId="16" fillId="6" borderId="4" xfId="0" applyNumberFormat="1" applyFont="1" applyFill="1" applyBorder="1" applyAlignment="1">
      <alignment horizontal="right" vertical="top" wrapText="1"/>
    </xf>
    <xf numFmtId="4" fontId="16" fillId="6" borderId="4" xfId="11" applyNumberFormat="1" applyFont="1" applyFill="1" applyBorder="1" applyAlignment="1" applyProtection="1">
      <alignment vertical="top" wrapText="1"/>
    </xf>
    <xf numFmtId="4" fontId="19" fillId="0" borderId="4" xfId="0" applyNumberFormat="1" applyFont="1" applyBorder="1" applyAlignment="1">
      <alignment vertical="top" wrapText="1"/>
    </xf>
    <xf numFmtId="1" fontId="0" fillId="4" borderId="4" xfId="0" applyNumberFormat="1" applyFill="1" applyBorder="1" applyAlignment="1">
      <alignment vertical="center"/>
    </xf>
    <xf numFmtId="170" fontId="53" fillId="0" borderId="4" xfId="0" applyNumberFormat="1" applyFont="1" applyBorder="1" applyAlignment="1">
      <alignment horizontal="center" vertical="top" wrapText="1"/>
    </xf>
    <xf numFmtId="178" fontId="0" fillId="4" borderId="11" xfId="197" applyNumberFormat="1" applyFont="1" applyFill="1" applyBorder="1" applyAlignment="1" applyProtection="1">
      <alignment horizontal="center" vertical="center"/>
      <protection locked="0"/>
    </xf>
    <xf numFmtId="0" fontId="56" fillId="0" borderId="0" xfId="205" applyFont="1" applyAlignment="1" applyProtection="1">
      <alignment vertical="top"/>
      <protection hidden="1"/>
    </xf>
    <xf numFmtId="0" fontId="59" fillId="0" borderId="0" xfId="205" applyFont="1" applyAlignment="1" applyProtection="1">
      <alignment vertical="top"/>
      <protection hidden="1"/>
    </xf>
    <xf numFmtId="0" fontId="61" fillId="0" borderId="0" xfId="204" applyNumberFormat="1" applyFont="1" applyFill="1" applyBorder="1" applyAlignment="1" applyProtection="1">
      <alignment horizontal="center" vertical="top"/>
      <protection hidden="1"/>
    </xf>
    <xf numFmtId="0" fontId="62" fillId="0" borderId="0" xfId="204" applyNumberFormat="1" applyFont="1" applyFill="1" applyBorder="1" applyAlignment="1" applyProtection="1">
      <alignment horizontal="center" vertical="top"/>
      <protection hidden="1"/>
    </xf>
    <xf numFmtId="0" fontId="63" fillId="0" borderId="0" xfId="204" applyNumberFormat="1" applyFont="1" applyFill="1" applyBorder="1" applyAlignment="1" applyProtection="1">
      <alignment vertical="top"/>
      <protection hidden="1"/>
    </xf>
    <xf numFmtId="0" fontId="64" fillId="0" borderId="0" xfId="204" applyNumberFormat="1" applyFont="1" applyFill="1" applyBorder="1" applyAlignment="1" applyProtection="1">
      <alignment vertical="top"/>
      <protection hidden="1"/>
    </xf>
    <xf numFmtId="0" fontId="60" fillId="0" borderId="0" xfId="204" applyNumberFormat="1" applyFont="1" applyFill="1" applyBorder="1" applyAlignment="1" applyProtection="1">
      <alignment vertical="top"/>
      <protection hidden="1"/>
    </xf>
    <xf numFmtId="0" fontId="65" fillId="0" borderId="0" xfId="204" applyNumberFormat="1" applyFont="1" applyFill="1" applyBorder="1" applyAlignment="1" applyProtection="1">
      <alignment vertical="top"/>
      <protection hidden="1"/>
    </xf>
    <xf numFmtId="0" fontId="17" fillId="0" borderId="0" xfId="204" applyFont="1" applyBorder="1" applyAlignment="1" applyProtection="1">
      <alignment horizontal="center" vertical="center"/>
      <protection hidden="1"/>
    </xf>
    <xf numFmtId="1" fontId="17" fillId="0" borderId="0" xfId="210" applyNumberFormat="1" applyFont="1" applyAlignment="1" applyProtection="1">
      <alignment vertical="center" wrapText="1"/>
      <protection hidden="1"/>
    </xf>
    <xf numFmtId="1" fontId="16" fillId="0" borderId="0" xfId="210" applyNumberFormat="1" applyFont="1" applyAlignment="1" applyProtection="1">
      <alignment horizontal="center" vertical="center" wrapText="1"/>
      <protection hidden="1"/>
    </xf>
    <xf numFmtId="0" fontId="16" fillId="0" borderId="0" xfId="210" applyFont="1" applyAlignment="1" applyProtection="1">
      <alignment horizontal="center" vertical="center" wrapText="1"/>
      <protection hidden="1"/>
    </xf>
    <xf numFmtId="0" fontId="35" fillId="0" borderId="0" xfId="210" applyProtection="1">
      <protection hidden="1"/>
    </xf>
    <xf numFmtId="4" fontId="16" fillId="0" borderId="0" xfId="210" applyNumberFormat="1" applyFont="1" applyAlignment="1" applyProtection="1">
      <alignment horizontal="center" vertical="center" wrapText="1"/>
      <protection hidden="1"/>
    </xf>
    <xf numFmtId="0" fontId="18" fillId="0" borderId="0" xfId="210" applyFont="1" applyProtection="1">
      <protection hidden="1"/>
    </xf>
    <xf numFmtId="1" fontId="16" fillId="0" borderId="4" xfId="210" applyNumberFormat="1" applyFont="1" applyBorder="1" applyAlignment="1" applyProtection="1">
      <alignment vertical="center" wrapText="1"/>
      <protection hidden="1"/>
    </xf>
    <xf numFmtId="4" fontId="16" fillId="0" borderId="4" xfId="210" applyNumberFormat="1" applyFont="1" applyBorder="1" applyAlignment="1" applyProtection="1">
      <alignment horizontal="right" vertical="center" wrapText="1"/>
      <protection hidden="1"/>
    </xf>
    <xf numFmtId="4" fontId="16" fillId="0" borderId="14" xfId="210" applyNumberFormat="1" applyFont="1" applyBorder="1" applyAlignment="1" applyProtection="1">
      <alignment horizontal="right" vertical="center" wrapText="1"/>
      <protection hidden="1"/>
    </xf>
    <xf numFmtId="4" fontId="17" fillId="0" borderId="15" xfId="210" applyNumberFormat="1" applyFont="1" applyBorder="1" applyAlignment="1" applyProtection="1">
      <alignment horizontal="right" vertical="center" wrapText="1"/>
      <protection hidden="1"/>
    </xf>
    <xf numFmtId="0" fontId="18" fillId="0" borderId="0" xfId="210" applyFont="1" applyAlignment="1" applyProtection="1">
      <alignment vertical="center"/>
      <protection hidden="1"/>
    </xf>
    <xf numFmtId="1" fontId="17" fillId="0" borderId="4" xfId="210" applyNumberFormat="1" applyFont="1" applyBorder="1" applyAlignment="1" applyProtection="1">
      <alignment horizontal="center" vertical="center" wrapText="1"/>
      <protection hidden="1"/>
    </xf>
    <xf numFmtId="0" fontId="16" fillId="0" borderId="14" xfId="210" applyFont="1" applyBorder="1" applyAlignment="1" applyProtection="1">
      <alignment vertical="center" wrapText="1"/>
      <protection hidden="1"/>
    </xf>
    <xf numFmtId="0" fontId="16" fillId="0" borderId="15" xfId="210" applyFont="1" applyBorder="1" applyAlignment="1" applyProtection="1">
      <alignment vertical="center" wrapText="1"/>
      <protection hidden="1"/>
    </xf>
    <xf numFmtId="4" fontId="17" fillId="0" borderId="4" xfId="210" applyNumberFormat="1" applyFont="1" applyBorder="1" applyAlignment="1" applyProtection="1">
      <alignment vertical="center" wrapText="1"/>
      <protection hidden="1"/>
    </xf>
    <xf numFmtId="4" fontId="16" fillId="0" borderId="14" xfId="210" applyNumberFormat="1" applyFont="1" applyBorder="1" applyAlignment="1" applyProtection="1">
      <alignment vertical="center" wrapText="1"/>
      <protection hidden="1"/>
    </xf>
    <xf numFmtId="4" fontId="17" fillId="0" borderId="15" xfId="210" applyNumberFormat="1" applyFont="1" applyBorder="1" applyAlignment="1" applyProtection="1">
      <alignment vertical="center" wrapText="1"/>
      <protection hidden="1"/>
    </xf>
    <xf numFmtId="3" fontId="18" fillId="0" borderId="0" xfId="210" applyNumberFormat="1" applyFont="1" applyProtection="1">
      <protection hidden="1"/>
    </xf>
    <xf numFmtId="4" fontId="17" fillId="0" borderId="4" xfId="210" applyNumberFormat="1" applyFont="1" applyBorder="1" applyAlignment="1" applyProtection="1">
      <alignment horizontal="right" vertical="center" wrapText="1"/>
      <protection hidden="1"/>
    </xf>
    <xf numFmtId="4" fontId="16" fillId="0" borderId="4" xfId="210" applyNumberFormat="1" applyFont="1" applyBorder="1" applyAlignment="1" applyProtection="1">
      <alignment vertical="center" wrapText="1"/>
      <protection hidden="1"/>
    </xf>
    <xf numFmtId="4" fontId="16" fillId="0" borderId="15" xfId="210" applyNumberFormat="1" applyFont="1" applyBorder="1" applyAlignment="1" applyProtection="1">
      <alignment vertical="center" wrapText="1"/>
      <protection hidden="1"/>
    </xf>
    <xf numFmtId="0" fontId="16" fillId="2" borderId="14" xfId="210" applyFont="1" applyFill="1" applyBorder="1" applyAlignment="1" applyProtection="1">
      <alignment vertical="center" wrapText="1"/>
      <protection hidden="1"/>
    </xf>
    <xf numFmtId="0" fontId="17" fillId="0" borderId="15" xfId="210" applyFont="1" applyBorder="1" applyAlignment="1" applyProtection="1">
      <alignment vertical="center" wrapText="1"/>
      <protection hidden="1"/>
    </xf>
    <xf numFmtId="4" fontId="17" fillId="0" borderId="14" xfId="210" applyNumberFormat="1" applyFont="1" applyBorder="1" applyAlignment="1" applyProtection="1">
      <alignment vertical="center" wrapText="1"/>
      <protection hidden="1"/>
    </xf>
    <xf numFmtId="2" fontId="18" fillId="0" borderId="0" xfId="210" applyNumberFormat="1" applyFont="1" applyProtection="1">
      <protection hidden="1"/>
    </xf>
    <xf numFmtId="179" fontId="18" fillId="0" borderId="0" xfId="210" applyNumberFormat="1" applyFont="1" applyProtection="1">
      <protection hidden="1"/>
    </xf>
    <xf numFmtId="0" fontId="17" fillId="0" borderId="15" xfId="210" applyFont="1" applyBorder="1" applyAlignment="1" applyProtection="1">
      <alignment horizontal="center" vertical="center" wrapText="1"/>
      <protection hidden="1"/>
    </xf>
    <xf numFmtId="3" fontId="17" fillId="0" borderId="4" xfId="210" applyNumberFormat="1" applyFont="1" applyBorder="1" applyAlignment="1" applyProtection="1">
      <alignment horizontal="right" vertical="center" wrapText="1"/>
      <protection hidden="1"/>
    </xf>
    <xf numFmtId="3" fontId="17" fillId="0" borderId="14" xfId="210" applyNumberFormat="1" applyFont="1" applyBorder="1" applyAlignment="1" applyProtection="1">
      <alignment horizontal="right" vertical="center" wrapText="1"/>
      <protection hidden="1"/>
    </xf>
    <xf numFmtId="3" fontId="16" fillId="0" borderId="14" xfId="210" applyNumberFormat="1" applyFont="1" applyBorder="1" applyAlignment="1" applyProtection="1">
      <alignment horizontal="right" vertical="center" wrapText="1"/>
      <protection hidden="1"/>
    </xf>
    <xf numFmtId="4" fontId="16" fillId="0" borderId="15" xfId="38" applyNumberFormat="1" applyFont="1" applyBorder="1" applyAlignment="1" applyProtection="1">
      <alignment horizontal="right" vertical="center" wrapText="1"/>
      <protection hidden="1"/>
    </xf>
    <xf numFmtId="3" fontId="16" fillId="0" borderId="4" xfId="38" applyNumberFormat="1" applyFont="1" applyBorder="1" applyAlignment="1" applyProtection="1">
      <alignment horizontal="right" vertical="center" wrapText="1"/>
      <protection hidden="1"/>
    </xf>
    <xf numFmtId="4" fontId="16" fillId="0" borderId="14" xfId="38" applyNumberFormat="1" applyFont="1" applyBorder="1" applyAlignment="1" applyProtection="1">
      <alignment horizontal="right" vertical="center" wrapText="1"/>
      <protection hidden="1"/>
    </xf>
    <xf numFmtId="4" fontId="16" fillId="0" borderId="14" xfId="210" applyNumberFormat="1" applyFont="1" applyBorder="1" applyAlignment="1" applyProtection="1">
      <alignment horizontal="center" vertical="center" wrapText="1"/>
      <protection hidden="1"/>
    </xf>
    <xf numFmtId="4" fontId="16" fillId="0" borderId="15" xfId="210" applyNumberFormat="1" applyFont="1" applyBorder="1" applyAlignment="1" applyProtection="1">
      <alignment horizontal="right" vertical="center" wrapText="1"/>
      <protection hidden="1"/>
    </xf>
    <xf numFmtId="1" fontId="17" fillId="0" borderId="29" xfId="210" applyNumberFormat="1" applyFont="1" applyBorder="1" applyAlignment="1" applyProtection="1">
      <alignment horizontal="center" vertical="center" wrapText="1"/>
      <protection hidden="1"/>
    </xf>
    <xf numFmtId="0" fontId="16" fillId="0" borderId="10" xfId="210" applyFont="1" applyBorder="1" applyAlignment="1" applyProtection="1">
      <alignment vertical="center" wrapText="1"/>
      <protection hidden="1"/>
    </xf>
    <xf numFmtId="4" fontId="17" fillId="0" borderId="10" xfId="210" applyNumberFormat="1" applyFont="1" applyBorder="1" applyAlignment="1" applyProtection="1">
      <alignment vertical="center" wrapText="1"/>
      <protection hidden="1"/>
    </xf>
    <xf numFmtId="4" fontId="16" fillId="0" borderId="10" xfId="210" applyNumberFormat="1" applyFont="1" applyBorder="1" applyAlignment="1" applyProtection="1">
      <alignment vertical="center" wrapText="1"/>
      <protection hidden="1"/>
    </xf>
    <xf numFmtId="4" fontId="17" fillId="0" borderId="30" xfId="210" applyNumberFormat="1" applyFont="1" applyBorder="1" applyAlignment="1" applyProtection="1">
      <alignment vertical="center" wrapText="1"/>
      <protection hidden="1"/>
    </xf>
    <xf numFmtId="1" fontId="16" fillId="0" borderId="6" xfId="210" applyNumberFormat="1" applyFont="1" applyBorder="1" applyAlignment="1" applyProtection="1">
      <alignment horizontal="center" vertical="center" wrapText="1"/>
      <protection hidden="1"/>
    </xf>
    <xf numFmtId="0" fontId="17" fillId="0" borderId="0" xfId="210" applyFont="1" applyAlignment="1" applyProtection="1">
      <alignment horizontal="justify" vertical="center" wrapText="1"/>
      <protection hidden="1"/>
    </xf>
    <xf numFmtId="2" fontId="0" fillId="0" borderId="6" xfId="210" applyNumberFormat="1" applyFont="1" applyBorder="1" applyAlignment="1" applyProtection="1">
      <alignment horizontal="left" vertical="center" wrapText="1" indent="3"/>
      <protection hidden="1"/>
    </xf>
    <xf numFmtId="0" fontId="0" fillId="0" borderId="0" xfId="210" applyFont="1" applyAlignment="1" applyProtection="1">
      <alignment vertical="center" wrapText="1"/>
      <protection hidden="1"/>
    </xf>
    <xf numFmtId="2" fontId="17" fillId="0" borderId="0" xfId="210" applyNumberFormat="1" applyFont="1" applyAlignment="1" applyProtection="1">
      <alignment horizontal="left" vertical="center" wrapText="1"/>
      <protection hidden="1"/>
    </xf>
    <xf numFmtId="0" fontId="0" fillId="0" borderId="0" xfId="210" applyFont="1" applyAlignment="1" applyProtection="1">
      <alignment horizontal="justify" vertical="center" wrapText="1"/>
      <protection hidden="1"/>
    </xf>
    <xf numFmtId="3" fontId="17" fillId="0" borderId="7" xfId="210" applyNumberFormat="1" applyFont="1" applyBorder="1" applyAlignment="1" applyProtection="1">
      <alignment horizontal="right" vertical="center" wrapText="1"/>
      <protection hidden="1"/>
    </xf>
    <xf numFmtId="10" fontId="17" fillId="0" borderId="0" xfId="210" applyNumberFormat="1" applyFont="1" applyAlignment="1" applyProtection="1">
      <alignment horizontal="left" vertical="center" wrapText="1"/>
      <protection hidden="1"/>
    </xf>
    <xf numFmtId="4" fontId="17" fillId="0" borderId="7" xfId="210" applyNumberFormat="1" applyFont="1" applyBorder="1" applyAlignment="1" applyProtection="1">
      <alignment horizontal="right" vertical="center" wrapText="1"/>
      <protection hidden="1"/>
    </xf>
    <xf numFmtId="1" fontId="16" fillId="0" borderId="6" xfId="210" applyNumberFormat="1" applyFont="1" applyBorder="1" applyAlignment="1" applyProtection="1">
      <alignment horizontal="center" vertical="top" wrapText="1"/>
      <protection hidden="1"/>
    </xf>
    <xf numFmtId="1" fontId="17" fillId="0" borderId="6" xfId="210" applyNumberFormat="1" applyFont="1" applyBorder="1" applyAlignment="1" applyProtection="1">
      <alignment horizontal="left" vertical="center" wrapText="1" indent="3"/>
      <protection hidden="1"/>
    </xf>
    <xf numFmtId="0" fontId="17" fillId="0" borderId="0" xfId="210" applyFont="1" applyAlignment="1" applyProtection="1">
      <alignment vertical="center" wrapText="1"/>
      <protection hidden="1"/>
    </xf>
    <xf numFmtId="10" fontId="16" fillId="7" borderId="0" xfId="210" applyNumberFormat="1" applyFont="1" applyFill="1" applyAlignment="1" applyProtection="1">
      <alignment vertical="center" wrapText="1"/>
      <protection locked="0" hidden="1"/>
    </xf>
    <xf numFmtId="1" fontId="0" fillId="0" borderId="6" xfId="210" applyNumberFormat="1" applyFont="1" applyBorder="1" applyAlignment="1" applyProtection="1">
      <alignment horizontal="left" vertical="center" wrapText="1" indent="3"/>
      <protection hidden="1"/>
    </xf>
    <xf numFmtId="2" fontId="16" fillId="0" borderId="0" xfId="210" applyNumberFormat="1" applyFont="1" applyAlignment="1" applyProtection="1">
      <alignment vertical="center" wrapText="1"/>
      <protection hidden="1"/>
    </xf>
    <xf numFmtId="4" fontId="17" fillId="7" borderId="7" xfId="210" applyNumberFormat="1" applyFont="1" applyFill="1" applyBorder="1" applyAlignment="1" applyProtection="1">
      <alignment horizontal="right" vertical="center" wrapText="1"/>
      <protection locked="0" hidden="1"/>
    </xf>
    <xf numFmtId="3" fontId="17" fillId="7" borderId="7" xfId="210" applyNumberFormat="1" applyFont="1" applyFill="1" applyBorder="1" applyAlignment="1" applyProtection="1">
      <alignment horizontal="right" vertical="center" wrapText="1"/>
      <protection locked="0" hidden="1"/>
    </xf>
    <xf numFmtId="4" fontId="17" fillId="0" borderId="7" xfId="210" applyNumberFormat="1" applyFont="1" applyBorder="1" applyAlignment="1" applyProtection="1">
      <alignment horizontal="justify" vertical="center" wrapText="1"/>
      <protection hidden="1"/>
    </xf>
    <xf numFmtId="1" fontId="0" fillId="0" borderId="0" xfId="210" applyNumberFormat="1" applyFont="1" applyAlignment="1" applyProtection="1">
      <alignment vertical="center" wrapText="1"/>
      <protection hidden="1"/>
    </xf>
    <xf numFmtId="4" fontId="17" fillId="0" borderId="0" xfId="210" applyNumberFormat="1" applyFont="1" applyAlignment="1" applyProtection="1">
      <alignment vertical="center" wrapText="1"/>
      <protection hidden="1"/>
    </xf>
    <xf numFmtId="1" fontId="58" fillId="0" borderId="8" xfId="210" applyNumberFormat="1" applyFont="1" applyBorder="1" applyAlignment="1" applyProtection="1">
      <alignment vertical="center" wrapText="1"/>
      <protection hidden="1"/>
    </xf>
    <xf numFmtId="1" fontId="17" fillId="0" borderId="5" xfId="210" applyNumberFormat="1" applyFont="1" applyBorder="1" applyAlignment="1" applyProtection="1">
      <alignment vertical="center" wrapText="1"/>
      <protection hidden="1"/>
    </xf>
    <xf numFmtId="1" fontId="17" fillId="0" borderId="9" xfId="210" applyNumberFormat="1" applyFont="1" applyBorder="1" applyAlignment="1" applyProtection="1">
      <alignment vertical="center" wrapText="1"/>
      <protection hidden="1"/>
    </xf>
    <xf numFmtId="4" fontId="17" fillId="0" borderId="8" xfId="210" applyNumberFormat="1" applyFont="1" applyBorder="1" applyAlignment="1" applyProtection="1">
      <alignment vertical="center" wrapText="1"/>
      <protection hidden="1"/>
    </xf>
    <xf numFmtId="4" fontId="17" fillId="0" borderId="9" xfId="210" applyNumberFormat="1" applyFont="1" applyBorder="1" applyAlignment="1" applyProtection="1">
      <alignment vertical="center" wrapText="1"/>
      <protection hidden="1"/>
    </xf>
    <xf numFmtId="4" fontId="16" fillId="0" borderId="11" xfId="210" applyNumberFormat="1" applyFont="1" applyBorder="1" applyAlignment="1" applyProtection="1">
      <alignment horizontal="center" vertical="center" wrapText="1"/>
      <protection hidden="1"/>
    </xf>
    <xf numFmtId="4" fontId="17" fillId="0" borderId="13" xfId="210" applyNumberFormat="1" applyFont="1" applyBorder="1" applyAlignment="1" applyProtection="1">
      <alignment vertical="center" wrapText="1"/>
      <protection hidden="1"/>
    </xf>
    <xf numFmtId="0" fontId="0" fillId="0" borderId="13" xfId="205" applyFont="1" applyBorder="1" applyAlignment="1" applyProtection="1">
      <alignment horizontal="justify" vertical="top" wrapText="1"/>
      <protection hidden="1"/>
    </xf>
    <xf numFmtId="0" fontId="72" fillId="0" borderId="0" xfId="204" applyNumberFormat="1" applyFont="1" applyFill="1" applyBorder="1" applyAlignment="1" applyProtection="1">
      <alignment horizontal="center" vertical="center"/>
      <protection hidden="1"/>
    </xf>
    <xf numFmtId="0" fontId="72" fillId="0" borderId="0" xfId="204" applyNumberFormat="1" applyFont="1" applyFill="1" applyBorder="1" applyAlignment="1" applyProtection="1">
      <alignment horizontal="center" vertical="top"/>
      <protection hidden="1"/>
    </xf>
    <xf numFmtId="0" fontId="71" fillId="0" borderId="0" xfId="204" applyNumberFormat="1" applyFont="1" applyFill="1" applyBorder="1" applyAlignment="1" applyProtection="1">
      <alignment vertical="center"/>
      <protection hidden="1"/>
    </xf>
    <xf numFmtId="0" fontId="73" fillId="0" borderId="0" xfId="204" applyNumberFormat="1" applyFont="1" applyFill="1" applyBorder="1" applyAlignment="1" applyProtection="1">
      <alignment vertical="center"/>
      <protection hidden="1"/>
    </xf>
    <xf numFmtId="0" fontId="73" fillId="0" borderId="0" xfId="204" applyNumberFormat="1" applyFont="1" applyFill="1" applyBorder="1" applyAlignment="1" applyProtection="1">
      <alignment vertical="top"/>
      <protection hidden="1"/>
    </xf>
    <xf numFmtId="0" fontId="74" fillId="0" borderId="0" xfId="204" applyNumberFormat="1" applyFont="1" applyFill="1" applyBorder="1" applyAlignment="1" applyProtection="1">
      <alignment vertical="top"/>
      <protection hidden="1"/>
    </xf>
    <xf numFmtId="0" fontId="73" fillId="0" borderId="0" xfId="204" applyNumberFormat="1" applyFont="1" applyFill="1" applyBorder="1" applyAlignment="1" applyProtection="1">
      <alignment vertical="top" wrapText="1"/>
      <protection hidden="1"/>
    </xf>
    <xf numFmtId="2" fontId="73" fillId="0" borderId="0" xfId="204" applyNumberFormat="1" applyFont="1" applyFill="1" applyBorder="1" applyAlignment="1" applyProtection="1">
      <alignment vertical="center"/>
      <protection hidden="1"/>
    </xf>
    <xf numFmtId="181" fontId="71" fillId="0" borderId="0" xfId="204" applyNumberFormat="1" applyFont="1" applyFill="1" applyBorder="1" applyAlignment="1" applyProtection="1">
      <alignment vertical="center"/>
      <protection hidden="1"/>
    </xf>
    <xf numFmtId="10" fontId="73" fillId="0" borderId="0" xfId="204" applyNumberFormat="1" applyFont="1" applyFill="1" applyBorder="1" applyAlignment="1" applyProtection="1">
      <alignment vertical="top"/>
      <protection hidden="1"/>
    </xf>
    <xf numFmtId="0" fontId="71" fillId="0" borderId="0" xfId="204" applyNumberFormat="1" applyFont="1" applyFill="1" applyBorder="1" applyAlignment="1" applyProtection="1">
      <alignment vertical="top"/>
      <protection hidden="1"/>
    </xf>
    <xf numFmtId="0" fontId="75" fillId="0" borderId="0" xfId="204" applyNumberFormat="1" applyFont="1" applyFill="1" applyBorder="1" applyAlignment="1" applyProtection="1">
      <alignment vertical="top"/>
      <protection hidden="1"/>
    </xf>
    <xf numFmtId="2" fontId="71" fillId="0" borderId="0" xfId="204" applyNumberFormat="1" applyFont="1" applyFill="1" applyBorder="1" applyAlignment="1" applyProtection="1">
      <alignment vertical="center"/>
      <protection hidden="1"/>
    </xf>
    <xf numFmtId="181" fontId="71" fillId="0" borderId="0" xfId="204" applyNumberFormat="1" applyFont="1" applyFill="1" applyBorder="1" applyAlignment="1" applyProtection="1">
      <alignment vertical="top"/>
      <protection hidden="1"/>
    </xf>
    <xf numFmtId="0" fontId="76" fillId="0" borderId="0" xfId="204" applyNumberFormat="1" applyFont="1" applyFill="1" applyBorder="1" applyAlignment="1" applyProtection="1">
      <alignment horizontal="left" vertical="center" indent="3"/>
      <protection hidden="1"/>
    </xf>
    <xf numFmtId="10" fontId="71" fillId="0" borderId="0" xfId="204" applyNumberFormat="1" applyFont="1" applyFill="1" applyBorder="1" applyAlignment="1" applyProtection="1">
      <alignment vertical="top"/>
      <protection hidden="1"/>
    </xf>
    <xf numFmtId="0" fontId="5" fillId="0" borderId="0" xfId="200" applyNumberFormat="1" applyFont="1" applyFill="1" applyBorder="1" applyProtection="1">
      <alignment vertical="top"/>
    </xf>
    <xf numFmtId="0" fontId="57" fillId="0" borderId="0" xfId="200" applyNumberFormat="1" applyFont="1" applyFill="1" applyBorder="1" applyProtection="1">
      <alignment vertical="top"/>
    </xf>
    <xf numFmtId="165" fontId="36" fillId="0" borderId="0" xfId="0" applyNumberFormat="1" applyFont="1" applyAlignment="1">
      <alignment horizontal="center" vertical="top"/>
    </xf>
    <xf numFmtId="0" fontId="18" fillId="0" borderId="4" xfId="205" quotePrefix="1" applyFont="1" applyBorder="1" applyAlignment="1" applyProtection="1">
      <alignment horizontal="left" vertical="center"/>
      <protection hidden="1"/>
    </xf>
    <xf numFmtId="0" fontId="0" fillId="0" borderId="0" xfId="0" quotePrefix="1" applyAlignment="1">
      <alignment horizontal="left"/>
    </xf>
    <xf numFmtId="0" fontId="17" fillId="0" borderId="8" xfId="197" applyFont="1" applyBorder="1" applyAlignment="1" applyProtection="1">
      <alignment vertical="center" wrapText="1"/>
      <protection hidden="1"/>
    </xf>
    <xf numFmtId="0" fontId="17" fillId="0" borderId="31" xfId="197" applyFont="1" applyBorder="1" applyAlignment="1" applyProtection="1">
      <alignment vertical="center" wrapText="1"/>
      <protection hidden="1"/>
    </xf>
    <xf numFmtId="0" fontId="17" fillId="0" borderId="5" xfId="197" applyFont="1" applyBorder="1" applyAlignment="1" applyProtection="1">
      <alignment vertical="center" wrapText="1"/>
      <protection hidden="1"/>
    </xf>
    <xf numFmtId="0" fontId="17" fillId="0" borderId="32" xfId="197" applyFont="1" applyBorder="1" applyAlignment="1" applyProtection="1">
      <alignment vertical="center" wrapText="1"/>
      <protection hidden="1"/>
    </xf>
    <xf numFmtId="0" fontId="5" fillId="0" borderId="0" xfId="0" applyFont="1" applyAlignment="1">
      <alignment horizontal="center" vertical="top"/>
    </xf>
    <xf numFmtId="165" fontId="6" fillId="0" borderId="0" xfId="0" applyNumberFormat="1" applyFont="1" applyAlignment="1">
      <alignment horizontal="center" vertical="top"/>
    </xf>
    <xf numFmtId="0" fontId="79" fillId="0" borderId="0" xfId="0" applyFont="1" applyAlignment="1" applyProtection="1">
      <alignment vertical="top" wrapText="1"/>
      <protection hidden="1"/>
    </xf>
    <xf numFmtId="0" fontId="77" fillId="10" borderId="15" xfId="0" applyFont="1" applyFill="1" applyBorder="1" applyAlignment="1">
      <alignment horizontal="center" vertical="top" wrapText="1"/>
    </xf>
    <xf numFmtId="0" fontId="5" fillId="0" borderId="4" xfId="214" applyFont="1" applyFill="1" applyBorder="1" applyAlignment="1">
      <alignment horizontal="justify" vertical="top" wrapText="1"/>
    </xf>
    <xf numFmtId="0" fontId="6" fillId="0" borderId="5" xfId="0" applyFont="1" applyBorder="1" applyAlignment="1">
      <alignment horizontal="left" vertical="top"/>
    </xf>
    <xf numFmtId="0" fontId="6" fillId="0" borderId="5" xfId="0" applyFont="1" applyBorder="1" applyAlignment="1">
      <alignment horizontal="justify" vertical="top"/>
    </xf>
    <xf numFmtId="0" fontId="6" fillId="0" borderId="5" xfId="0" applyFont="1" applyBorder="1" applyAlignment="1">
      <alignment horizontal="center" vertical="top"/>
    </xf>
    <xf numFmtId="0" fontId="6" fillId="0" borderId="5" xfId="0" applyFont="1" applyBorder="1" applyAlignment="1">
      <alignment vertical="top"/>
    </xf>
    <xf numFmtId="0" fontId="36" fillId="0" borderId="0" xfId="0" applyFont="1" applyAlignment="1">
      <alignment vertical="top"/>
    </xf>
    <xf numFmtId="0" fontId="5" fillId="0" borderId="0" xfId="0" applyFont="1" applyAlignment="1">
      <alignment vertical="top"/>
    </xf>
    <xf numFmtId="0" fontId="5" fillId="0" borderId="0" xfId="0" applyFont="1" applyAlignment="1">
      <alignment horizontal="justify" vertical="top"/>
    </xf>
    <xf numFmtId="0" fontId="36" fillId="0" borderId="0" xfId="0" applyFont="1" applyAlignment="1">
      <alignment horizontal="left" vertical="top"/>
    </xf>
    <xf numFmtId="0" fontId="36" fillId="0" borderId="0" xfId="0" applyFont="1" applyAlignment="1">
      <alignment horizontal="center" vertical="top"/>
    </xf>
    <xf numFmtId="0" fontId="5" fillId="0" borderId="0" xfId="200" applyNumberFormat="1" applyFont="1" applyFill="1" applyBorder="1" applyAlignment="1" applyProtection="1">
      <alignment horizontal="center" vertical="top"/>
    </xf>
    <xf numFmtId="0" fontId="5" fillId="0" borderId="0" xfId="200" applyNumberFormat="1" applyFont="1" applyFill="1" applyBorder="1" applyAlignment="1" applyProtection="1">
      <alignment horizontal="justify" vertical="top" wrapText="1"/>
    </xf>
    <xf numFmtId="0" fontId="5" fillId="0" borderId="0" xfId="206" applyFont="1" applyAlignment="1" applyProtection="1">
      <alignment horizontal="justify" vertical="top"/>
      <protection hidden="1"/>
    </xf>
    <xf numFmtId="0" fontId="5" fillId="0" borderId="0" xfId="206" applyFont="1" applyAlignment="1" applyProtection="1">
      <alignment horizontal="left" vertical="top"/>
      <protection hidden="1"/>
    </xf>
    <xf numFmtId="0" fontId="36" fillId="0" borderId="0" xfId="0" applyFont="1" applyAlignment="1" applyProtection="1">
      <alignment vertical="top"/>
      <protection hidden="1"/>
    </xf>
    <xf numFmtId="0" fontId="6" fillId="0" borderId="0" xfId="0" applyFont="1" applyAlignment="1">
      <alignment horizontal="center" vertical="top"/>
    </xf>
    <xf numFmtId="14" fontId="5" fillId="0" borderId="0" xfId="0" applyNumberFormat="1" applyFont="1" applyAlignment="1">
      <alignment horizontal="center" vertical="top"/>
    </xf>
    <xf numFmtId="0" fontId="36" fillId="0" borderId="0" xfId="0" applyFont="1" applyAlignment="1">
      <alignment horizontal="justify" vertical="top"/>
    </xf>
    <xf numFmtId="178" fontId="6" fillId="0" borderId="0" xfId="0" applyNumberFormat="1" applyFont="1" applyAlignment="1" applyProtection="1">
      <alignment horizontal="justify" vertical="top"/>
      <protection hidden="1"/>
    </xf>
    <xf numFmtId="0" fontId="5" fillId="0" borderId="0" xfId="200" applyNumberFormat="1" applyFont="1" applyFill="1" applyBorder="1" applyAlignment="1" applyProtection="1">
      <alignment horizontal="center" vertical="top"/>
      <protection hidden="1"/>
    </xf>
    <xf numFmtId="0" fontId="5" fillId="0" borderId="0" xfId="200" applyNumberFormat="1" applyFont="1" applyFill="1" applyBorder="1" applyAlignment="1" applyProtection="1">
      <alignment horizontal="justify" vertical="top" wrapText="1"/>
      <protection hidden="1"/>
    </xf>
    <xf numFmtId="0" fontId="5" fillId="0" borderId="0" xfId="200" applyNumberFormat="1" applyFont="1" applyFill="1" applyBorder="1" applyProtection="1">
      <alignment vertical="top"/>
      <protection hidden="1"/>
    </xf>
    <xf numFmtId="165" fontId="5" fillId="0" borderId="4" xfId="0" applyNumberFormat="1" applyFont="1" applyBorder="1" applyAlignment="1">
      <alignment horizontal="center" vertical="top" wrapText="1"/>
    </xf>
    <xf numFmtId="165" fontId="6" fillId="0" borderId="5" xfId="0" applyNumberFormat="1" applyFont="1" applyBorder="1" applyAlignment="1">
      <alignment horizontal="left" vertical="top"/>
    </xf>
    <xf numFmtId="165" fontId="5" fillId="0" borderId="0" xfId="0" applyNumberFormat="1" applyFont="1" applyAlignment="1">
      <alignment horizontal="center" vertical="top"/>
    </xf>
    <xf numFmtId="10" fontId="36" fillId="0" borderId="0" xfId="0" applyNumberFormat="1" applyFont="1" applyAlignment="1">
      <alignment horizontal="center" vertical="top"/>
    </xf>
    <xf numFmtId="165" fontId="5" fillId="0" borderId="0" xfId="200" applyNumberFormat="1" applyFont="1" applyFill="1" applyBorder="1" applyAlignment="1" applyProtection="1">
      <alignment horizontal="center" vertical="top"/>
    </xf>
    <xf numFmtId="165" fontId="6" fillId="0" borderId="0" xfId="206" applyNumberFormat="1" applyFont="1" applyAlignment="1" applyProtection="1">
      <alignment horizontal="left" vertical="top"/>
      <protection hidden="1"/>
    </xf>
    <xf numFmtId="0" fontId="6" fillId="0" borderId="0" xfId="200" applyNumberFormat="1" applyFont="1" applyFill="1" applyBorder="1" applyAlignment="1" applyProtection="1">
      <alignment vertical="top" wrapText="1"/>
    </xf>
    <xf numFmtId="165" fontId="5" fillId="0" borderId="0" xfId="206" applyNumberFormat="1" applyFont="1" applyAlignment="1" applyProtection="1">
      <alignment horizontal="left" vertical="top"/>
      <protection hidden="1"/>
    </xf>
    <xf numFmtId="165" fontId="5" fillId="0" borderId="0" xfId="206" applyNumberFormat="1" applyFont="1" applyAlignment="1" applyProtection="1">
      <alignment horizontal="center" vertical="top"/>
      <protection hidden="1"/>
    </xf>
    <xf numFmtId="0" fontId="5" fillId="0" borderId="0" xfId="206" applyFont="1" applyAlignment="1">
      <alignment horizontal="justify" vertical="top"/>
    </xf>
    <xf numFmtId="0" fontId="5" fillId="0" borderId="0" xfId="206" applyFont="1" applyAlignment="1">
      <alignment horizontal="center" vertical="top"/>
    </xf>
    <xf numFmtId="0" fontId="57" fillId="0" borderId="0" xfId="0" applyFont="1" applyAlignment="1">
      <alignment vertical="top"/>
    </xf>
    <xf numFmtId="0" fontId="41" fillId="0" borderId="0" xfId="0" applyFont="1" applyAlignment="1">
      <alignment horizontal="center" vertical="top"/>
    </xf>
    <xf numFmtId="0" fontId="41" fillId="0" borderId="0" xfId="200" applyNumberFormat="1" applyFont="1" applyFill="1" applyBorder="1" applyAlignment="1" applyProtection="1">
      <alignment horizontal="center" vertical="top" wrapText="1"/>
      <protection hidden="1"/>
    </xf>
    <xf numFmtId="0" fontId="5" fillId="0" borderId="4" xfId="201" applyNumberFormat="1" applyFont="1" applyFill="1" applyBorder="1" applyAlignment="1" applyProtection="1">
      <alignment horizontal="center" vertical="top"/>
    </xf>
    <xf numFmtId="2" fontId="5" fillId="0" borderId="4" xfId="200" applyNumberFormat="1" applyFont="1" applyFill="1" applyBorder="1" applyAlignment="1" applyProtection="1">
      <alignment horizontal="right" vertical="top"/>
    </xf>
    <xf numFmtId="0" fontId="5" fillId="0" borderId="4" xfId="201" applyNumberFormat="1" applyFont="1" applyFill="1" applyBorder="1" applyAlignment="1" applyProtection="1">
      <alignment horizontal="justify" vertical="top" wrapText="1"/>
    </xf>
    <xf numFmtId="179" fontId="5" fillId="0" borderId="4" xfId="70" applyNumberFormat="1" applyFont="1" applyBorder="1" applyAlignment="1">
      <alignment horizontal="center" vertical="top" wrapText="1"/>
    </xf>
    <xf numFmtId="1" fontId="5" fillId="0" borderId="4" xfId="200" applyNumberFormat="1" applyFont="1" applyFill="1" applyBorder="1" applyAlignment="1" applyProtection="1">
      <alignment horizontal="right" vertical="top"/>
      <protection locked="0"/>
    </xf>
    <xf numFmtId="0" fontId="5" fillId="0" borderId="4" xfId="214" applyFont="1" applyFill="1" applyBorder="1" applyAlignment="1">
      <alignment horizontal="center" vertical="top" wrapText="1"/>
    </xf>
    <xf numFmtId="2" fontId="5" fillId="0" borderId="0" xfId="200" applyNumberFormat="1" applyFont="1" applyFill="1" applyBorder="1" applyAlignment="1" applyProtection="1">
      <alignment horizontal="right" vertical="top"/>
    </xf>
    <xf numFmtId="165" fontId="6" fillId="0" borderId="0" xfId="212" applyNumberFormat="1" applyFont="1" applyFill="1" applyBorder="1" applyAlignment="1" applyProtection="1">
      <alignment horizontal="center" vertical="top" wrapText="1"/>
      <protection hidden="1"/>
    </xf>
    <xf numFmtId="0" fontId="5" fillId="0" borderId="0" xfId="202" applyNumberFormat="1" applyFont="1" applyFill="1" applyBorder="1" applyAlignment="1" applyProtection="1">
      <alignment horizontal="justify" vertical="top" wrapText="1"/>
      <protection hidden="1"/>
    </xf>
    <xf numFmtId="179" fontId="5" fillId="0" borderId="0" xfId="11" applyNumberFormat="1" applyFont="1" applyFill="1" applyBorder="1" applyAlignment="1" applyProtection="1">
      <alignment horizontal="center" vertical="top" wrapText="1"/>
      <protection hidden="1"/>
    </xf>
    <xf numFmtId="0" fontId="5" fillId="0" borderId="0" xfId="202" applyNumberFormat="1" applyFont="1" applyFill="1" applyBorder="1" applyAlignment="1" applyProtection="1">
      <alignment horizontal="center" vertical="top"/>
      <protection hidden="1"/>
    </xf>
    <xf numFmtId="2" fontId="5" fillId="0" borderId="0" xfId="200" applyNumberFormat="1" applyFont="1" applyFill="1" applyBorder="1" applyAlignment="1" applyProtection="1">
      <alignment horizontal="right" vertical="top"/>
      <protection hidden="1"/>
    </xf>
    <xf numFmtId="2" fontId="36" fillId="0" borderId="0" xfId="200" applyNumberFormat="1" applyFont="1" applyFill="1" applyBorder="1" applyAlignment="1" applyProtection="1">
      <alignment horizontal="right" vertical="top"/>
      <protection hidden="1"/>
    </xf>
    <xf numFmtId="4" fontId="36" fillId="0" borderId="0" xfId="200" applyNumberFormat="1" applyFont="1" applyFill="1" applyBorder="1" applyProtection="1">
      <alignment vertical="top"/>
      <protection hidden="1"/>
    </xf>
    <xf numFmtId="2" fontId="41" fillId="0" borderId="0" xfId="200" applyNumberFormat="1" applyFont="1" applyFill="1" applyBorder="1" applyAlignment="1" applyProtection="1">
      <alignment horizontal="right" vertical="top"/>
      <protection hidden="1"/>
    </xf>
    <xf numFmtId="2" fontId="36" fillId="0" borderId="0" xfId="0" applyNumberFormat="1" applyFont="1" applyAlignment="1" applyProtection="1">
      <alignment vertical="top"/>
      <protection hidden="1"/>
    </xf>
    <xf numFmtId="165" fontId="36" fillId="0" borderId="0" xfId="200" applyNumberFormat="1" applyFont="1" applyFill="1" applyBorder="1" applyAlignment="1" applyProtection="1">
      <alignment horizontal="center" vertical="top"/>
      <protection hidden="1"/>
    </xf>
    <xf numFmtId="0" fontId="36" fillId="0" borderId="0" xfId="0" applyFont="1" applyAlignment="1" applyProtection="1">
      <alignment horizontal="justify" vertical="top" wrapText="1"/>
      <protection hidden="1"/>
    </xf>
    <xf numFmtId="0" fontId="36" fillId="0" borderId="0" xfId="200" applyNumberFormat="1" applyFont="1" applyFill="1" applyBorder="1" applyAlignment="1" applyProtection="1">
      <alignment horizontal="center" vertical="top"/>
      <protection hidden="1"/>
    </xf>
    <xf numFmtId="0" fontId="41" fillId="0" borderId="0" xfId="200" applyNumberFormat="1" applyFont="1" applyFill="1" applyBorder="1" applyAlignment="1" applyProtection="1">
      <alignment horizontal="justify" vertical="top" wrapText="1"/>
      <protection hidden="1"/>
    </xf>
    <xf numFmtId="165" fontId="5" fillId="0" borderId="0" xfId="200" applyNumberFormat="1" applyFont="1" applyFill="1" applyBorder="1" applyAlignment="1" applyProtection="1">
      <alignment horizontal="center" vertical="top"/>
      <protection hidden="1"/>
    </xf>
    <xf numFmtId="165" fontId="6" fillId="0" borderId="0" xfId="0" applyNumberFormat="1" applyFont="1" applyAlignment="1" applyProtection="1">
      <alignment horizontal="center" vertical="top"/>
      <protection hidden="1"/>
    </xf>
    <xf numFmtId="0" fontId="6" fillId="0" borderId="0" xfId="0" applyFont="1" applyAlignment="1" applyProtection="1">
      <alignment horizontal="justify" vertical="top"/>
      <protection hidden="1"/>
    </xf>
    <xf numFmtId="0" fontId="6" fillId="0" borderId="0" xfId="0" applyFont="1" applyAlignment="1" applyProtection="1">
      <alignment horizontal="center" vertical="top"/>
      <protection hidden="1"/>
    </xf>
    <xf numFmtId="0" fontId="6" fillId="0" borderId="0" xfId="0" applyFont="1" applyAlignment="1" applyProtection="1">
      <alignment vertical="top"/>
      <protection hidden="1"/>
    </xf>
    <xf numFmtId="4" fontId="16" fillId="0" borderId="11" xfId="205" applyNumberFormat="1" applyFont="1" applyBorder="1" applyAlignment="1" applyProtection="1">
      <alignment horizontal="right" vertical="top"/>
      <protection hidden="1"/>
    </xf>
    <xf numFmtId="0" fontId="5" fillId="0" borderId="0" xfId="0" applyFont="1" applyAlignment="1" applyProtection="1">
      <alignment horizontal="center" vertical="top"/>
      <protection hidden="1"/>
    </xf>
    <xf numFmtId="9" fontId="5" fillId="0" borderId="4" xfId="0" applyNumberFormat="1" applyFont="1" applyBorder="1" applyAlignment="1">
      <alignment horizontal="center" vertical="top" wrapText="1"/>
    </xf>
    <xf numFmtId="0" fontId="5" fillId="0" borderId="0" xfId="0" applyFont="1" applyAlignment="1">
      <alignment vertical="top" wrapText="1"/>
    </xf>
    <xf numFmtId="0" fontId="6" fillId="0" borderId="0" xfId="206" applyFont="1" applyAlignment="1" applyProtection="1">
      <alignment horizontal="left" vertical="top"/>
      <protection hidden="1"/>
    </xf>
    <xf numFmtId="0" fontId="5" fillId="0" borderId="0" xfId="206" applyFont="1" applyAlignment="1" applyProtection="1">
      <alignment horizontal="center" vertical="top"/>
      <protection hidden="1"/>
    </xf>
    <xf numFmtId="0" fontId="6" fillId="0" borderId="0" xfId="212" applyNumberFormat="1" applyFont="1" applyFill="1" applyBorder="1" applyAlignment="1" applyProtection="1">
      <alignment horizontal="center" vertical="top" wrapText="1"/>
      <protection hidden="1"/>
    </xf>
    <xf numFmtId="1" fontId="6" fillId="0" borderId="5" xfId="0" applyNumberFormat="1" applyFont="1" applyBorder="1" applyAlignment="1">
      <alignment horizontal="center" vertical="center"/>
    </xf>
    <xf numFmtId="1" fontId="5" fillId="0" borderId="0" xfId="0" applyNumberFormat="1" applyFont="1" applyAlignment="1">
      <alignment horizontal="center" vertical="center"/>
    </xf>
    <xf numFmtId="1" fontId="5" fillId="0" borderId="0" xfId="200" applyNumberFormat="1" applyFont="1" applyFill="1" applyBorder="1" applyAlignment="1" applyProtection="1">
      <alignment horizontal="center" vertical="center"/>
    </xf>
    <xf numFmtId="1" fontId="6" fillId="0" borderId="0" xfId="206" applyNumberFormat="1" applyFont="1" applyAlignment="1" applyProtection="1">
      <alignment horizontal="center" vertical="center"/>
      <protection hidden="1"/>
    </xf>
    <xf numFmtId="1" fontId="6" fillId="0" borderId="0" xfId="200" applyNumberFormat="1" applyFont="1" applyFill="1" applyBorder="1" applyAlignment="1" applyProtection="1">
      <alignment horizontal="center" vertical="center" wrapText="1"/>
    </xf>
    <xf numFmtId="1" fontId="5" fillId="0" borderId="0" xfId="206" applyNumberFormat="1" applyFont="1" applyAlignment="1" applyProtection="1">
      <alignment horizontal="center" vertical="center"/>
      <protection hidden="1"/>
    </xf>
    <xf numFmtId="1" fontId="36" fillId="0" borderId="0" xfId="0" applyNumberFormat="1" applyFont="1" applyAlignment="1">
      <alignment horizontal="center" vertical="center"/>
    </xf>
    <xf numFmtId="1" fontId="6" fillId="0" borderId="0" xfId="0" applyNumberFormat="1" applyFont="1" applyAlignment="1">
      <alignment horizontal="center" vertical="center"/>
    </xf>
    <xf numFmtId="1" fontId="6" fillId="0" borderId="0" xfId="212" applyNumberFormat="1" applyFont="1" applyFill="1" applyBorder="1" applyAlignment="1" applyProtection="1">
      <alignment horizontal="center" vertical="center" wrapText="1"/>
      <protection hidden="1"/>
    </xf>
    <xf numFmtId="1" fontId="36" fillId="0" borderId="0" xfId="200" applyNumberFormat="1" applyFont="1" applyFill="1" applyBorder="1" applyAlignment="1" applyProtection="1">
      <alignment horizontal="center" vertical="center"/>
      <protection hidden="1"/>
    </xf>
    <xf numFmtId="1" fontId="5" fillId="0" borderId="0" xfId="200" applyNumberFormat="1" applyFont="1" applyFill="1" applyBorder="1" applyAlignment="1" applyProtection="1">
      <alignment horizontal="center" vertical="center"/>
      <protection hidden="1"/>
    </xf>
    <xf numFmtId="1" fontId="6" fillId="0" borderId="0" xfId="0" applyNumberFormat="1" applyFont="1" applyAlignment="1" applyProtection="1">
      <alignment horizontal="center" vertical="center"/>
      <protection hidden="1"/>
    </xf>
    <xf numFmtId="0" fontId="36" fillId="0" borderId="0" xfId="0" applyFont="1" applyAlignment="1">
      <alignment vertical="center"/>
    </xf>
    <xf numFmtId="0" fontId="57" fillId="0" borderId="0" xfId="0" applyFont="1" applyAlignment="1">
      <alignment vertical="center"/>
    </xf>
    <xf numFmtId="0" fontId="41" fillId="0" borderId="0" xfId="0" applyFont="1" applyAlignment="1" applyProtection="1">
      <alignment horizontal="center" vertical="center"/>
      <protection hidden="1"/>
    </xf>
    <xf numFmtId="0" fontId="36" fillId="0" borderId="0" xfId="0" applyFont="1" applyAlignment="1">
      <alignment horizontal="center" vertical="center"/>
    </xf>
    <xf numFmtId="0" fontId="5" fillId="0" borderId="0" xfId="0" applyFont="1" applyAlignment="1">
      <alignment vertical="center"/>
    </xf>
    <xf numFmtId="0" fontId="5" fillId="0" borderId="0" xfId="206" applyFont="1" applyAlignment="1" applyProtection="1">
      <alignment vertical="top"/>
      <protection hidden="1"/>
    </xf>
    <xf numFmtId="1" fontId="5" fillId="0" borderId="13" xfId="200" applyNumberFormat="1" applyFont="1" applyFill="1" applyBorder="1" applyAlignment="1" applyProtection="1">
      <alignment horizontal="center" vertical="top"/>
      <protection locked="0" hidden="1"/>
    </xf>
    <xf numFmtId="2" fontId="5" fillId="0" borderId="0" xfId="0" applyNumberFormat="1" applyFont="1" applyAlignment="1">
      <alignment vertical="top"/>
    </xf>
    <xf numFmtId="10" fontId="5" fillId="0" borderId="13" xfId="200" applyNumberFormat="1" applyFont="1" applyFill="1" applyBorder="1" applyAlignment="1" applyProtection="1">
      <alignment horizontal="center" vertical="top"/>
      <protection locked="0" hidden="1"/>
    </xf>
    <xf numFmtId="1" fontId="5" fillId="0" borderId="4" xfId="200" applyNumberFormat="1" applyFont="1" applyFill="1" applyBorder="1" applyAlignment="1" applyProtection="1">
      <alignment horizontal="center" vertical="top"/>
      <protection locked="0"/>
    </xf>
    <xf numFmtId="9" fontId="16" fillId="4" borderId="29" xfId="205" applyNumberFormat="1" applyFont="1" applyFill="1" applyBorder="1" applyAlignment="1" applyProtection="1">
      <alignment vertical="center"/>
      <protection locked="0"/>
    </xf>
    <xf numFmtId="9" fontId="16" fillId="4" borderId="30" xfId="205" applyNumberFormat="1" applyFont="1" applyFill="1" applyBorder="1" applyAlignment="1" applyProtection="1">
      <alignment vertical="center"/>
      <protection locked="0"/>
    </xf>
    <xf numFmtId="0" fontId="16" fillId="4" borderId="29" xfId="205" applyFont="1" applyFill="1" applyBorder="1" applyAlignment="1" applyProtection="1">
      <alignment vertical="center"/>
      <protection locked="0"/>
    </xf>
    <xf numFmtId="0" fontId="16" fillId="4" borderId="30" xfId="205" applyFont="1" applyFill="1" applyBorder="1" applyAlignment="1" applyProtection="1">
      <alignment vertical="center"/>
      <protection locked="0"/>
    </xf>
    <xf numFmtId="2" fontId="16" fillId="6" borderId="29" xfId="205" applyNumberFormat="1" applyFont="1" applyFill="1" applyBorder="1" applyAlignment="1" applyProtection="1">
      <alignment vertical="center"/>
      <protection hidden="1"/>
    </xf>
    <xf numFmtId="2" fontId="16" fillId="6" borderId="30" xfId="205" applyNumberFormat="1" applyFont="1" applyFill="1" applyBorder="1" applyAlignment="1" applyProtection="1">
      <alignment vertical="center"/>
      <protection hidden="1"/>
    </xf>
    <xf numFmtId="2" fontId="16" fillId="6" borderId="14" xfId="205" applyNumberFormat="1" applyFont="1" applyFill="1" applyBorder="1" applyAlignment="1" applyProtection="1">
      <alignment vertical="center" wrapText="1"/>
      <protection hidden="1"/>
    </xf>
    <xf numFmtId="2" fontId="16" fillId="6" borderId="15" xfId="205" applyNumberFormat="1" applyFont="1" applyFill="1" applyBorder="1" applyAlignment="1" applyProtection="1">
      <alignment vertical="center" wrapText="1"/>
      <protection hidden="1"/>
    </xf>
    <xf numFmtId="2" fontId="16" fillId="6" borderId="14" xfId="205" applyNumberFormat="1" applyFont="1" applyFill="1" applyBorder="1" applyAlignment="1" applyProtection="1">
      <alignment vertical="center"/>
      <protection hidden="1"/>
    </xf>
    <xf numFmtId="2" fontId="16" fillId="6" borderId="15" xfId="205" applyNumberFormat="1" applyFont="1" applyFill="1" applyBorder="1" applyAlignment="1" applyProtection="1">
      <alignment vertical="center"/>
      <protection hidden="1"/>
    </xf>
    <xf numFmtId="0" fontId="0" fillId="0" borderId="18" xfId="204" applyNumberFormat="1" applyFont="1" applyFill="1" applyBorder="1" applyAlignment="1" applyProtection="1">
      <alignment horizontal="left" vertical="center" indent="3"/>
      <protection hidden="1"/>
    </xf>
    <xf numFmtId="168" fontId="27" fillId="0" borderId="0" xfId="0" applyNumberFormat="1" applyFont="1" applyAlignment="1" applyProtection="1">
      <alignment horizontal="center" vertical="center" wrapText="1"/>
      <protection hidden="1"/>
    </xf>
    <xf numFmtId="0" fontId="0" fillId="0" borderId="0" xfId="194" quotePrefix="1" applyFont="1" applyAlignment="1">
      <alignment horizontal="justify"/>
    </xf>
    <xf numFmtId="0" fontId="0" fillId="0" borderId="0" xfId="194" applyFont="1" applyAlignment="1">
      <alignment vertical="top"/>
    </xf>
    <xf numFmtId="0" fontId="89" fillId="11" borderId="4" xfId="0" applyFont="1" applyFill="1" applyBorder="1" applyAlignment="1">
      <alignment vertical="top" wrapText="1"/>
    </xf>
    <xf numFmtId="0" fontId="89" fillId="11" borderId="15" xfId="0" applyFont="1" applyFill="1" applyBorder="1" applyAlignment="1">
      <alignment vertical="top" wrapText="1"/>
    </xf>
    <xf numFmtId="2" fontId="5" fillId="0" borderId="4" xfId="200" applyNumberFormat="1" applyFont="1" applyFill="1" applyBorder="1" applyProtection="1">
      <alignment vertical="top"/>
    </xf>
    <xf numFmtId="171" fontId="81" fillId="12" borderId="4" xfId="0" applyNumberFormat="1" applyFont="1" applyFill="1" applyBorder="1" applyAlignment="1">
      <alignment horizontal="justify" vertical="top" wrapText="1"/>
    </xf>
    <xf numFmtId="0" fontId="5" fillId="12" borderId="4" xfId="0" applyFont="1" applyFill="1" applyBorder="1" applyAlignment="1">
      <alignment horizontal="center" vertical="top" wrapText="1"/>
    </xf>
    <xf numFmtId="0" fontId="5" fillId="12" borderId="4" xfId="0" applyFont="1" applyFill="1" applyBorder="1" applyAlignment="1">
      <alignment horizontal="center" vertical="top"/>
    </xf>
    <xf numFmtId="2" fontId="5" fillId="12" borderId="4" xfId="200" applyNumberFormat="1" applyFont="1" applyFill="1" applyBorder="1" applyAlignment="1" applyProtection="1">
      <alignment horizontal="right" vertical="top"/>
    </xf>
    <xf numFmtId="2" fontId="6" fillId="12" borderId="4" xfId="200" applyNumberFormat="1" applyFont="1" applyFill="1" applyBorder="1" applyAlignment="1" applyProtection="1">
      <alignment horizontal="right" vertical="top"/>
    </xf>
    <xf numFmtId="0" fontId="36" fillId="12" borderId="4" xfId="0" applyFont="1" applyFill="1" applyBorder="1" applyAlignment="1">
      <alignment vertical="top"/>
    </xf>
    <xf numFmtId="2" fontId="6" fillId="12" borderId="4" xfId="200" applyNumberFormat="1" applyFont="1" applyFill="1" applyBorder="1" applyProtection="1">
      <alignment vertical="top"/>
    </xf>
    <xf numFmtId="9" fontId="0" fillId="0" borderId="4" xfId="0" applyNumberFormat="1" applyBorder="1" applyAlignment="1">
      <alignment horizontal="center" vertical="top"/>
    </xf>
    <xf numFmtId="0" fontId="5" fillId="0" borderId="0" xfId="200" applyNumberFormat="1" applyFont="1" applyFill="1" applyBorder="1" applyAlignment="1" applyProtection="1">
      <alignment vertical="top" wrapText="1"/>
    </xf>
    <xf numFmtId="0" fontId="32" fillId="0" borderId="0" xfId="0" applyFont="1" applyAlignment="1" applyProtection="1">
      <alignment horizontal="center"/>
      <protection hidden="1"/>
    </xf>
    <xf numFmtId="1" fontId="6" fillId="0" borderId="5" xfId="0" applyNumberFormat="1" applyFont="1" applyBorder="1" applyAlignment="1">
      <alignment horizontal="left" vertical="top"/>
    </xf>
    <xf numFmtId="1" fontId="5" fillId="0" borderId="0" xfId="0" applyNumberFormat="1" applyFont="1" applyAlignment="1">
      <alignment horizontal="center" vertical="top"/>
    </xf>
    <xf numFmtId="1" fontId="5" fillId="0" borderId="0" xfId="200" applyNumberFormat="1" applyFont="1" applyFill="1" applyBorder="1" applyAlignment="1" applyProtection="1">
      <alignment horizontal="center" vertical="top"/>
    </xf>
    <xf numFmtId="1" fontId="6" fillId="0" borderId="0" xfId="206" applyNumberFormat="1" applyFont="1" applyAlignment="1" applyProtection="1">
      <alignment horizontal="left" vertical="top"/>
      <protection hidden="1"/>
    </xf>
    <xf numFmtId="1" fontId="6" fillId="0" borderId="0" xfId="200" applyNumberFormat="1" applyFont="1" applyFill="1" applyBorder="1" applyAlignment="1" applyProtection="1">
      <alignment vertical="top" wrapText="1"/>
    </xf>
    <xf numFmtId="1" fontId="5" fillId="0" borderId="0" xfId="206" applyNumberFormat="1" applyFont="1" applyAlignment="1" applyProtection="1">
      <alignment horizontal="left" vertical="top"/>
      <protection hidden="1"/>
    </xf>
    <xf numFmtId="1" fontId="5" fillId="0" borderId="0" xfId="206" applyNumberFormat="1" applyFont="1" applyAlignment="1" applyProtection="1">
      <alignment horizontal="center" vertical="top"/>
      <protection hidden="1"/>
    </xf>
    <xf numFmtId="1" fontId="5" fillId="0" borderId="0" xfId="0" applyNumberFormat="1" applyFont="1" applyAlignment="1">
      <alignment horizontal="right" vertical="top"/>
    </xf>
    <xf numFmtId="1" fontId="6" fillId="0" borderId="0" xfId="0" applyNumberFormat="1" applyFont="1" applyAlignment="1">
      <alignment horizontal="center" vertical="top"/>
    </xf>
    <xf numFmtId="1" fontId="36" fillId="0" borderId="0" xfId="0" applyNumberFormat="1" applyFont="1" applyAlignment="1">
      <alignment horizontal="center" vertical="top"/>
    </xf>
    <xf numFmtId="1" fontId="6" fillId="0" borderId="0" xfId="212" applyNumberFormat="1" applyFont="1" applyFill="1" applyBorder="1" applyAlignment="1" applyProtection="1">
      <alignment horizontal="center" vertical="top" wrapText="1"/>
      <protection hidden="1"/>
    </xf>
    <xf numFmtId="1" fontId="36" fillId="0" borderId="0" xfId="200" applyNumberFormat="1" applyFont="1" applyFill="1" applyBorder="1" applyAlignment="1" applyProtection="1">
      <alignment horizontal="center" vertical="top"/>
      <protection hidden="1"/>
    </xf>
    <xf numFmtId="1" fontId="5" fillId="0" borderId="0" xfId="200" applyNumberFormat="1" applyFont="1" applyFill="1" applyBorder="1" applyAlignment="1" applyProtection="1">
      <alignment horizontal="center" vertical="top"/>
      <protection hidden="1"/>
    </xf>
    <xf numFmtId="1" fontId="6" fillId="0" borderId="0" xfId="0" applyNumberFormat="1" applyFont="1" applyAlignment="1" applyProtection="1">
      <alignment horizontal="center" vertical="top"/>
      <protection hidden="1"/>
    </xf>
    <xf numFmtId="1" fontId="5" fillId="0" borderId="4" xfId="0" applyNumberFormat="1" applyFont="1" applyBorder="1" applyAlignment="1">
      <alignment horizontal="center" vertical="top" wrapText="1"/>
    </xf>
    <xf numFmtId="10" fontId="5" fillId="0" borderId="4" xfId="200" applyNumberFormat="1" applyFont="1" applyFill="1" applyBorder="1" applyAlignment="1" applyProtection="1">
      <alignment horizontal="center" vertical="top"/>
      <protection locked="0" hidden="1"/>
    </xf>
    <xf numFmtId="0" fontId="18" fillId="0" borderId="0" xfId="197" applyFont="1" applyProtection="1">
      <protection hidden="1"/>
    </xf>
    <xf numFmtId="0" fontId="39" fillId="13" borderId="0" xfId="203" applyFont="1" applyFill="1" applyAlignment="1" applyProtection="1">
      <alignment vertical="center"/>
      <protection hidden="1"/>
    </xf>
    <xf numFmtId="0" fontId="5" fillId="13" borderId="0" xfId="203" applyFont="1" applyFill="1" applyAlignment="1" applyProtection="1">
      <alignment vertical="center" wrapText="1"/>
      <protection hidden="1"/>
    </xf>
    <xf numFmtId="0" fontId="5" fillId="13" borderId="0" xfId="203" applyFont="1" applyFill="1" applyAlignment="1" applyProtection="1">
      <alignment vertical="center"/>
      <protection hidden="1"/>
    </xf>
    <xf numFmtId="0" fontId="31" fillId="13" borderId="0" xfId="203" applyFont="1" applyFill="1" applyAlignment="1" applyProtection="1">
      <alignment vertical="center" wrapText="1"/>
      <protection hidden="1"/>
    </xf>
    <xf numFmtId="0" fontId="31" fillId="13" borderId="0" xfId="203" applyFont="1" applyFill="1" applyAlignment="1" applyProtection="1">
      <alignment vertical="center"/>
      <protection hidden="1"/>
    </xf>
    <xf numFmtId="0" fontId="6" fillId="14" borderId="4" xfId="200" applyNumberFormat="1" applyFont="1" applyFill="1" applyBorder="1" applyAlignment="1" applyProtection="1">
      <alignment horizontal="center" vertical="top" wrapText="1"/>
    </xf>
    <xf numFmtId="0" fontId="6" fillId="14" borderId="4" xfId="200" applyNumberFormat="1" applyFont="1" applyFill="1" applyBorder="1" applyAlignment="1" applyProtection="1">
      <alignment horizontal="center" vertical="top"/>
    </xf>
    <xf numFmtId="1" fontId="6" fillId="14" borderId="4" xfId="200" applyNumberFormat="1" applyFont="1" applyFill="1" applyBorder="1" applyAlignment="1" applyProtection="1">
      <alignment horizontal="center" vertical="top" wrapText="1"/>
    </xf>
    <xf numFmtId="165" fontId="6" fillId="14" borderId="4" xfId="200" applyNumberFormat="1" applyFont="1" applyFill="1" applyBorder="1" applyAlignment="1" applyProtection="1">
      <alignment horizontal="center" vertical="top" wrapText="1"/>
    </xf>
    <xf numFmtId="1" fontId="82" fillId="14" borderId="4" xfId="0" applyNumberFormat="1" applyFont="1" applyFill="1" applyBorder="1" applyAlignment="1">
      <alignment horizontal="center" vertical="top" wrapText="1"/>
    </xf>
    <xf numFmtId="0" fontId="82" fillId="14" borderId="4" xfId="0" applyFont="1" applyFill="1" applyBorder="1" applyAlignment="1">
      <alignment horizontal="center" vertical="top" wrapText="1"/>
    </xf>
    <xf numFmtId="0" fontId="6" fillId="14" borderId="4" xfId="0" applyFont="1" applyFill="1" applyBorder="1" applyAlignment="1">
      <alignment vertical="top" wrapText="1"/>
    </xf>
    <xf numFmtId="1" fontId="6" fillId="14" borderId="4" xfId="0" applyNumberFormat="1" applyFont="1" applyFill="1" applyBorder="1" applyAlignment="1">
      <alignment horizontal="center" vertical="center"/>
    </xf>
    <xf numFmtId="1" fontId="83" fillId="14" borderId="4" xfId="0" applyNumberFormat="1" applyFont="1" applyFill="1" applyBorder="1" applyAlignment="1">
      <alignment horizontal="center" vertical="center"/>
    </xf>
    <xf numFmtId="1" fontId="83" fillId="14" borderId="4" xfId="0" applyNumberFormat="1" applyFont="1" applyFill="1" applyBorder="1" applyAlignment="1">
      <alignment horizontal="center" vertical="center" wrapText="1"/>
    </xf>
    <xf numFmtId="1" fontId="82" fillId="14" borderId="4" xfId="0" applyNumberFormat="1" applyFont="1" applyFill="1" applyBorder="1" applyAlignment="1">
      <alignment horizontal="center" vertical="center" wrapText="1"/>
    </xf>
    <xf numFmtId="0" fontId="82" fillId="14" borderId="4" xfId="0" applyFont="1" applyFill="1" applyBorder="1" applyAlignment="1">
      <alignment horizontal="center" vertical="center" wrapText="1"/>
    </xf>
    <xf numFmtId="0" fontId="6" fillId="14" borderId="4" xfId="0" applyFont="1" applyFill="1" applyBorder="1" applyAlignment="1">
      <alignment horizontal="center" vertical="center"/>
    </xf>
    <xf numFmtId="0" fontId="26" fillId="0" borderId="4" xfId="203" applyNumberFormat="1" applyFont="1" applyFill="1" applyBorder="1" applyAlignment="1" applyProtection="1">
      <alignment vertical="center" wrapText="1"/>
      <protection hidden="1"/>
    </xf>
    <xf numFmtId="0" fontId="26" fillId="10" borderId="0" xfId="203" applyNumberFormat="1" applyFont="1" applyFill="1" applyBorder="1" applyAlignment="1" applyProtection="1">
      <alignment vertical="center" wrapText="1"/>
      <protection hidden="1"/>
    </xf>
    <xf numFmtId="1" fontId="5" fillId="12" borderId="0" xfId="0" applyNumberFormat="1" applyFont="1" applyFill="1" applyAlignment="1">
      <alignment horizontal="center" vertical="top" wrapText="1"/>
    </xf>
    <xf numFmtId="165" fontId="5" fillId="12" borderId="0" xfId="0" applyNumberFormat="1" applyFont="1" applyFill="1" applyAlignment="1">
      <alignment horizontal="center" vertical="top" wrapText="1"/>
    </xf>
    <xf numFmtId="1" fontId="5" fillId="12" borderId="0" xfId="0" applyNumberFormat="1" applyFont="1" applyFill="1" applyAlignment="1">
      <alignment horizontal="center" vertical="center" wrapText="1"/>
    </xf>
    <xf numFmtId="0" fontId="5" fillId="12" borderId="0" xfId="0" applyFont="1" applyFill="1" applyAlignment="1">
      <alignment horizontal="center" vertical="top" wrapText="1"/>
    </xf>
    <xf numFmtId="0" fontId="16" fillId="14" borderId="4" xfId="0" applyFont="1" applyFill="1" applyBorder="1" applyAlignment="1" applyProtection="1">
      <alignment horizontal="left" vertical="center" wrapText="1"/>
      <protection hidden="1"/>
    </xf>
    <xf numFmtId="0" fontId="6" fillId="14" borderId="33" xfId="0" applyFont="1" applyFill="1" applyBorder="1" applyAlignment="1">
      <alignment horizontal="center" vertical="top" wrapText="1"/>
    </xf>
    <xf numFmtId="0" fontId="16" fillId="14" borderId="34" xfId="0" applyFont="1" applyFill="1" applyBorder="1" applyAlignment="1">
      <alignment horizontal="left" vertical="top" wrapText="1"/>
    </xf>
    <xf numFmtId="0" fontId="16" fillId="14" borderId="4" xfId="0" applyFont="1" applyFill="1" applyBorder="1" applyAlignment="1" applyProtection="1">
      <alignment horizontal="center" vertical="center" wrapText="1"/>
      <protection hidden="1"/>
    </xf>
    <xf numFmtId="168" fontId="16" fillId="14" borderId="4" xfId="0" applyNumberFormat="1" applyFont="1" applyFill="1" applyBorder="1" applyAlignment="1" applyProtection="1">
      <alignment horizontal="center" vertical="center" wrapText="1"/>
      <protection hidden="1"/>
    </xf>
    <xf numFmtId="0" fontId="16" fillId="14" borderId="15" xfId="0" applyFont="1" applyFill="1" applyBorder="1" applyAlignment="1" applyProtection="1">
      <alignment horizontal="center" vertical="center" wrapText="1"/>
      <protection hidden="1"/>
    </xf>
    <xf numFmtId="0" fontId="89" fillId="0" borderId="0" xfId="0" applyFont="1" applyAlignment="1">
      <alignment vertical="top"/>
    </xf>
    <xf numFmtId="0" fontId="90" fillId="0" borderId="0" xfId="0" applyFont="1" applyAlignment="1">
      <alignment vertical="top"/>
    </xf>
    <xf numFmtId="0" fontId="16" fillId="12" borderId="4" xfId="0" applyFont="1" applyFill="1" applyBorder="1" applyAlignment="1">
      <alignment horizontal="left" vertical="top" wrapText="1"/>
    </xf>
    <xf numFmtId="4" fontId="16" fillId="12" borderId="4" xfId="11" applyNumberFormat="1" applyFont="1" applyFill="1" applyBorder="1" applyAlignment="1" applyProtection="1">
      <alignment vertical="top" wrapText="1"/>
    </xf>
    <xf numFmtId="0" fontId="16" fillId="12" borderId="4" xfId="0" applyFont="1" applyFill="1" applyBorder="1" applyAlignment="1" applyProtection="1">
      <alignment horizontal="left" vertical="center" wrapText="1"/>
      <protection hidden="1"/>
    </xf>
    <xf numFmtId="181" fontId="71" fillId="0" borderId="4" xfId="204" applyNumberFormat="1" applyFont="1" applyFill="1" applyBorder="1" applyAlignment="1" applyProtection="1">
      <alignment vertical="top"/>
      <protection hidden="1"/>
    </xf>
    <xf numFmtId="0" fontId="73" fillId="0" borderId="0" xfId="204" applyNumberFormat="1" applyFont="1" applyFill="1" applyBorder="1" applyAlignment="1" applyProtection="1">
      <alignment horizontal="left" vertical="top" wrapText="1"/>
      <protection hidden="1"/>
    </xf>
    <xf numFmtId="0" fontId="16" fillId="10" borderId="15" xfId="0" applyFont="1" applyFill="1" applyBorder="1" applyAlignment="1" applyProtection="1">
      <alignment horizontal="center" vertical="center" wrapText="1"/>
      <protection hidden="1"/>
    </xf>
    <xf numFmtId="165" fontId="5" fillId="0" borderId="4" xfId="0" applyNumberFormat="1" applyFont="1" applyBorder="1" applyAlignment="1">
      <alignment horizontal="left" vertical="top" wrapText="1"/>
    </xf>
    <xf numFmtId="0" fontId="16" fillId="15" borderId="12" xfId="204" applyFont="1" applyFill="1" applyBorder="1" applyAlignment="1" applyProtection="1">
      <alignment horizontal="center" vertical="center" wrapText="1"/>
      <protection hidden="1"/>
    </xf>
    <xf numFmtId="0" fontId="77" fillId="16" borderId="15" xfId="0" applyFont="1" applyFill="1" applyBorder="1" applyAlignment="1">
      <alignment horizontal="center" vertical="top" wrapText="1"/>
    </xf>
    <xf numFmtId="0" fontId="77" fillId="16" borderId="3" xfId="214" applyFont="1" applyFill="1" applyBorder="1" applyAlignment="1">
      <alignment vertical="top" wrapText="1"/>
    </xf>
    <xf numFmtId="0" fontId="77" fillId="16" borderId="15" xfId="214" applyFont="1" applyFill="1" applyBorder="1" applyAlignment="1">
      <alignment vertical="top" wrapText="1"/>
    </xf>
    <xf numFmtId="0" fontId="16" fillId="0" borderId="5" xfId="0" applyFont="1" applyBorder="1" applyAlignment="1">
      <alignment horizontal="left" vertical="top"/>
    </xf>
    <xf numFmtId="0" fontId="16" fillId="0" borderId="5" xfId="0" applyFont="1" applyBorder="1" applyAlignment="1">
      <alignment horizontal="justify" vertical="top"/>
    </xf>
    <xf numFmtId="0" fontId="16" fillId="0" borderId="5" xfId="0" applyFont="1" applyBorder="1" applyAlignment="1">
      <alignment horizontal="center" vertical="top"/>
    </xf>
    <xf numFmtId="0" fontId="16" fillId="0" borderId="5" xfId="0" applyFont="1" applyBorder="1" applyAlignment="1">
      <alignment vertical="top"/>
    </xf>
    <xf numFmtId="0" fontId="16" fillId="0" borderId="5" xfId="0" applyFont="1" applyBorder="1" applyAlignment="1">
      <alignment horizontal="right" vertical="top"/>
    </xf>
    <xf numFmtId="0" fontId="32" fillId="0" borderId="0" xfId="0" applyFont="1" applyAlignment="1">
      <alignment vertical="top"/>
    </xf>
    <xf numFmtId="0" fontId="16" fillId="0" borderId="0" xfId="0" applyFont="1" applyAlignment="1">
      <alignment vertical="top" wrapText="1"/>
    </xf>
    <xf numFmtId="0" fontId="28" fillId="0" borderId="0" xfId="0" applyFont="1" applyAlignment="1">
      <alignment vertical="top"/>
    </xf>
    <xf numFmtId="0" fontId="32" fillId="0" borderId="0" xfId="0" applyFont="1" applyAlignment="1">
      <alignment horizontal="center" vertical="top"/>
    </xf>
    <xf numFmtId="0" fontId="32" fillId="0" borderId="0" xfId="0" applyFont="1" applyAlignment="1">
      <alignment horizontal="left" vertical="top"/>
    </xf>
    <xf numFmtId="0" fontId="27" fillId="0" borderId="0" xfId="0" applyFont="1" applyAlignment="1">
      <alignment vertical="top"/>
    </xf>
    <xf numFmtId="0" fontId="0" fillId="0" borderId="0" xfId="200" applyNumberFormat="1" applyFont="1" applyFill="1" applyBorder="1" applyAlignment="1" applyProtection="1">
      <alignment horizontal="center" vertical="top"/>
    </xf>
    <xf numFmtId="0" fontId="0" fillId="0" borderId="0" xfId="200" applyNumberFormat="1" applyFont="1" applyFill="1" applyBorder="1" applyAlignment="1" applyProtection="1">
      <alignment horizontal="justify" vertical="top" wrapText="1"/>
    </xf>
    <xf numFmtId="0" fontId="0" fillId="0" borderId="0" xfId="200" applyNumberFormat="1" applyFont="1" applyFill="1" applyBorder="1" applyProtection="1">
      <alignment vertical="top"/>
    </xf>
    <xf numFmtId="0" fontId="16" fillId="0" borderId="0" xfId="206" applyFont="1" applyAlignment="1" applyProtection="1">
      <alignment horizontal="center" vertical="top"/>
      <protection hidden="1"/>
    </xf>
    <xf numFmtId="0" fontId="0" fillId="0" borderId="0" xfId="206" applyFont="1" applyAlignment="1" applyProtection="1">
      <alignment horizontal="justify" vertical="top"/>
      <protection hidden="1"/>
    </xf>
    <xf numFmtId="0" fontId="0" fillId="0" borderId="0" xfId="206" applyFont="1" applyAlignment="1" applyProtection="1">
      <alignment horizontal="center" vertical="top"/>
      <protection hidden="1"/>
    </xf>
    <xf numFmtId="0" fontId="32" fillId="0" borderId="0" xfId="206" applyFont="1" applyAlignment="1" applyProtection="1">
      <alignment vertical="top"/>
      <protection hidden="1"/>
    </xf>
    <xf numFmtId="0" fontId="0" fillId="0" borderId="0" xfId="206" applyFont="1" applyAlignment="1" applyProtection="1">
      <alignment horizontal="left" vertical="top"/>
      <protection hidden="1"/>
    </xf>
    <xf numFmtId="0" fontId="0" fillId="0" borderId="0" xfId="206" applyFont="1" applyAlignment="1">
      <alignment horizontal="left" vertical="top"/>
    </xf>
    <xf numFmtId="0" fontId="16" fillId="0" borderId="0" xfId="206" applyFont="1" applyAlignment="1" applyProtection="1">
      <alignment horizontal="justify" vertical="top"/>
      <protection hidden="1"/>
    </xf>
    <xf numFmtId="0" fontId="16" fillId="14" borderId="4" xfId="200" applyNumberFormat="1" applyFont="1" applyFill="1" applyBorder="1" applyAlignment="1" applyProtection="1">
      <alignment horizontal="center" vertical="top" wrapText="1"/>
    </xf>
    <xf numFmtId="0" fontId="16" fillId="14" borderId="4" xfId="200" applyNumberFormat="1" applyFont="1" applyFill="1" applyBorder="1" applyAlignment="1" applyProtection="1">
      <alignment horizontal="center" vertical="top"/>
    </xf>
    <xf numFmtId="0" fontId="27" fillId="0" borderId="0" xfId="0" applyFont="1" applyAlignment="1">
      <alignment horizontal="center" vertical="top"/>
    </xf>
    <xf numFmtId="0" fontId="55" fillId="0" borderId="0" xfId="0" applyFont="1" applyAlignment="1">
      <alignment horizontal="center" vertical="top"/>
    </xf>
    <xf numFmtId="0" fontId="16" fillId="2" borderId="0" xfId="211" applyFont="1" applyFill="1" applyBorder="1" applyAlignment="1" applyProtection="1">
      <alignment horizontal="justify" vertical="top" wrapText="1"/>
    </xf>
    <xf numFmtId="0" fontId="16" fillId="2" borderId="0" xfId="211" applyFont="1" applyFill="1" applyBorder="1" applyAlignment="1" applyProtection="1">
      <alignment horizontal="center" vertical="top" wrapText="1"/>
    </xf>
    <xf numFmtId="164" fontId="0" fillId="2" borderId="0" xfId="11" applyFont="1" applyFill="1" applyBorder="1" applyAlignment="1" applyProtection="1">
      <alignment horizontal="right" vertical="top"/>
    </xf>
    <xf numFmtId="0" fontId="16" fillId="0" borderId="0" xfId="0" applyFont="1" applyAlignment="1">
      <alignment horizontal="center" vertical="top"/>
    </xf>
    <xf numFmtId="0" fontId="16" fillId="0" borderId="0" xfId="0" applyFont="1" applyAlignment="1">
      <alignment vertical="top"/>
    </xf>
    <xf numFmtId="0" fontId="32" fillId="0" borderId="0" xfId="0" applyFont="1" applyAlignment="1">
      <alignment horizontal="justify" vertical="top"/>
    </xf>
    <xf numFmtId="0" fontId="0" fillId="0" borderId="0" xfId="200" applyNumberFormat="1" applyFont="1" applyFill="1" applyBorder="1" applyAlignment="1" applyProtection="1">
      <alignment horizontal="center" vertical="top"/>
      <protection hidden="1"/>
    </xf>
    <xf numFmtId="0" fontId="0" fillId="0" borderId="0" xfId="200" applyNumberFormat="1" applyFont="1" applyFill="1" applyBorder="1" applyAlignment="1" applyProtection="1">
      <alignment horizontal="justify" vertical="top"/>
      <protection hidden="1"/>
    </xf>
    <xf numFmtId="0" fontId="0" fillId="0" borderId="0" xfId="200" applyNumberFormat="1" applyFont="1" applyFill="1" applyBorder="1" applyAlignment="1" applyProtection="1">
      <alignment horizontal="justify" vertical="top" wrapText="1"/>
      <protection hidden="1"/>
    </xf>
    <xf numFmtId="0" fontId="0" fillId="0" borderId="0" xfId="200" applyNumberFormat="1" applyFont="1" applyFill="1" applyBorder="1" applyProtection="1">
      <alignment vertical="top"/>
      <protection hidden="1"/>
    </xf>
    <xf numFmtId="1" fontId="16" fillId="14" borderId="4" xfId="200" applyNumberFormat="1" applyFont="1" applyFill="1" applyBorder="1" applyAlignment="1" applyProtection="1">
      <alignment horizontal="center" vertical="top" wrapText="1"/>
    </xf>
    <xf numFmtId="165" fontId="16" fillId="14" borderId="4" xfId="200" applyNumberFormat="1" applyFont="1" applyFill="1" applyBorder="1" applyAlignment="1" applyProtection="1">
      <alignment horizontal="center" vertical="top" wrapText="1"/>
    </xf>
    <xf numFmtId="1" fontId="16" fillId="14" borderId="4" xfId="0" applyNumberFormat="1" applyFont="1" applyFill="1" applyBorder="1" applyAlignment="1">
      <alignment horizontal="center" vertical="center"/>
    </xf>
    <xf numFmtId="0" fontId="16" fillId="14" borderId="4" xfId="0" applyFont="1" applyFill="1" applyBorder="1" applyAlignment="1">
      <alignment horizontal="center" vertical="center"/>
    </xf>
    <xf numFmtId="0" fontId="23" fillId="14" borderId="4" xfId="200" applyNumberFormat="1" applyFont="1" applyFill="1" applyBorder="1" applyAlignment="1" applyProtection="1">
      <alignment horizontal="center" vertical="top" wrapText="1"/>
    </xf>
    <xf numFmtId="0" fontId="23" fillId="14" borderId="4" xfId="200" applyNumberFormat="1" applyFont="1" applyFill="1" applyBorder="1" applyAlignment="1" applyProtection="1">
      <alignment horizontal="justify" vertical="top" wrapText="1"/>
    </xf>
    <xf numFmtId="0" fontId="23" fillId="14" borderId="4" xfId="200" applyNumberFormat="1" applyFont="1" applyFill="1" applyBorder="1" applyAlignment="1" applyProtection="1">
      <alignment horizontal="center" vertical="top"/>
    </xf>
    <xf numFmtId="0" fontId="23" fillId="14" borderId="4" xfId="0" applyFont="1" applyFill="1" applyBorder="1" applyAlignment="1">
      <alignment horizontal="center" vertical="top"/>
    </xf>
    <xf numFmtId="1" fontId="23" fillId="14" borderId="4" xfId="200" applyNumberFormat="1" applyFont="1" applyFill="1" applyBorder="1" applyAlignment="1" applyProtection="1">
      <alignment horizontal="center" vertical="top" wrapText="1"/>
    </xf>
    <xf numFmtId="165" fontId="23" fillId="14" borderId="4" xfId="200" applyNumberFormat="1" applyFont="1" applyFill="1" applyBorder="1" applyAlignment="1" applyProtection="1">
      <alignment horizontal="center" vertical="top" wrapText="1"/>
    </xf>
    <xf numFmtId="1" fontId="23" fillId="14" borderId="4" xfId="0" applyNumberFormat="1" applyFont="1" applyFill="1" applyBorder="1" applyAlignment="1">
      <alignment horizontal="center" vertical="top" wrapText="1"/>
    </xf>
    <xf numFmtId="0" fontId="23" fillId="14" borderId="4" xfId="0" applyFont="1" applyFill="1" applyBorder="1" applyAlignment="1">
      <alignment horizontal="center" vertical="top" wrapText="1"/>
    </xf>
    <xf numFmtId="0" fontId="23" fillId="14" borderId="4" xfId="0" applyFont="1" applyFill="1" applyBorder="1" applyAlignment="1">
      <alignment vertical="top" wrapText="1"/>
    </xf>
    <xf numFmtId="1" fontId="23" fillId="14" borderId="4" xfId="0" applyNumberFormat="1" applyFont="1" applyFill="1" applyBorder="1" applyAlignment="1">
      <alignment horizontal="center" vertical="center"/>
    </xf>
    <xf numFmtId="1" fontId="85" fillId="14" borderId="4" xfId="0" applyNumberFormat="1" applyFont="1" applyFill="1" applyBorder="1" applyAlignment="1">
      <alignment horizontal="center" vertical="center"/>
    </xf>
    <xf numFmtId="1" fontId="85" fillId="14" borderId="4" xfId="0" applyNumberFormat="1" applyFont="1" applyFill="1" applyBorder="1" applyAlignment="1">
      <alignment horizontal="center" vertical="center" wrapText="1"/>
    </xf>
    <xf numFmtId="1" fontId="23" fillId="14" borderId="4" xfId="0" applyNumberFormat="1" applyFont="1" applyFill="1" applyBorder="1" applyAlignment="1">
      <alignment horizontal="center" vertical="center" wrapText="1"/>
    </xf>
    <xf numFmtId="0" fontId="23" fillId="14" borderId="4" xfId="0" applyFont="1" applyFill="1" applyBorder="1" applyAlignment="1">
      <alignment horizontal="center" vertical="center" wrapText="1"/>
    </xf>
    <xf numFmtId="0" fontId="23" fillId="14" borderId="4" xfId="0" applyFont="1" applyFill="1" applyBorder="1" applyAlignment="1">
      <alignment horizontal="center" vertical="center"/>
    </xf>
    <xf numFmtId="0" fontId="18" fillId="0" borderId="0" xfId="197" applyFont="1" applyAlignment="1" applyProtection="1">
      <alignment horizontal="center"/>
      <protection hidden="1"/>
    </xf>
    <xf numFmtId="0" fontId="91" fillId="0" borderId="0" xfId="197" applyFont="1" applyAlignment="1" applyProtection="1">
      <alignment horizontal="center" vertical="center"/>
      <protection hidden="1"/>
    </xf>
    <xf numFmtId="0" fontId="92" fillId="0" borderId="0" xfId="0" applyFont="1"/>
    <xf numFmtId="0" fontId="93" fillId="0" borderId="0" xfId="205" applyFont="1" applyAlignment="1" applyProtection="1">
      <alignment vertical="center"/>
      <protection hidden="1"/>
    </xf>
    <xf numFmtId="0" fontId="18" fillId="0" borderId="0" xfId="0" applyFont="1" applyAlignment="1">
      <alignment horizontal="justify" vertical="top" wrapText="1"/>
    </xf>
    <xf numFmtId="2" fontId="55" fillId="0" borderId="4" xfId="0" applyNumberFormat="1" applyFont="1" applyBorder="1" applyAlignment="1">
      <alignment horizontal="center" vertical="top" wrapText="1"/>
    </xf>
    <xf numFmtId="0" fontId="0" fillId="0" borderId="0" xfId="200" applyNumberFormat="1" applyFont="1" applyFill="1" applyBorder="1" applyAlignment="1" applyProtection="1">
      <alignment horizontal="center" vertical="center"/>
    </xf>
    <xf numFmtId="0" fontId="0" fillId="0" borderId="0" xfId="206" applyFont="1" applyAlignment="1" applyProtection="1">
      <alignment horizontal="center" vertical="center"/>
      <protection hidden="1"/>
    </xf>
    <xf numFmtId="0" fontId="16" fillId="7" borderId="4" xfId="211" applyFont="1" applyFill="1" applyBorder="1" applyAlignment="1" applyProtection="1">
      <alignment horizontal="center" vertical="center" wrapText="1"/>
    </xf>
    <xf numFmtId="0" fontId="16" fillId="2" borderId="0" xfId="211" applyFont="1" applyFill="1" applyBorder="1" applyAlignment="1" applyProtection="1">
      <alignment horizontal="center" vertical="center" wrapText="1"/>
    </xf>
    <xf numFmtId="0" fontId="0" fillId="0" borderId="0" xfId="200" applyNumberFormat="1" applyFont="1" applyFill="1" applyBorder="1" applyAlignment="1" applyProtection="1">
      <alignment horizontal="center" vertical="center"/>
      <protection hidden="1"/>
    </xf>
    <xf numFmtId="0" fontId="0" fillId="0" borderId="0" xfId="206" applyFont="1" applyAlignment="1">
      <alignment horizontal="center" vertical="center"/>
    </xf>
    <xf numFmtId="0" fontId="5" fillId="0" borderId="0" xfId="0" applyFont="1" applyAlignment="1">
      <alignment horizontal="center" vertical="top" wrapText="1"/>
    </xf>
    <xf numFmtId="0" fontId="16" fillId="14" borderId="4" xfId="0" applyFont="1" applyFill="1" applyBorder="1" applyAlignment="1">
      <alignment horizontal="center" vertical="top" wrapText="1"/>
    </xf>
    <xf numFmtId="2" fontId="5" fillId="0" borderId="4" xfId="200" applyNumberFormat="1" applyFont="1" applyFill="1" applyBorder="1" applyAlignment="1" applyProtection="1">
      <alignment horizontal="center" vertical="top" wrapText="1"/>
    </xf>
    <xf numFmtId="2" fontId="6" fillId="12" borderId="4" xfId="200" applyNumberFormat="1" applyFont="1" applyFill="1" applyBorder="1" applyAlignment="1" applyProtection="1">
      <alignment horizontal="center" vertical="top"/>
    </xf>
    <xf numFmtId="0" fontId="36" fillId="12" borderId="4" xfId="0" applyFont="1" applyFill="1" applyBorder="1" applyAlignment="1">
      <alignment horizontal="center" vertical="top"/>
    </xf>
    <xf numFmtId="2" fontId="6" fillId="0" borderId="0" xfId="200" applyNumberFormat="1" applyFont="1" applyFill="1" applyBorder="1" applyAlignment="1" applyProtection="1">
      <alignment horizontal="center" vertical="top"/>
    </xf>
    <xf numFmtId="2" fontId="5" fillId="0" borderId="0" xfId="200" applyNumberFormat="1" applyFont="1" applyFill="1" applyBorder="1" applyAlignment="1" applyProtection="1">
      <alignment horizontal="center" vertical="top"/>
      <protection hidden="1"/>
    </xf>
    <xf numFmtId="0" fontId="36" fillId="0" borderId="0" xfId="0" applyFont="1" applyAlignment="1" applyProtection="1">
      <alignment horizontal="center" vertical="top"/>
      <protection hidden="1"/>
    </xf>
    <xf numFmtId="4" fontId="36" fillId="0" borderId="0" xfId="200" applyNumberFormat="1" applyFont="1" applyFill="1" applyBorder="1" applyAlignment="1" applyProtection="1">
      <alignment horizontal="center" vertical="top"/>
      <protection hidden="1"/>
    </xf>
    <xf numFmtId="165" fontId="6" fillId="0" borderId="5" xfId="0" applyNumberFormat="1" applyFont="1" applyBorder="1" applyAlignment="1">
      <alignment horizontal="center" vertical="top"/>
    </xf>
    <xf numFmtId="165" fontId="6" fillId="0" borderId="0" xfId="206" applyNumberFormat="1" applyFont="1" applyAlignment="1" applyProtection="1">
      <alignment horizontal="center" vertical="top"/>
      <protection hidden="1"/>
    </xf>
    <xf numFmtId="0" fontId="6" fillId="0" borderId="0" xfId="200" applyNumberFormat="1" applyFont="1" applyFill="1" applyBorder="1" applyAlignment="1" applyProtection="1">
      <alignment horizontal="center" vertical="top" wrapText="1"/>
    </xf>
    <xf numFmtId="1" fontId="95" fillId="0" borderId="4" xfId="200" applyNumberFormat="1" applyFont="1" applyFill="1" applyBorder="1" applyAlignment="1" applyProtection="1">
      <alignment horizontal="center" vertical="top"/>
      <protection locked="0"/>
    </xf>
    <xf numFmtId="9" fontId="94" fillId="0" borderId="4" xfId="0" applyNumberFormat="1" applyFont="1" applyBorder="1" applyAlignment="1">
      <alignment horizontal="center" vertical="top"/>
    </xf>
    <xf numFmtId="10" fontId="95" fillId="0" borderId="4" xfId="200" applyNumberFormat="1" applyFont="1" applyFill="1" applyBorder="1" applyAlignment="1" applyProtection="1">
      <alignment horizontal="center" vertical="top"/>
      <protection locked="0" hidden="1"/>
    </xf>
    <xf numFmtId="0" fontId="95" fillId="0" borderId="4" xfId="201" applyNumberFormat="1" applyFont="1" applyFill="1" applyBorder="1" applyAlignment="1" applyProtection="1">
      <alignment horizontal="justify" vertical="top" wrapText="1"/>
    </xf>
    <xf numFmtId="179" fontId="95" fillId="0" borderId="4" xfId="70" applyNumberFormat="1" applyFont="1" applyBorder="1" applyAlignment="1">
      <alignment horizontal="center" vertical="top" wrapText="1"/>
    </xf>
    <xf numFmtId="0" fontId="95" fillId="0" borderId="4" xfId="201" applyNumberFormat="1" applyFont="1" applyFill="1" applyBorder="1" applyAlignment="1" applyProtection="1">
      <alignment horizontal="center" vertical="top"/>
    </xf>
    <xf numFmtId="1" fontId="95" fillId="0" borderId="4" xfId="200" applyNumberFormat="1" applyFont="1" applyFill="1" applyBorder="1" applyAlignment="1" applyProtection="1">
      <alignment horizontal="right" vertical="top"/>
      <protection locked="0"/>
    </xf>
    <xf numFmtId="2" fontId="95" fillId="0" borderId="4" xfId="200" applyNumberFormat="1" applyFont="1" applyFill="1" applyBorder="1" applyAlignment="1" applyProtection="1">
      <alignment horizontal="right" vertical="top"/>
    </xf>
    <xf numFmtId="2" fontId="95" fillId="0" borderId="4" xfId="200" applyNumberFormat="1" applyFont="1" applyFill="1" applyBorder="1" applyProtection="1">
      <alignment vertical="top"/>
    </xf>
    <xf numFmtId="0" fontId="16" fillId="7" borderId="4" xfId="211" applyFont="1" applyFill="1" applyBorder="1" applyAlignment="1" applyProtection="1">
      <alignment horizontal="justify" vertical="center" wrapText="1"/>
    </xf>
    <xf numFmtId="164" fontId="16" fillId="7" borderId="4" xfId="11" applyFont="1" applyFill="1" applyBorder="1" applyAlignment="1" applyProtection="1">
      <alignment horizontal="right" vertical="center"/>
    </xf>
    <xf numFmtId="1" fontId="16" fillId="14" borderId="4" xfId="0" applyNumberFormat="1" applyFont="1" applyFill="1" applyBorder="1" applyAlignment="1">
      <alignment horizontal="center" vertical="center" wrapText="1"/>
    </xf>
    <xf numFmtId="2" fontId="5" fillId="0" borderId="4" xfId="200" applyNumberFormat="1" applyFont="1" applyFill="1" applyBorder="1" applyAlignment="1" applyProtection="1">
      <alignment horizontal="center" vertical="top" wrapText="1"/>
      <protection locked="0"/>
    </xf>
    <xf numFmtId="2" fontId="0" fillId="0" borderId="4" xfId="200" applyNumberFormat="1" applyFont="1" applyFill="1" applyBorder="1" applyAlignment="1" applyProtection="1">
      <alignment horizontal="center" vertical="top" wrapText="1"/>
      <protection locked="0" hidden="1"/>
    </xf>
    <xf numFmtId="9" fontId="0" fillId="0" borderId="4" xfId="200" applyNumberFormat="1" applyFont="1" applyFill="1" applyBorder="1" applyAlignment="1" applyProtection="1">
      <alignment horizontal="center" vertical="top" wrapText="1"/>
      <protection locked="0" hidden="1"/>
    </xf>
    <xf numFmtId="1" fontId="0" fillId="0" borderId="4" xfId="200" applyNumberFormat="1" applyFont="1" applyFill="1" applyBorder="1" applyAlignment="1" applyProtection="1">
      <alignment horizontal="center" vertical="top" wrapText="1"/>
      <protection locked="0" hidden="1"/>
    </xf>
    <xf numFmtId="10" fontId="5" fillId="0" borderId="4" xfId="200" applyNumberFormat="1" applyFont="1" applyFill="1" applyBorder="1" applyAlignment="1" applyProtection="1">
      <alignment horizontal="center" vertical="top" wrapText="1"/>
      <protection locked="0" hidden="1"/>
    </xf>
    <xf numFmtId="1" fontId="5" fillId="0" borderId="4" xfId="200" applyNumberFormat="1" applyFont="1" applyFill="1" applyBorder="1" applyAlignment="1" applyProtection="1">
      <alignment horizontal="center" vertical="top" wrapText="1"/>
      <protection locked="0"/>
    </xf>
    <xf numFmtId="0" fontId="24" fillId="0" borderId="6" xfId="205" applyFont="1" applyBorder="1" applyAlignment="1" applyProtection="1">
      <alignment vertical="center"/>
      <protection hidden="1"/>
    </xf>
    <xf numFmtId="0" fontId="24" fillId="0" borderId="0" xfId="205" applyFont="1" applyAlignment="1" applyProtection="1">
      <alignment vertical="center"/>
      <protection hidden="1"/>
    </xf>
    <xf numFmtId="0" fontId="22" fillId="0" borderId="6" xfId="205" applyFont="1" applyBorder="1" applyAlignment="1" applyProtection="1">
      <alignment vertical="center"/>
      <protection hidden="1"/>
    </xf>
    <xf numFmtId="0" fontId="22" fillId="0" borderId="0" xfId="205" applyFont="1" applyAlignment="1" applyProtection="1">
      <alignment vertical="center"/>
      <protection hidden="1"/>
    </xf>
    <xf numFmtId="0" fontId="24" fillId="0" borderId="8" xfId="205" applyFont="1" applyBorder="1" applyAlignment="1" applyProtection="1">
      <alignment vertical="center"/>
      <protection hidden="1"/>
    </xf>
    <xf numFmtId="0" fontId="24" fillId="0" borderId="5" xfId="205" applyFont="1" applyBorder="1" applyAlignment="1" applyProtection="1">
      <alignment vertical="center"/>
      <protection hidden="1"/>
    </xf>
    <xf numFmtId="0" fontId="22" fillId="0" borderId="29" xfId="205" applyFont="1" applyBorder="1" applyAlignment="1" applyProtection="1">
      <alignment vertical="center"/>
      <protection hidden="1"/>
    </xf>
    <xf numFmtId="0" fontId="22" fillId="0" borderId="10" xfId="205" applyFont="1" applyBorder="1" applyAlignment="1" applyProtection="1">
      <alignment vertical="center"/>
      <protection hidden="1"/>
    </xf>
    <xf numFmtId="10" fontId="16" fillId="0" borderId="5" xfId="0" applyNumberFormat="1" applyFont="1" applyBorder="1" applyAlignment="1">
      <alignment horizontal="center" vertical="top"/>
    </xf>
    <xf numFmtId="0" fontId="27" fillId="0" borderId="0" xfId="0" applyFont="1" applyAlignment="1">
      <alignment horizontal="left" vertical="top"/>
    </xf>
    <xf numFmtId="0" fontId="0" fillId="0" borderId="0" xfId="206" applyFont="1" applyAlignment="1" applyProtection="1">
      <alignment vertical="top"/>
      <protection hidden="1"/>
    </xf>
    <xf numFmtId="10" fontId="16" fillId="0" borderId="0" xfId="0" applyNumberFormat="1" applyFont="1" applyAlignment="1">
      <alignment horizontal="center" vertical="top"/>
    </xf>
    <xf numFmtId="10" fontId="0" fillId="0" borderId="0" xfId="206" applyNumberFormat="1" applyFont="1" applyAlignment="1" applyProtection="1">
      <alignment horizontal="center" vertical="top"/>
      <protection hidden="1"/>
    </xf>
    <xf numFmtId="0" fontId="27" fillId="0" borderId="0" xfId="0" applyFont="1" applyAlignment="1">
      <alignment horizontal="left" vertical="top" wrapText="1"/>
    </xf>
    <xf numFmtId="0" fontId="32" fillId="0" borderId="0" xfId="0" applyFont="1" applyAlignment="1">
      <alignment horizontal="center" vertical="top" wrapText="1"/>
    </xf>
    <xf numFmtId="0" fontId="32" fillId="0" borderId="0" xfId="0" applyFont="1" applyAlignment="1">
      <alignment vertical="top" wrapText="1"/>
    </xf>
    <xf numFmtId="10" fontId="23" fillId="14" borderId="4" xfId="0" applyNumberFormat="1" applyFont="1" applyFill="1" applyBorder="1" applyAlignment="1">
      <alignment horizontal="center" vertical="top" wrapText="1"/>
    </xf>
    <xf numFmtId="0" fontId="16" fillId="0" borderId="0" xfId="0" applyFont="1" applyAlignment="1" applyProtection="1">
      <alignment horizontal="center" vertical="top" wrapText="1"/>
      <protection hidden="1"/>
    </xf>
    <xf numFmtId="0" fontId="23" fillId="14" borderId="23" xfId="0" applyFont="1" applyFill="1" applyBorder="1" applyAlignment="1">
      <alignment horizontal="center" vertical="top"/>
    </xf>
    <xf numFmtId="0" fontId="23" fillId="14" borderId="15" xfId="0" applyFont="1" applyFill="1" applyBorder="1" applyAlignment="1">
      <alignment horizontal="center" vertical="top"/>
    </xf>
    <xf numFmtId="0" fontId="18" fillId="14" borderId="36" xfId="0" applyFont="1" applyFill="1" applyBorder="1" applyAlignment="1">
      <alignment horizontal="center" vertical="top"/>
    </xf>
    <xf numFmtId="1" fontId="32" fillId="0" borderId="0" xfId="0" applyNumberFormat="1" applyFont="1" applyAlignment="1" applyProtection="1">
      <alignment vertical="top"/>
      <protection hidden="1"/>
    </xf>
    <xf numFmtId="164" fontId="16" fillId="6" borderId="13" xfId="11" applyFont="1" applyFill="1" applyBorder="1" applyAlignment="1" applyProtection="1">
      <alignment horizontal="center" vertical="top"/>
    </xf>
    <xf numFmtId="164" fontId="0" fillId="6" borderId="13" xfId="11" applyFont="1" applyFill="1" applyBorder="1" applyAlignment="1" applyProtection="1">
      <alignment horizontal="center" vertical="top"/>
    </xf>
    <xf numFmtId="0" fontId="0" fillId="0" borderId="23" xfId="211" applyNumberFormat="1" applyFont="1" applyFill="1" applyBorder="1" applyAlignment="1" applyProtection="1">
      <alignment horizontal="center" vertical="top"/>
    </xf>
    <xf numFmtId="0" fontId="0" fillId="0" borderId="3" xfId="211" applyNumberFormat="1" applyFont="1" applyFill="1" applyBorder="1" applyAlignment="1" applyProtection="1">
      <alignment horizontal="center" vertical="top"/>
    </xf>
    <xf numFmtId="164" fontId="0" fillId="0" borderId="4" xfId="11" applyFont="1" applyFill="1" applyBorder="1" applyAlignment="1" applyProtection="1">
      <alignment horizontal="center" vertical="top"/>
    </xf>
    <xf numFmtId="0" fontId="0" fillId="7" borderId="37" xfId="211" applyNumberFormat="1" applyFont="1" applyFill="1" applyBorder="1" applyAlignment="1" applyProtection="1">
      <alignment horizontal="center" vertical="top"/>
    </xf>
    <xf numFmtId="0" fontId="0" fillId="7" borderId="38" xfId="211" applyNumberFormat="1" applyFont="1" applyFill="1" applyBorder="1" applyAlignment="1" applyProtection="1">
      <alignment horizontal="center" vertical="top"/>
    </xf>
    <xf numFmtId="164" fontId="16" fillId="7" borderId="4" xfId="11" applyFont="1" applyFill="1" applyBorder="1" applyAlignment="1" applyProtection="1">
      <alignment horizontal="center" vertical="top"/>
    </xf>
    <xf numFmtId="2" fontId="16" fillId="0" borderId="0" xfId="0" applyNumberFormat="1" applyFont="1" applyAlignment="1">
      <alignment vertical="top"/>
    </xf>
    <xf numFmtId="0" fontId="0" fillId="7" borderId="0" xfId="211" applyNumberFormat="1" applyFont="1" applyFill="1" applyBorder="1" applyAlignment="1" applyProtection="1">
      <alignment horizontal="center" vertical="top"/>
    </xf>
    <xf numFmtId="164" fontId="0" fillId="7" borderId="4" xfId="11" applyFont="1" applyFill="1" applyBorder="1" applyAlignment="1" applyProtection="1">
      <alignment horizontal="center" vertical="top"/>
    </xf>
    <xf numFmtId="10" fontId="32" fillId="0" borderId="0" xfId="0" applyNumberFormat="1" applyFont="1" applyAlignment="1">
      <alignment horizontal="center" vertical="top"/>
    </xf>
    <xf numFmtId="10" fontId="32" fillId="0" borderId="0" xfId="0" applyNumberFormat="1" applyFont="1" applyAlignment="1" applyProtection="1">
      <alignment horizontal="center" vertical="top"/>
      <protection hidden="1"/>
    </xf>
    <xf numFmtId="0" fontId="27" fillId="0" borderId="0" xfId="0" applyFont="1" applyAlignment="1" applyProtection="1">
      <alignment horizontal="right" vertical="top"/>
      <protection hidden="1"/>
    </xf>
    <xf numFmtId="0" fontId="27" fillId="0" borderId="0" xfId="0" applyFont="1" applyAlignment="1" applyProtection="1">
      <alignment horizontal="left" vertical="top"/>
      <protection hidden="1"/>
    </xf>
    <xf numFmtId="10" fontId="27" fillId="0" borderId="0" xfId="0" applyNumberFormat="1" applyFont="1" applyAlignment="1" applyProtection="1">
      <alignment horizontal="center" vertical="top"/>
      <protection hidden="1"/>
    </xf>
    <xf numFmtId="0" fontId="27" fillId="0" borderId="0" xfId="0" applyFont="1" applyAlignment="1" applyProtection="1">
      <alignment horizontal="center" vertical="top"/>
      <protection hidden="1"/>
    </xf>
    <xf numFmtId="0" fontId="27" fillId="0" borderId="0" xfId="0" applyFont="1" applyAlignment="1" applyProtection="1">
      <alignment vertical="top"/>
      <protection hidden="1"/>
    </xf>
    <xf numFmtId="0" fontId="32" fillId="0" borderId="0" xfId="0" applyFont="1" applyAlignment="1" applyProtection="1">
      <alignment horizontal="left" vertical="top"/>
      <protection hidden="1"/>
    </xf>
    <xf numFmtId="0" fontId="27" fillId="0" borderId="0" xfId="0" applyFont="1" applyAlignment="1" applyProtection="1">
      <alignment horizontal="center" vertical="top" wrapText="1"/>
      <protection hidden="1"/>
    </xf>
    <xf numFmtId="0" fontId="27" fillId="0" borderId="0" xfId="206" applyFont="1" applyAlignment="1" applyProtection="1">
      <alignment vertical="top"/>
      <protection hidden="1"/>
    </xf>
    <xf numFmtId="10" fontId="27" fillId="0" borderId="0" xfId="206" applyNumberFormat="1" applyFont="1" applyAlignment="1" applyProtection="1">
      <alignment horizontal="center" vertical="top"/>
      <protection hidden="1"/>
    </xf>
    <xf numFmtId="0" fontId="27" fillId="0" borderId="0" xfId="206" applyFont="1" applyAlignment="1" applyProtection="1">
      <alignment horizontal="center" vertical="top"/>
      <protection hidden="1"/>
    </xf>
    <xf numFmtId="0" fontId="32" fillId="0" borderId="0" xfId="206" applyFont="1" applyAlignment="1" applyProtection="1">
      <alignment horizontal="left" vertical="top"/>
      <protection hidden="1"/>
    </xf>
    <xf numFmtId="10" fontId="32" fillId="0" borderId="0" xfId="206" applyNumberFormat="1" applyFont="1" applyAlignment="1" applyProtection="1">
      <alignment horizontal="center" vertical="top"/>
      <protection hidden="1"/>
    </xf>
    <xf numFmtId="0" fontId="32" fillId="0" borderId="0" xfId="206" applyFont="1" applyAlignment="1" applyProtection="1">
      <alignment horizontal="center" vertical="top"/>
      <protection hidden="1"/>
    </xf>
    <xf numFmtId="10" fontId="27" fillId="0" borderId="0" xfId="0" applyNumberFormat="1" applyFont="1" applyAlignment="1" applyProtection="1">
      <alignment horizontal="center" vertical="top" wrapText="1"/>
      <protection hidden="1"/>
    </xf>
    <xf numFmtId="0" fontId="27" fillId="0" borderId="0" xfId="0" applyFont="1" applyAlignment="1" applyProtection="1">
      <alignment vertical="top" wrapText="1"/>
      <protection hidden="1"/>
    </xf>
    <xf numFmtId="165" fontId="27" fillId="0" borderId="0" xfId="211" applyNumberFormat="1" applyFont="1" applyFill="1" applyBorder="1" applyAlignment="1" applyProtection="1">
      <alignment horizontal="center" vertical="top" wrapText="1"/>
      <protection hidden="1"/>
    </xf>
    <xf numFmtId="10" fontId="27" fillId="0" borderId="0" xfId="211" applyNumberFormat="1" applyFont="1" applyFill="1" applyBorder="1" applyAlignment="1" applyProtection="1">
      <alignment horizontal="center" vertical="top" wrapText="1"/>
      <protection hidden="1"/>
    </xf>
    <xf numFmtId="0" fontId="27" fillId="0" borderId="0" xfId="211" applyFont="1" applyFill="1" applyBorder="1" applyAlignment="1" applyProtection="1">
      <alignment vertical="top"/>
      <protection hidden="1"/>
    </xf>
    <xf numFmtId="0" fontId="32" fillId="0" borderId="0" xfId="211" applyNumberFormat="1" applyFont="1" applyFill="1" applyBorder="1" applyAlignment="1" applyProtection="1">
      <alignment horizontal="center" vertical="top" wrapText="1"/>
      <protection hidden="1"/>
    </xf>
    <xf numFmtId="2" fontId="32" fillId="0" borderId="0" xfId="0" applyNumberFormat="1" applyFont="1" applyAlignment="1" applyProtection="1">
      <alignment horizontal="right" vertical="top" wrapText="1"/>
      <protection hidden="1"/>
    </xf>
    <xf numFmtId="2" fontId="32" fillId="0" borderId="0" xfId="0" applyNumberFormat="1" applyFont="1" applyAlignment="1" applyProtection="1">
      <alignment horizontal="center" vertical="top"/>
      <protection hidden="1"/>
    </xf>
    <xf numFmtId="2" fontId="16" fillId="0" borderId="0" xfId="0" applyNumberFormat="1" applyFont="1" applyAlignment="1" applyProtection="1">
      <alignment horizontal="center" vertical="top"/>
      <protection hidden="1"/>
    </xf>
    <xf numFmtId="165" fontId="32" fillId="0" borderId="0" xfId="211" applyNumberFormat="1" applyFont="1" applyFill="1" applyBorder="1" applyAlignment="1" applyProtection="1">
      <alignment horizontal="center" vertical="top" wrapText="1"/>
      <protection hidden="1"/>
    </xf>
    <xf numFmtId="10" fontId="32" fillId="0" borderId="0" xfId="211" applyNumberFormat="1" applyFont="1" applyFill="1" applyBorder="1" applyAlignment="1" applyProtection="1">
      <alignment horizontal="center" vertical="top" wrapText="1"/>
      <protection hidden="1"/>
    </xf>
    <xf numFmtId="0" fontId="32" fillId="0" borderId="0" xfId="211" applyFont="1" applyFill="1" applyBorder="1" applyAlignment="1" applyProtection="1">
      <alignment vertical="top" wrapText="1"/>
      <protection hidden="1"/>
    </xf>
    <xf numFmtId="168" fontId="32" fillId="0" borderId="0" xfId="0" applyNumberFormat="1" applyFont="1" applyAlignment="1" applyProtection="1">
      <alignment horizontal="right" vertical="top" wrapText="1"/>
      <protection hidden="1"/>
    </xf>
    <xf numFmtId="2" fontId="32" fillId="0" borderId="0" xfId="0" applyNumberFormat="1" applyFont="1" applyAlignment="1" applyProtection="1">
      <alignment horizontal="center" vertical="top" wrapText="1"/>
      <protection hidden="1"/>
    </xf>
    <xf numFmtId="0" fontId="32" fillId="0" borderId="0" xfId="211" applyNumberFormat="1" applyFont="1" applyFill="1" applyBorder="1" applyAlignment="1" applyProtection="1">
      <alignment vertical="top"/>
      <protection hidden="1"/>
    </xf>
    <xf numFmtId="167" fontId="32" fillId="0" borderId="0" xfId="0" applyNumberFormat="1" applyFont="1" applyAlignment="1" applyProtection="1">
      <alignment horizontal="right" vertical="top" wrapText="1"/>
      <protection hidden="1"/>
    </xf>
    <xf numFmtId="0" fontId="32" fillId="0" borderId="0" xfId="211" applyFont="1" applyFill="1" applyBorder="1" applyAlignment="1" applyProtection="1">
      <alignment horizontal="center" vertical="top" wrapText="1"/>
      <protection hidden="1"/>
    </xf>
    <xf numFmtId="2" fontId="32" fillId="0" borderId="0" xfId="11" applyNumberFormat="1" applyFont="1" applyFill="1" applyBorder="1" applyAlignment="1" applyProtection="1">
      <alignment horizontal="right" vertical="top" wrapText="1"/>
      <protection hidden="1"/>
    </xf>
    <xf numFmtId="168" fontId="0" fillId="0" borderId="0" xfId="11" applyNumberFormat="1" applyFont="1" applyFill="1" applyBorder="1" applyAlignment="1" applyProtection="1">
      <alignment horizontal="center" vertical="top"/>
      <protection hidden="1"/>
    </xf>
    <xf numFmtId="171" fontId="32" fillId="0" borderId="0" xfId="211" quotePrefix="1" applyNumberFormat="1" applyFont="1" applyFill="1" applyBorder="1" applyAlignment="1" applyProtection="1">
      <alignment vertical="top" wrapText="1"/>
      <protection hidden="1"/>
    </xf>
    <xf numFmtId="171" fontId="32" fillId="0" borderId="0" xfId="211" applyNumberFormat="1" applyFont="1" applyFill="1" applyBorder="1" applyAlignment="1" applyProtection="1">
      <alignment vertical="top" wrapText="1"/>
      <protection hidden="1"/>
    </xf>
    <xf numFmtId="0" fontId="27" fillId="0" borderId="0" xfId="211" applyFont="1" applyFill="1" applyBorder="1" applyAlignment="1" applyProtection="1">
      <alignment vertical="top" wrapText="1"/>
      <protection hidden="1"/>
    </xf>
    <xf numFmtId="165" fontId="32" fillId="0" borderId="0" xfId="211" applyNumberFormat="1" applyFont="1" applyFill="1" applyBorder="1" applyAlignment="1" applyProtection="1">
      <alignment vertical="top" wrapText="1"/>
      <protection hidden="1"/>
    </xf>
    <xf numFmtId="2" fontId="0" fillId="0" borderId="0" xfId="11" applyNumberFormat="1" applyFont="1" applyFill="1" applyBorder="1" applyAlignment="1" applyProtection="1">
      <alignment horizontal="center" vertical="top"/>
      <protection hidden="1"/>
    </xf>
    <xf numFmtId="0" fontId="32" fillId="0" borderId="0" xfId="211" applyNumberFormat="1" applyFont="1" applyFill="1" applyBorder="1" applyAlignment="1" applyProtection="1">
      <alignment vertical="top" wrapText="1"/>
      <protection hidden="1"/>
    </xf>
    <xf numFmtId="3" fontId="32" fillId="0" borderId="0" xfId="211" applyNumberFormat="1" applyFont="1" applyFill="1" applyBorder="1" applyAlignment="1" applyProtection="1">
      <alignment vertical="top" wrapText="1"/>
      <protection hidden="1"/>
    </xf>
    <xf numFmtId="2" fontId="32" fillId="0" borderId="0" xfId="0" applyNumberFormat="1" applyFont="1" applyAlignment="1" applyProtection="1">
      <alignment horizontal="right" vertical="top"/>
      <protection hidden="1"/>
    </xf>
    <xf numFmtId="0" fontId="27" fillId="0" borderId="0" xfId="211" applyFont="1" applyFill="1" applyBorder="1" applyAlignment="1" applyProtection="1">
      <alignment horizontal="center" vertical="top" wrapText="1"/>
      <protection hidden="1"/>
    </xf>
    <xf numFmtId="0" fontId="32" fillId="0" borderId="0" xfId="211" applyNumberFormat="1" applyFont="1" applyFill="1" applyBorder="1" applyAlignment="1" applyProtection="1">
      <alignment horizontal="center" vertical="top"/>
      <protection hidden="1"/>
    </xf>
    <xf numFmtId="10" fontId="32" fillId="0" borderId="0" xfId="211" applyNumberFormat="1" applyFont="1" applyFill="1" applyBorder="1" applyAlignment="1" applyProtection="1">
      <alignment horizontal="center" vertical="top"/>
      <protection hidden="1"/>
    </xf>
    <xf numFmtId="0" fontId="18" fillId="0" borderId="0" xfId="203" applyNumberFormat="1" applyFont="1" applyFill="1" applyBorder="1" applyAlignment="1" applyProtection="1">
      <alignment vertical="top"/>
      <protection hidden="1"/>
    </xf>
    <xf numFmtId="0" fontId="0" fillId="0" borderId="0" xfId="0" applyAlignment="1" applyProtection="1">
      <alignment horizontal="left" vertical="center"/>
      <protection hidden="1"/>
    </xf>
    <xf numFmtId="0" fontId="0" fillId="0" borderId="0" xfId="0" applyAlignment="1" applyProtection="1">
      <alignment horizontal="justify" vertical="center"/>
      <protection hidden="1"/>
    </xf>
    <xf numFmtId="0" fontId="0" fillId="0" borderId="0" xfId="200" applyNumberFormat="1" applyFont="1" applyFill="1" applyBorder="1" applyAlignment="1" applyProtection="1">
      <alignment vertical="center"/>
      <protection hidden="1"/>
    </xf>
    <xf numFmtId="0" fontId="0" fillId="0" borderId="0" xfId="200" applyNumberFormat="1" applyFont="1" applyFill="1" applyBorder="1" applyAlignment="1" applyProtection="1">
      <alignment vertical="center" wrapText="1"/>
      <protection hidden="1"/>
    </xf>
    <xf numFmtId="0" fontId="0" fillId="0" borderId="0" xfId="206" applyFont="1" applyAlignment="1" applyProtection="1">
      <alignment vertical="center"/>
      <protection hidden="1"/>
    </xf>
    <xf numFmtId="0" fontId="0" fillId="0" borderId="0" xfId="0" applyAlignment="1" applyProtection="1">
      <alignment horizontal="left" vertical="center" indent="1"/>
      <protection hidden="1"/>
    </xf>
    <xf numFmtId="0" fontId="0" fillId="0" borderId="0" xfId="206" applyFont="1" applyAlignment="1" applyProtection="1">
      <alignment horizontal="left" vertical="center" indent="1"/>
      <protection hidden="1"/>
    </xf>
    <xf numFmtId="0" fontId="6" fillId="10" borderId="15" xfId="0" applyFont="1" applyFill="1" applyBorder="1" applyAlignment="1">
      <alignment horizontal="center" vertical="top" wrapText="1"/>
    </xf>
    <xf numFmtId="0" fontId="0" fillId="0" borderId="0" xfId="0" applyAlignment="1" applyProtection="1">
      <alignment horizontal="right" vertical="center"/>
      <protection hidden="1"/>
    </xf>
    <xf numFmtId="0" fontId="0" fillId="0" borderId="0" xfId="0" applyAlignment="1" applyProtection="1">
      <alignment horizontal="left" vertical="center" wrapText="1"/>
      <protection hidden="1"/>
    </xf>
    <xf numFmtId="0" fontId="0" fillId="0" borderId="0" xfId="0" applyAlignment="1">
      <alignment horizontal="justify" vertical="center"/>
    </xf>
    <xf numFmtId="178" fontId="0" fillId="0" borderId="0" xfId="0" applyNumberFormat="1" applyAlignment="1">
      <alignment horizontal="left" vertical="center" indent="1"/>
    </xf>
    <xf numFmtId="0" fontId="0" fillId="0" borderId="0" xfId="0" applyAlignment="1">
      <alignment horizontal="right" vertical="center"/>
    </xf>
    <xf numFmtId="0" fontId="0" fillId="0" borderId="0" xfId="0" applyAlignment="1">
      <alignment horizontal="left" vertical="center" indent="1"/>
    </xf>
    <xf numFmtId="178" fontId="0" fillId="0" borderId="0" xfId="0" applyNumberFormat="1" applyAlignment="1" applyProtection="1">
      <alignment horizontal="left" vertical="center" indent="1"/>
      <protection hidden="1"/>
    </xf>
    <xf numFmtId="178" fontId="94" fillId="0" borderId="0" xfId="0" applyNumberFormat="1" applyFont="1" applyAlignment="1" applyProtection="1">
      <alignment horizontal="left" vertical="center" indent="1"/>
      <protection hidden="1"/>
    </xf>
    <xf numFmtId="0" fontId="97" fillId="0" borderId="0" xfId="0" applyFont="1" applyAlignment="1" applyProtection="1">
      <alignment vertical="center"/>
      <protection hidden="1"/>
    </xf>
    <xf numFmtId="0" fontId="94" fillId="0" borderId="0" xfId="0" applyFont="1" applyAlignment="1" applyProtection="1">
      <alignment horizontal="left" vertical="center" indent="1"/>
      <protection hidden="1"/>
    </xf>
    <xf numFmtId="178" fontId="0" fillId="0" borderId="0" xfId="0" applyNumberFormat="1" applyAlignment="1" applyProtection="1">
      <alignment horizontal="left" vertical="center"/>
      <protection hidden="1"/>
    </xf>
    <xf numFmtId="0" fontId="0" fillId="0" borderId="0" xfId="205" applyFont="1" applyAlignment="1" applyProtection="1">
      <alignment horizontal="left" vertical="top"/>
      <protection hidden="1"/>
    </xf>
    <xf numFmtId="0" fontId="0" fillId="0" borderId="0" xfId="208" applyFont="1" applyAlignment="1" applyProtection="1">
      <alignment vertical="top"/>
      <protection hidden="1"/>
    </xf>
    <xf numFmtId="0" fontId="0" fillId="0" borderId="0" xfId="205" applyFont="1" applyAlignment="1" applyProtection="1">
      <alignment vertical="top"/>
      <protection hidden="1"/>
    </xf>
    <xf numFmtId="0" fontId="6" fillId="14" borderId="4" xfId="0" applyFont="1" applyFill="1" applyBorder="1" applyAlignment="1">
      <alignment horizontal="center" vertical="top" wrapText="1"/>
    </xf>
    <xf numFmtId="0" fontId="6" fillId="14" borderId="15" xfId="0" applyFont="1" applyFill="1" applyBorder="1" applyAlignment="1">
      <alignment horizontal="center" vertical="top" wrapText="1"/>
    </xf>
    <xf numFmtId="0" fontId="0" fillId="0" borderId="0" xfId="0" applyAlignment="1" applyProtection="1">
      <alignment horizontal="center"/>
      <protection hidden="1"/>
    </xf>
    <xf numFmtId="0" fontId="5" fillId="2" borderId="4" xfId="199" applyNumberFormat="1" applyFont="1" applyFill="1" applyBorder="1" applyAlignment="1" applyProtection="1">
      <alignment horizontal="center" vertical="top" wrapText="1"/>
    </xf>
    <xf numFmtId="0" fontId="0" fillId="0" borderId="4" xfId="0" applyBorder="1" applyAlignment="1">
      <alignment horizontal="center" vertical="center"/>
    </xf>
    <xf numFmtId="0" fontId="5" fillId="2" borderId="4" xfId="199" applyNumberFormat="1" applyFont="1" applyFill="1" applyBorder="1" applyAlignment="1" applyProtection="1">
      <alignment vertical="top" wrapText="1"/>
    </xf>
    <xf numFmtId="2" fontId="5" fillId="0" borderId="4" xfId="0" applyNumberFormat="1" applyFont="1" applyBorder="1" applyAlignment="1">
      <alignment vertical="top"/>
    </xf>
    <xf numFmtId="0" fontId="0" fillId="0" borderId="0" xfId="206" applyFont="1" applyAlignment="1" applyProtection="1">
      <alignment horizontal="left" vertical="center"/>
      <protection hidden="1"/>
    </xf>
    <xf numFmtId="169" fontId="0" fillId="0" borderId="0" xfId="11" applyNumberFormat="1" applyFont="1" applyFill="1" applyBorder="1" applyAlignment="1" applyProtection="1">
      <alignment horizontal="right" vertical="center" wrapText="1" indent="1"/>
      <protection hidden="1"/>
    </xf>
    <xf numFmtId="2" fontId="0" fillId="0" borderId="0" xfId="206" applyNumberFormat="1" applyFont="1" applyAlignment="1" applyProtection="1">
      <alignment horizontal="right" vertical="center"/>
      <protection hidden="1"/>
    </xf>
    <xf numFmtId="2" fontId="0" fillId="0" borderId="0" xfId="206" applyNumberFormat="1" applyFont="1" applyAlignment="1" applyProtection="1">
      <alignment vertical="center"/>
      <protection hidden="1"/>
    </xf>
    <xf numFmtId="169" fontId="0" fillId="0" borderId="0" xfId="11" applyNumberFormat="1" applyFont="1" applyFill="1" applyBorder="1" applyAlignment="1" applyProtection="1">
      <alignment horizontal="left" vertical="center" wrapText="1"/>
      <protection hidden="1"/>
    </xf>
    <xf numFmtId="0" fontId="0" fillId="0" borderId="0" xfId="206" applyFont="1" applyAlignment="1" applyProtection="1">
      <alignment horizontal="left" vertical="center" wrapText="1"/>
      <protection hidden="1"/>
    </xf>
    <xf numFmtId="0" fontId="0" fillId="0" borderId="0" xfId="206" applyFont="1" applyAlignment="1" applyProtection="1">
      <alignment horizontal="right" vertical="center" wrapText="1"/>
      <protection hidden="1"/>
    </xf>
    <xf numFmtId="169" fontId="0" fillId="0" borderId="0" xfId="11" applyNumberFormat="1" applyFont="1" applyFill="1" applyBorder="1" applyAlignment="1" applyProtection="1">
      <alignment horizontal="right" vertical="center" wrapText="1"/>
      <protection hidden="1"/>
    </xf>
    <xf numFmtId="0" fontId="17" fillId="0" borderId="0" xfId="195" applyFont="1" applyAlignment="1" applyProtection="1">
      <alignment horizontal="left" vertical="center" indent="2"/>
      <protection hidden="1"/>
    </xf>
    <xf numFmtId="178" fontId="17" fillId="0" borderId="0" xfId="195" applyNumberFormat="1" applyFont="1" applyAlignment="1" applyProtection="1">
      <alignment vertical="center"/>
      <protection hidden="1"/>
    </xf>
    <xf numFmtId="0" fontId="17" fillId="0" borderId="0" xfId="195" applyFont="1" applyAlignment="1" applyProtection="1">
      <alignment horizontal="right" vertical="center"/>
      <protection hidden="1"/>
    </xf>
    <xf numFmtId="0" fontId="74" fillId="0" borderId="0" xfId="204" applyNumberFormat="1" applyFont="1" applyFill="1" applyBorder="1" applyAlignment="1" applyProtection="1">
      <alignment vertical="center"/>
      <protection hidden="1"/>
    </xf>
    <xf numFmtId="0" fontId="42" fillId="0" borderId="0" xfId="204" applyNumberFormat="1" applyFont="1" applyFill="1" applyBorder="1" applyAlignment="1" applyProtection="1">
      <alignment vertical="top"/>
      <protection hidden="1"/>
    </xf>
    <xf numFmtId="0" fontId="2" fillId="0" borderId="0" xfId="204" applyNumberFormat="1" applyFont="1" applyFill="1" applyBorder="1" applyAlignment="1" applyProtection="1">
      <alignment vertical="top"/>
      <protection hidden="1"/>
    </xf>
    <xf numFmtId="178" fontId="98" fillId="0" borderId="0" xfId="0" applyNumberFormat="1" applyFont="1" applyAlignment="1">
      <alignment vertical="top"/>
    </xf>
    <xf numFmtId="0" fontId="5" fillId="0" borderId="0" xfId="0" applyFont="1" applyAlignment="1">
      <alignment horizontal="right" vertical="top"/>
    </xf>
    <xf numFmtId="0" fontId="5" fillId="0" borderId="0" xfId="0" applyFont="1" applyAlignment="1">
      <alignment horizontal="left" vertical="top"/>
    </xf>
    <xf numFmtId="0" fontId="0" fillId="0" borderId="0" xfId="0" applyAlignment="1">
      <alignment horizontal="justify" vertical="top" wrapText="1"/>
    </xf>
    <xf numFmtId="0" fontId="0" fillId="0" borderId="5" xfId="0" applyBorder="1" applyAlignment="1">
      <alignment vertical="top"/>
    </xf>
    <xf numFmtId="0" fontId="0" fillId="0" borderId="0" xfId="0" applyAlignment="1">
      <alignment horizontal="center" vertical="top"/>
    </xf>
    <xf numFmtId="0" fontId="0" fillId="5" borderId="0" xfId="0" applyFill="1" applyAlignment="1">
      <alignment horizontal="left" vertical="top"/>
    </xf>
    <xf numFmtId="0" fontId="0" fillId="5" borderId="0" xfId="0" applyFill="1" applyAlignment="1">
      <alignment vertical="top"/>
    </xf>
    <xf numFmtId="0" fontId="0" fillId="0" borderId="0" xfId="0" applyAlignment="1">
      <alignment horizontal="left" vertical="top"/>
    </xf>
    <xf numFmtId="10" fontId="0" fillId="0" borderId="0" xfId="0" applyNumberFormat="1" applyAlignment="1">
      <alignment horizontal="center" vertical="top"/>
    </xf>
    <xf numFmtId="1" fontId="0" fillId="5" borderId="0" xfId="0" applyNumberFormat="1" applyFill="1" applyAlignment="1">
      <alignment vertical="top"/>
    </xf>
    <xf numFmtId="2" fontId="0" fillId="0" borderId="0" xfId="0" applyNumberFormat="1" applyAlignment="1">
      <alignment vertical="top"/>
    </xf>
    <xf numFmtId="1" fontId="0" fillId="0" borderId="0" xfId="0" applyNumberFormat="1" applyAlignment="1">
      <alignment vertical="top"/>
    </xf>
    <xf numFmtId="0" fontId="0" fillId="0" borderId="0" xfId="0" applyAlignment="1" applyProtection="1">
      <alignment horizontal="left" vertical="top"/>
      <protection hidden="1"/>
    </xf>
    <xf numFmtId="2" fontId="0" fillId="0" borderId="0" xfId="0" applyNumberFormat="1" applyAlignment="1">
      <alignment horizontal="center" vertical="top"/>
    </xf>
    <xf numFmtId="180" fontId="0" fillId="0" borderId="0" xfId="0" applyNumberFormat="1" applyAlignment="1">
      <alignment horizontal="center" vertical="top"/>
    </xf>
    <xf numFmtId="0" fontId="0" fillId="0" borderId="0" xfId="0" applyAlignment="1" applyProtection="1">
      <alignment horizontal="center" vertical="top"/>
      <protection hidden="1"/>
    </xf>
    <xf numFmtId="15" fontId="0" fillId="0" borderId="0" xfId="0" applyNumberFormat="1" applyAlignment="1">
      <alignment vertical="top"/>
    </xf>
    <xf numFmtId="10" fontId="0" fillId="0" borderId="0" xfId="0" applyNumberFormat="1" applyAlignment="1">
      <alignment horizontal="center" vertical="top" wrapText="1"/>
    </xf>
    <xf numFmtId="0" fontId="0" fillId="0" borderId="0" xfId="0" applyAlignment="1">
      <alignment horizontal="center" vertical="top" wrapText="1"/>
    </xf>
    <xf numFmtId="0" fontId="0" fillId="0" borderId="4" xfId="0" applyBorder="1" applyAlignment="1">
      <alignment horizontal="center" vertical="top" wrapText="1"/>
    </xf>
    <xf numFmtId="0" fontId="0" fillId="0" borderId="4" xfId="0" applyBorder="1" applyAlignment="1">
      <alignment horizontal="justify" vertical="top" wrapText="1"/>
    </xf>
    <xf numFmtId="2" fontId="0" fillId="0" borderId="4" xfId="0" applyNumberFormat="1" applyBorder="1" applyAlignment="1">
      <alignment horizontal="center" vertical="top" wrapText="1"/>
    </xf>
    <xf numFmtId="0" fontId="0" fillId="6" borderId="35" xfId="0" applyFill="1" applyBorder="1" applyAlignment="1">
      <alignment horizontal="center" vertical="top" wrapText="1"/>
    </xf>
    <xf numFmtId="0" fontId="0" fillId="6" borderId="5" xfId="0" applyFill="1" applyBorder="1" applyAlignment="1">
      <alignment horizontal="center" vertical="top" wrapText="1"/>
    </xf>
    <xf numFmtId="0" fontId="0" fillId="0" borderId="36" xfId="0" applyBorder="1" applyAlignment="1">
      <alignment horizontal="center" vertical="top"/>
    </xf>
    <xf numFmtId="0" fontId="0" fillId="7" borderId="4" xfId="0" applyFill="1" applyBorder="1" applyAlignment="1">
      <alignment horizontal="center" vertical="top"/>
    </xf>
    <xf numFmtId="0" fontId="0" fillId="0" borderId="0" xfId="0" applyAlignment="1">
      <alignment horizontal="right" vertical="top"/>
    </xf>
    <xf numFmtId="0" fontId="0" fillId="0" borderId="0" xfId="0" applyAlignment="1">
      <alignment horizontal="justify" vertical="top"/>
    </xf>
    <xf numFmtId="178" fontId="0" fillId="0" borderId="0" xfId="0" applyNumberFormat="1" applyAlignment="1">
      <alignment vertical="top"/>
    </xf>
    <xf numFmtId="180" fontId="0" fillId="0" borderId="0" xfId="0" applyNumberFormat="1" applyAlignment="1">
      <alignment vertical="top"/>
    </xf>
    <xf numFmtId="0" fontId="0" fillId="0" borderId="0" xfId="0" applyAlignment="1" applyProtection="1">
      <alignment horizontal="center" vertical="top" wrapText="1"/>
      <protection hidden="1"/>
    </xf>
    <xf numFmtId="168" fontId="0" fillId="0" borderId="0" xfId="0" applyNumberFormat="1" applyAlignment="1" applyProtection="1">
      <alignment horizontal="right" vertical="top" wrapText="1"/>
      <protection hidden="1"/>
    </xf>
    <xf numFmtId="2" fontId="0" fillId="0" borderId="0" xfId="0" applyNumberFormat="1" applyAlignment="1" applyProtection="1">
      <alignment vertical="top" wrapText="1"/>
      <protection hidden="1"/>
    </xf>
    <xf numFmtId="2" fontId="0" fillId="0" borderId="0" xfId="0" applyNumberFormat="1" applyAlignment="1" applyProtection="1">
      <alignment vertical="top"/>
      <protection hidden="1"/>
    </xf>
    <xf numFmtId="0" fontId="6" fillId="0" borderId="0" xfId="206" applyFont="1" applyAlignment="1" applyProtection="1">
      <alignment vertical="top"/>
      <protection hidden="1"/>
    </xf>
    <xf numFmtId="10" fontId="6" fillId="0" borderId="0" xfId="206" applyNumberFormat="1" applyFont="1" applyAlignment="1" applyProtection="1">
      <alignment horizontal="center" vertical="top"/>
      <protection hidden="1"/>
    </xf>
    <xf numFmtId="0" fontId="6" fillId="0" borderId="0" xfId="206" applyFont="1" applyAlignment="1" applyProtection="1">
      <alignment horizontal="center" vertical="top"/>
      <protection hidden="1"/>
    </xf>
    <xf numFmtId="0" fontId="5" fillId="0" borderId="0" xfId="0" applyFont="1" applyAlignment="1" applyProtection="1">
      <alignment horizontal="left" vertical="top"/>
      <protection hidden="1"/>
    </xf>
    <xf numFmtId="0" fontId="41" fillId="0" borderId="0" xfId="0" applyFont="1" applyAlignment="1">
      <alignment horizontal="left" vertical="top"/>
    </xf>
    <xf numFmtId="10" fontId="5" fillId="0" borderId="0" xfId="0" applyNumberFormat="1" applyFont="1" applyAlignment="1">
      <alignment horizontal="center" vertical="top"/>
    </xf>
    <xf numFmtId="1" fontId="5" fillId="0" borderId="0" xfId="0" applyNumberFormat="1" applyFont="1" applyAlignment="1">
      <alignment vertical="top"/>
    </xf>
    <xf numFmtId="10" fontId="6" fillId="0" borderId="0" xfId="0" applyNumberFormat="1" applyFont="1" applyAlignment="1">
      <alignment horizontal="center" vertical="top"/>
    </xf>
    <xf numFmtId="2" fontId="5" fillId="0" borderId="0" xfId="0" applyNumberFormat="1" applyFont="1" applyAlignment="1">
      <alignment horizontal="center" vertical="top"/>
    </xf>
    <xf numFmtId="0" fontId="5" fillId="5" borderId="0" xfId="0" applyFont="1" applyFill="1" applyAlignment="1">
      <alignment vertical="top"/>
    </xf>
    <xf numFmtId="10" fontId="5" fillId="0" borderId="0" xfId="206" applyNumberFormat="1" applyFont="1" applyAlignment="1" applyProtection="1">
      <alignment horizontal="center" vertical="top"/>
      <protection hidden="1"/>
    </xf>
    <xf numFmtId="2" fontId="6" fillId="0" borderId="0" xfId="0" applyNumberFormat="1" applyFont="1" applyAlignment="1">
      <alignment horizontal="center" vertical="top"/>
    </xf>
    <xf numFmtId="180" fontId="5" fillId="0" borderId="0" xfId="0" applyNumberFormat="1" applyFont="1" applyAlignment="1">
      <alignment horizontal="center" vertical="top"/>
    </xf>
    <xf numFmtId="0" fontId="0" fillId="0" borderId="0" xfId="0" applyAlignment="1">
      <alignment horizontal="center" vertical="center"/>
    </xf>
    <xf numFmtId="2" fontId="0" fillId="0" borderId="4" xfId="0" applyNumberFormat="1" applyBorder="1" applyAlignment="1">
      <alignment horizontal="right" vertical="top" wrapText="1"/>
    </xf>
    <xf numFmtId="0" fontId="0" fillId="7" borderId="4" xfId="0" applyFill="1" applyBorder="1" applyAlignment="1">
      <alignment horizontal="center" vertical="center" wrapText="1"/>
    </xf>
    <xf numFmtId="2" fontId="0" fillId="7" borderId="4" xfId="0" applyNumberFormat="1" applyFill="1" applyBorder="1" applyAlignment="1">
      <alignment horizontal="right" vertical="center"/>
    </xf>
    <xf numFmtId="0" fontId="0" fillId="0" borderId="0" xfId="0" applyAlignment="1">
      <alignment vertical="center"/>
    </xf>
    <xf numFmtId="0" fontId="0" fillId="2" borderId="0" xfId="0" applyFill="1" applyAlignment="1">
      <alignment horizontal="center" vertical="top" wrapText="1"/>
    </xf>
    <xf numFmtId="2" fontId="0" fillId="2" borderId="0" xfId="0" applyNumberFormat="1" applyFill="1" applyAlignment="1">
      <alignment horizontal="right" vertical="top"/>
    </xf>
    <xf numFmtId="178" fontId="0" fillId="0" borderId="0" xfId="0" applyNumberFormat="1" applyAlignment="1">
      <alignment horizontal="justify" vertical="top"/>
    </xf>
    <xf numFmtId="14" fontId="0" fillId="0" borderId="0" xfId="0" applyNumberFormat="1" applyAlignment="1">
      <alignment horizontal="center" vertical="top"/>
    </xf>
    <xf numFmtId="1" fontId="16" fillId="14" borderId="4" xfId="0" applyNumberFormat="1" applyFont="1" applyFill="1" applyBorder="1" applyAlignment="1">
      <alignment horizontal="center" vertical="top" wrapText="1"/>
    </xf>
    <xf numFmtId="0" fontId="16" fillId="14" borderId="4" xfId="0" applyFont="1" applyFill="1" applyBorder="1" applyAlignment="1">
      <alignment horizontal="center" vertical="center" wrapText="1"/>
    </xf>
    <xf numFmtId="14" fontId="0" fillId="0" borderId="0" xfId="0" applyNumberFormat="1" applyAlignment="1" applyProtection="1">
      <alignment horizontal="left" vertical="center"/>
      <protection hidden="1"/>
    </xf>
    <xf numFmtId="1" fontId="0" fillId="0" borderId="0" xfId="0" applyNumberFormat="1" applyAlignment="1" applyProtection="1">
      <alignment vertical="center"/>
      <protection hidden="1"/>
    </xf>
    <xf numFmtId="0" fontId="17" fillId="0" borderId="44" xfId="0" applyFont="1" applyBorder="1" applyAlignment="1">
      <alignment vertical="center" wrapText="1"/>
    </xf>
    <xf numFmtId="0" fontId="17" fillId="0" borderId="45" xfId="0" applyFont="1" applyBorder="1" applyAlignment="1">
      <alignment vertical="center" wrapText="1"/>
    </xf>
    <xf numFmtId="0" fontId="0" fillId="0" borderId="45" xfId="0" applyBorder="1" applyAlignment="1">
      <alignment vertical="center" wrapText="1"/>
    </xf>
    <xf numFmtId="0" fontId="0" fillId="0" borderId="0" xfId="0" applyAlignment="1">
      <alignment vertical="top" wrapText="1"/>
    </xf>
    <xf numFmtId="0" fontId="23" fillId="14" borderId="15" xfId="0" applyFont="1" applyFill="1" applyBorder="1" applyAlignment="1">
      <alignment vertical="top"/>
    </xf>
    <xf numFmtId="0" fontId="0" fillId="6" borderId="5" xfId="0" applyFill="1" applyBorder="1" applyAlignment="1">
      <alignment vertical="top" wrapText="1"/>
    </xf>
    <xf numFmtId="0" fontId="0" fillId="0" borderId="3" xfId="211" applyNumberFormat="1" applyFont="1" applyFill="1" applyBorder="1" applyAlignment="1" applyProtection="1">
      <alignment vertical="top"/>
    </xf>
    <xf numFmtId="0" fontId="0" fillId="7" borderId="38" xfId="211" applyNumberFormat="1" applyFont="1" applyFill="1" applyBorder="1" applyAlignment="1" applyProtection="1">
      <alignment vertical="top"/>
    </xf>
    <xf numFmtId="0" fontId="0" fillId="7" borderId="0" xfId="211" applyNumberFormat="1" applyFont="1" applyFill="1" applyBorder="1" applyAlignment="1" applyProtection="1">
      <alignment vertical="top"/>
    </xf>
    <xf numFmtId="165" fontId="27" fillId="0" borderId="0" xfId="211" applyNumberFormat="1" applyFont="1" applyFill="1" applyBorder="1" applyAlignment="1" applyProtection="1">
      <alignment vertical="top" wrapText="1"/>
      <protection hidden="1"/>
    </xf>
    <xf numFmtId="0" fontId="99" fillId="0" borderId="4" xfId="271" applyFont="1" applyBorder="1" applyAlignment="1">
      <alignment horizontal="left" vertical="center" wrapText="1"/>
    </xf>
    <xf numFmtId="0" fontId="99" fillId="0" borderId="4" xfId="262" applyFont="1" applyBorder="1" applyAlignment="1">
      <alignment horizontal="left" vertical="center" wrapText="1"/>
    </xf>
    <xf numFmtId="0" fontId="99" fillId="0" borderId="4" xfId="274" applyFont="1" applyBorder="1" applyAlignment="1">
      <alignment horizontal="left" vertical="center" wrapText="1"/>
    </xf>
    <xf numFmtId="0" fontId="99" fillId="0" borderId="4" xfId="267" applyFont="1" applyBorder="1" applyAlignment="1">
      <alignment horizontal="left" vertical="center" wrapText="1"/>
    </xf>
    <xf numFmtId="0" fontId="116" fillId="0" borderId="4" xfId="270" applyFont="1" applyBorder="1" applyAlignment="1">
      <alignment horizontal="center" vertical="center"/>
    </xf>
    <xf numFmtId="0" fontId="99" fillId="0" borderId="4" xfId="274" applyFont="1" applyBorder="1" applyAlignment="1">
      <alignment horizontal="left" wrapText="1"/>
    </xf>
    <xf numFmtId="0" fontId="99" fillId="0" borderId="4" xfId="266" applyFont="1" applyBorder="1" applyAlignment="1">
      <alignment horizontal="center" vertical="center"/>
    </xf>
    <xf numFmtId="0" fontId="99" fillId="0" borderId="4" xfId="278" applyFont="1" applyBorder="1" applyAlignment="1">
      <alignment horizontal="center"/>
    </xf>
    <xf numFmtId="0" fontId="99" fillId="0" borderId="4" xfId="278" applyFont="1" applyBorder="1" applyAlignment="1">
      <alignment horizontal="center" vertical="center"/>
    </xf>
    <xf numFmtId="0" fontId="99" fillId="17" borderId="4" xfId="278" applyFont="1" applyFill="1" applyBorder="1" applyAlignment="1">
      <alignment horizontal="center" vertical="center"/>
    </xf>
    <xf numFmtId="0" fontId="99" fillId="0" borderId="4" xfId="274" applyFont="1" applyBorder="1" applyAlignment="1">
      <alignment horizontal="center"/>
    </xf>
    <xf numFmtId="0" fontId="99" fillId="0" borderId="4" xfId="274" applyFont="1" applyBorder="1" applyAlignment="1">
      <alignment horizontal="center" vertical="center"/>
    </xf>
    <xf numFmtId="0" fontId="23" fillId="49" borderId="15" xfId="0" applyFont="1" applyFill="1" applyBorder="1" applyAlignment="1">
      <alignment horizontal="center" vertical="top"/>
    </xf>
    <xf numFmtId="0" fontId="23" fillId="49" borderId="4" xfId="0" applyFont="1" applyFill="1" applyBorder="1" applyAlignment="1">
      <alignment horizontal="center" vertical="top"/>
    </xf>
    <xf numFmtId="0" fontId="18" fillId="49" borderId="14" xfId="0" applyFont="1" applyFill="1" applyBorder="1" applyAlignment="1">
      <alignment horizontal="center" vertical="top"/>
    </xf>
    <xf numFmtId="0" fontId="27" fillId="49" borderId="0" xfId="0" applyFont="1" applyFill="1" applyAlignment="1">
      <alignment horizontal="left" vertical="top"/>
    </xf>
    <xf numFmtId="0" fontId="32" fillId="49" borderId="0" xfId="0" applyFont="1" applyFill="1" applyAlignment="1">
      <alignment horizontal="center" vertical="top"/>
    </xf>
    <xf numFmtId="0" fontId="32" fillId="49" borderId="0" xfId="0" applyFont="1" applyFill="1" applyAlignment="1">
      <alignment vertical="top"/>
    </xf>
    <xf numFmtId="0" fontId="16" fillId="49" borderId="0" xfId="0" applyFont="1" applyFill="1" applyAlignment="1" applyProtection="1">
      <alignment horizontal="center" vertical="top"/>
      <protection hidden="1"/>
    </xf>
    <xf numFmtId="0" fontId="0" fillId="49" borderId="0" xfId="0" applyFill="1" applyAlignment="1">
      <alignment horizontal="center" vertical="top"/>
    </xf>
    <xf numFmtId="0" fontId="0" fillId="49" borderId="0" xfId="0" applyFill="1" applyAlignment="1">
      <alignment vertical="top"/>
    </xf>
    <xf numFmtId="0" fontId="6" fillId="49" borderId="15" xfId="0" applyFont="1" applyFill="1" applyBorder="1" applyAlignment="1">
      <alignment vertical="top"/>
    </xf>
    <xf numFmtId="1" fontId="5" fillId="0" borderId="4" xfId="200" applyNumberFormat="1" applyFont="1" applyFill="1" applyBorder="1" applyAlignment="1" applyProtection="1">
      <alignment horizontal="center" vertical="center" wrapText="1"/>
      <protection locked="0"/>
    </xf>
    <xf numFmtId="164" fontId="6" fillId="12" borderId="4" xfId="11" applyFont="1" applyFill="1" applyBorder="1" applyAlignment="1" applyProtection="1">
      <alignment horizontal="center" vertical="top"/>
    </xf>
    <xf numFmtId="1" fontId="6" fillId="0" borderId="0" xfId="206" applyNumberFormat="1" applyFont="1" applyAlignment="1" applyProtection="1">
      <alignment horizontal="left" vertical="top" wrapText="1"/>
      <protection hidden="1"/>
    </xf>
    <xf numFmtId="0" fontId="17" fillId="0" borderId="0" xfId="206" applyAlignment="1">
      <alignment horizontal="left" vertical="center"/>
    </xf>
    <xf numFmtId="0" fontId="4" fillId="0" borderId="0" xfId="0" applyFont="1" applyProtection="1">
      <protection hidden="1"/>
    </xf>
    <xf numFmtId="0" fontId="55" fillId="0" borderId="0" xfId="197" applyFont="1" applyAlignment="1" applyProtection="1">
      <alignment horizontal="center" vertical="center"/>
      <protection hidden="1"/>
    </xf>
    <xf numFmtId="0" fontId="17" fillId="6" borderId="4" xfId="0" applyFont="1" applyFill="1" applyBorder="1" applyAlignment="1" applyProtection="1">
      <alignment vertical="center"/>
      <protection locked="0"/>
    </xf>
    <xf numFmtId="0" fontId="17" fillId="0" borderId="4" xfId="211" applyNumberFormat="1" applyFont="1" applyFill="1" applyBorder="1" applyAlignment="1" applyProtection="1">
      <alignment horizontal="center" vertical="center"/>
    </xf>
    <xf numFmtId="0" fontId="17" fillId="7" borderId="4" xfId="211" applyNumberFormat="1" applyFont="1" applyFill="1" applyBorder="1" applyAlignment="1" applyProtection="1">
      <alignment horizontal="center" vertical="center"/>
    </xf>
    <xf numFmtId="0" fontId="17" fillId="0" borderId="0" xfId="200" applyNumberFormat="1" applyFill="1" applyBorder="1" applyAlignment="1" applyProtection="1">
      <alignment horizontal="center" vertical="center"/>
    </xf>
    <xf numFmtId="0" fontId="17" fillId="0" borderId="0" xfId="0" applyFont="1" applyAlignment="1">
      <alignment horizontal="center" vertical="center" wrapText="1"/>
    </xf>
    <xf numFmtId="0" fontId="17" fillId="0" borderId="0" xfId="200" applyNumberFormat="1" applyFill="1" applyBorder="1" applyAlignment="1" applyProtection="1">
      <alignment horizontal="center" vertical="center"/>
      <protection hidden="1"/>
    </xf>
    <xf numFmtId="178" fontId="17" fillId="0" borderId="0" xfId="194" applyNumberFormat="1" applyFont="1" applyAlignment="1">
      <alignment horizontal="left" vertical="center"/>
    </xf>
    <xf numFmtId="0" fontId="17" fillId="0" borderId="0" xfId="196" applyAlignment="1">
      <alignment horizontal="left" vertical="center"/>
    </xf>
    <xf numFmtId="0" fontId="17" fillId="0" borderId="0" xfId="207" applyAlignment="1">
      <alignment horizontal="left" vertical="center"/>
    </xf>
    <xf numFmtId="0" fontId="17" fillId="0" borderId="0" xfId="194" applyFont="1" applyAlignment="1">
      <alignment vertical="top" wrapText="1"/>
    </xf>
    <xf numFmtId="165" fontId="17" fillId="0" borderId="0" xfId="194" applyNumberFormat="1" applyFont="1" applyAlignment="1">
      <alignment horizontal="center" vertical="top"/>
    </xf>
    <xf numFmtId="0" fontId="17" fillId="0" borderId="0" xfId="194" applyFont="1" applyAlignment="1">
      <alignment horizontal="justify"/>
    </xf>
    <xf numFmtId="165" fontId="17" fillId="0" borderId="0" xfId="194" applyNumberFormat="1" applyFont="1" applyAlignment="1">
      <alignment horizontal="center" vertical="center"/>
    </xf>
    <xf numFmtId="0" fontId="17" fillId="0" borderId="0" xfId="194" applyFont="1" applyAlignment="1">
      <alignment horizontal="center" vertical="top"/>
    </xf>
    <xf numFmtId="0" fontId="17" fillId="0" borderId="0" xfId="194" applyFont="1" applyAlignment="1">
      <alignment vertical="top"/>
    </xf>
    <xf numFmtId="165" fontId="17" fillId="0" borderId="0" xfId="0" applyNumberFormat="1" applyFont="1" applyAlignment="1">
      <alignment horizontal="center" vertical="center"/>
    </xf>
    <xf numFmtId="0" fontId="17" fillId="0" borderId="0" xfId="0" applyFont="1" applyAlignment="1">
      <alignment horizontal="left" vertical="center" wrapText="1" indent="2"/>
    </xf>
    <xf numFmtId="0" fontId="17" fillId="0" borderId="0" xfId="0" applyFont="1" applyAlignment="1">
      <alignment vertical="center" wrapText="1"/>
    </xf>
    <xf numFmtId="0" fontId="17" fillId="4" borderId="0" xfId="0" applyFont="1" applyFill="1" applyAlignment="1">
      <alignment vertical="center"/>
    </xf>
    <xf numFmtId="0" fontId="17" fillId="4" borderId="0" xfId="0" applyFont="1" applyFill="1" applyAlignment="1" applyProtection="1">
      <alignment vertical="center"/>
      <protection locked="0"/>
    </xf>
    <xf numFmtId="0" fontId="17" fillId="0" borderId="0" xfId="0" applyFont="1" applyAlignment="1">
      <alignment horizontal="left" vertical="center" indent="2"/>
    </xf>
    <xf numFmtId="0" fontId="17" fillId="4" borderId="22" xfId="0" applyFont="1" applyFill="1" applyBorder="1" applyAlignment="1" applyProtection="1">
      <alignment horizontal="left" vertical="center"/>
      <protection locked="0"/>
    </xf>
    <xf numFmtId="0" fontId="38" fillId="0" borderId="0" xfId="209" applyFont="1" applyProtection="1">
      <protection hidden="1"/>
    </xf>
    <xf numFmtId="0" fontId="38" fillId="0" borderId="0" xfId="209" applyFont="1" applyAlignment="1" applyProtection="1">
      <alignment vertical="center"/>
      <protection hidden="1"/>
    </xf>
    <xf numFmtId="0" fontId="38" fillId="0" borderId="0" xfId="209" applyFont="1" applyAlignment="1" applyProtection="1">
      <alignment wrapText="1"/>
      <protection hidden="1"/>
    </xf>
    <xf numFmtId="10" fontId="38" fillId="0" borderId="0" xfId="209" applyNumberFormat="1" applyFont="1" applyAlignment="1" applyProtection="1">
      <alignment vertical="center"/>
      <protection hidden="1"/>
    </xf>
    <xf numFmtId="0" fontId="2" fillId="0" borderId="0" xfId="198" applyAlignment="1" applyProtection="1">
      <alignment horizontal="left" vertical="center"/>
      <protection hidden="1"/>
    </xf>
    <xf numFmtId="1" fontId="117" fillId="0" borderId="4" xfId="0" applyNumberFormat="1" applyFont="1" applyBorder="1" applyAlignment="1">
      <alignment horizontal="center" vertical="top" wrapText="1"/>
    </xf>
    <xf numFmtId="0" fontId="118" fillId="0" borderId="4" xfId="0" applyFont="1" applyBorder="1" applyAlignment="1">
      <alignment horizontal="justify" vertical="top" wrapText="1"/>
    </xf>
    <xf numFmtId="0" fontId="118" fillId="0" borderId="4" xfId="0" applyFont="1" applyBorder="1" applyAlignment="1">
      <alignment horizontal="center" vertical="top" wrapText="1"/>
    </xf>
    <xf numFmtId="0" fontId="119" fillId="0" borderId="4" xfId="271" applyFont="1" applyBorder="1" applyAlignment="1">
      <alignment horizontal="left" vertical="center" wrapText="1"/>
    </xf>
    <xf numFmtId="0" fontId="119" fillId="0" borderId="4" xfId="278" applyFont="1" applyBorder="1" applyAlignment="1">
      <alignment horizontal="center"/>
    </xf>
    <xf numFmtId="0" fontId="119" fillId="0" borderId="4" xfId="278" applyFont="1" applyBorder="1" applyAlignment="1">
      <alignment horizontal="center" vertical="center"/>
    </xf>
    <xf numFmtId="1" fontId="117" fillId="0" borderId="4" xfId="200" applyNumberFormat="1" applyFont="1" applyFill="1" applyBorder="1" applyAlignment="1" applyProtection="1">
      <alignment horizontal="center" vertical="center" wrapText="1"/>
      <protection locked="0"/>
    </xf>
    <xf numFmtId="10" fontId="117" fillId="0" borderId="4" xfId="200" applyNumberFormat="1" applyFont="1" applyFill="1" applyBorder="1" applyAlignment="1" applyProtection="1">
      <alignment horizontal="center" vertical="top" wrapText="1"/>
      <protection locked="0" hidden="1"/>
    </xf>
    <xf numFmtId="0" fontId="119" fillId="0" borderId="4" xfId="274" applyFont="1" applyBorder="1" applyAlignment="1">
      <alignment horizontal="left" wrapText="1"/>
    </xf>
    <xf numFmtId="0" fontId="119" fillId="0" borderId="4" xfId="274" applyFont="1" applyBorder="1" applyAlignment="1">
      <alignment horizontal="center"/>
    </xf>
    <xf numFmtId="2" fontId="117" fillId="0" borderId="4" xfId="200" applyNumberFormat="1" applyFont="1" applyFill="1" applyBorder="1" applyAlignment="1" applyProtection="1">
      <alignment horizontal="center" vertical="top" wrapText="1"/>
    </xf>
    <xf numFmtId="0" fontId="79" fillId="0" borderId="0" xfId="0" quotePrefix="1" applyFont="1" applyAlignment="1" applyProtection="1">
      <alignment horizontal="left" vertical="center" wrapText="1"/>
      <protection hidden="1"/>
    </xf>
    <xf numFmtId="0" fontId="79" fillId="0" borderId="0" xfId="0" applyFont="1" applyAlignment="1" applyProtection="1">
      <alignment vertical="center"/>
      <protection hidden="1"/>
    </xf>
    <xf numFmtId="0" fontId="25" fillId="0" borderId="4" xfId="205" applyFont="1" applyBorder="1" applyAlignment="1" applyProtection="1">
      <alignment horizontal="center" vertical="center"/>
      <protection hidden="1"/>
    </xf>
    <xf numFmtId="0" fontId="18" fillId="0" borderId="4" xfId="205" applyFont="1" applyBorder="1" applyAlignment="1" applyProtection="1">
      <alignment horizontal="center" vertical="center"/>
      <protection hidden="1"/>
    </xf>
    <xf numFmtId="0" fontId="84" fillId="0" borderId="11" xfId="205" applyFont="1" applyBorder="1" applyAlignment="1" applyProtection="1">
      <alignment horizontal="center" vertical="center" textRotation="90"/>
      <protection hidden="1"/>
    </xf>
    <xf numFmtId="0" fontId="84" fillId="0" borderId="12" xfId="205" applyFont="1" applyBorder="1" applyAlignment="1" applyProtection="1">
      <alignment horizontal="center" vertical="center" textRotation="90"/>
      <protection hidden="1"/>
    </xf>
    <xf numFmtId="0" fontId="84" fillId="0" borderId="13" xfId="205" applyFont="1" applyBorder="1" applyAlignment="1" applyProtection="1">
      <alignment horizontal="center" vertical="center" textRotation="90"/>
      <protection hidden="1"/>
    </xf>
    <xf numFmtId="0" fontId="88" fillId="0" borderId="11" xfId="205" applyFont="1" applyBorder="1" applyAlignment="1" applyProtection="1">
      <alignment horizontal="center" vertical="center" textRotation="90"/>
      <protection hidden="1"/>
    </xf>
    <xf numFmtId="0" fontId="88" fillId="0" borderId="12" xfId="205" applyFont="1" applyBorder="1" applyAlignment="1" applyProtection="1">
      <alignment horizontal="center" vertical="center" textRotation="90"/>
      <protection hidden="1"/>
    </xf>
    <xf numFmtId="0" fontId="88" fillId="0" borderId="13" xfId="205" applyFont="1" applyBorder="1" applyAlignment="1" applyProtection="1">
      <alignment horizontal="center" vertical="center" textRotation="90"/>
      <protection hidden="1"/>
    </xf>
    <xf numFmtId="0" fontId="20" fillId="0" borderId="22" xfId="205" applyFont="1" applyBorder="1" applyAlignment="1" applyProtection="1">
      <alignment horizontal="justify" vertical="center"/>
      <protection hidden="1"/>
    </xf>
    <xf numFmtId="0" fontId="20" fillId="0" borderId="19" xfId="205" applyFont="1" applyBorder="1" applyAlignment="1" applyProtection="1">
      <alignment horizontal="justify" vertical="center"/>
      <protection hidden="1"/>
    </xf>
    <xf numFmtId="0" fontId="2" fillId="0" borderId="6" xfId="205" applyBorder="1"/>
    <xf numFmtId="0" fontId="2" fillId="0" borderId="0" xfId="205"/>
    <xf numFmtId="0" fontId="2" fillId="0" borderId="7" xfId="205" applyBorder="1"/>
    <xf numFmtId="0" fontId="6" fillId="0" borderId="14" xfId="205" applyFont="1" applyBorder="1" applyAlignment="1" applyProtection="1">
      <alignment horizontal="center" vertical="center"/>
      <protection hidden="1"/>
    </xf>
    <xf numFmtId="0" fontId="6" fillId="0" borderId="3" xfId="205" applyFont="1" applyBorder="1" applyAlignment="1" applyProtection="1">
      <alignment horizontal="center" vertical="center"/>
      <protection hidden="1"/>
    </xf>
    <xf numFmtId="0" fontId="6" fillId="0" borderId="15" xfId="205" applyFont="1" applyBorder="1" applyAlignment="1" applyProtection="1">
      <alignment horizontal="center" vertical="center"/>
      <protection hidden="1"/>
    </xf>
    <xf numFmtId="0" fontId="87" fillId="14" borderId="16" xfId="205" applyFont="1" applyFill="1" applyBorder="1" applyAlignment="1" applyProtection="1">
      <alignment horizontal="justify" vertical="center" wrapText="1"/>
      <protection hidden="1"/>
    </xf>
    <xf numFmtId="0" fontId="87" fillId="14" borderId="39" xfId="205" applyFont="1" applyFill="1" applyBorder="1" applyAlignment="1" applyProtection="1">
      <alignment horizontal="justify" vertical="center" wrapText="1"/>
      <protection hidden="1"/>
    </xf>
    <xf numFmtId="0" fontId="87" fillId="14" borderId="17" xfId="205" applyFont="1" applyFill="1" applyBorder="1" applyAlignment="1" applyProtection="1">
      <alignment horizontal="justify" vertical="center" wrapText="1"/>
      <protection hidden="1"/>
    </xf>
    <xf numFmtId="0" fontId="21" fillId="0" borderId="18" xfId="205" applyFont="1" applyBorder="1" applyAlignment="1" applyProtection="1">
      <alignment horizontal="center" vertical="center"/>
      <protection hidden="1"/>
    </xf>
    <xf numFmtId="0" fontId="21" fillId="0" borderId="22" xfId="205" applyFont="1" applyBorder="1" applyAlignment="1" applyProtection="1">
      <alignment horizontal="center" vertical="center"/>
      <protection hidden="1"/>
    </xf>
    <xf numFmtId="0" fontId="21" fillId="0" borderId="19" xfId="205" applyFont="1" applyBorder="1" applyAlignment="1" applyProtection="1">
      <alignment horizontal="center" vertical="center"/>
      <protection hidden="1"/>
    </xf>
    <xf numFmtId="0" fontId="30" fillId="8" borderId="0" xfId="0" applyFont="1" applyFill="1" applyAlignment="1" applyProtection="1">
      <alignment horizontal="center" vertical="top" wrapText="1"/>
      <protection hidden="1"/>
    </xf>
    <xf numFmtId="0" fontId="20" fillId="0" borderId="0" xfId="0" applyFont="1" applyAlignment="1" applyProtection="1">
      <alignment horizontal="left" vertical="top"/>
      <protection hidden="1"/>
    </xf>
    <xf numFmtId="0" fontId="20" fillId="0" borderId="22" xfId="0" applyFont="1" applyBorder="1" applyAlignment="1" applyProtection="1">
      <alignment horizontal="center" vertical="center"/>
      <protection hidden="1"/>
    </xf>
    <xf numFmtId="0" fontId="39" fillId="0" borderId="40" xfId="0" applyFont="1" applyBorder="1" applyAlignment="1" applyProtection="1">
      <alignment horizontal="center" vertical="top"/>
      <protection hidden="1"/>
    </xf>
    <xf numFmtId="0" fontId="39" fillId="0" borderId="0" xfId="0" applyFont="1" applyAlignment="1" applyProtection="1">
      <alignment horizontal="center" vertical="top"/>
      <protection hidden="1"/>
    </xf>
    <xf numFmtId="0" fontId="37" fillId="14" borderId="5" xfId="197" applyFont="1" applyFill="1" applyBorder="1" applyAlignment="1" applyProtection="1">
      <alignment horizontal="justify" vertical="center" wrapText="1"/>
      <protection hidden="1"/>
    </xf>
    <xf numFmtId="0" fontId="16" fillId="0" borderId="0" xfId="197" applyFont="1" applyAlignment="1" applyProtection="1">
      <alignment horizontal="center" vertical="center"/>
      <protection hidden="1"/>
    </xf>
    <xf numFmtId="0" fontId="27" fillId="8" borderId="0" xfId="197" applyFont="1" applyFill="1" applyAlignment="1" applyProtection="1">
      <alignment horizontal="center" vertical="center"/>
      <protection hidden="1"/>
    </xf>
    <xf numFmtId="0" fontId="5" fillId="4" borderId="4" xfId="197" applyFont="1" applyFill="1" applyBorder="1" applyAlignment="1" applyProtection="1">
      <alignment horizontal="center" vertical="center"/>
      <protection locked="0"/>
    </xf>
    <xf numFmtId="0" fontId="17" fillId="4" borderId="14" xfId="197" applyFont="1" applyFill="1" applyBorder="1" applyAlignment="1" applyProtection="1">
      <alignment horizontal="center" vertical="center" wrapText="1"/>
      <protection locked="0"/>
    </xf>
    <xf numFmtId="0" fontId="17" fillId="4" borderId="3" xfId="197" applyFont="1" applyFill="1" applyBorder="1" applyAlignment="1" applyProtection="1">
      <alignment horizontal="center" vertical="center" wrapText="1"/>
      <protection locked="0"/>
    </xf>
    <xf numFmtId="0" fontId="17" fillId="4" borderId="15" xfId="197" applyFont="1" applyFill="1" applyBorder="1" applyAlignment="1" applyProtection="1">
      <alignment horizontal="center" vertical="center" wrapText="1"/>
      <protection locked="0"/>
    </xf>
    <xf numFmtId="0" fontId="0" fillId="4" borderId="14" xfId="197" applyFont="1" applyFill="1" applyBorder="1" applyAlignment="1" applyProtection="1">
      <alignment horizontal="left" vertical="center"/>
      <protection locked="0"/>
    </xf>
    <xf numFmtId="0" fontId="0" fillId="4" borderId="3" xfId="197" applyFont="1" applyFill="1" applyBorder="1" applyAlignment="1" applyProtection="1">
      <alignment horizontal="left" vertical="center"/>
      <protection locked="0"/>
    </xf>
    <xf numFmtId="0" fontId="0" fillId="4" borderId="15" xfId="197" applyFont="1" applyFill="1" applyBorder="1" applyAlignment="1" applyProtection="1">
      <alignment horizontal="left" vertical="center"/>
      <protection locked="0"/>
    </xf>
    <xf numFmtId="0" fontId="0" fillId="4" borderId="16" xfId="197" applyFont="1" applyFill="1" applyBorder="1" applyAlignment="1" applyProtection="1">
      <alignment horizontal="left" vertical="center"/>
      <protection locked="0"/>
    </xf>
    <xf numFmtId="0" fontId="17" fillId="4" borderId="39" xfId="197" applyFont="1" applyFill="1" applyBorder="1" applyAlignment="1" applyProtection="1">
      <alignment horizontal="left" vertical="center"/>
      <protection locked="0"/>
    </xf>
    <xf numFmtId="0" fontId="17" fillId="4" borderId="17" xfId="197" applyFont="1" applyFill="1" applyBorder="1" applyAlignment="1" applyProtection="1">
      <alignment horizontal="left" vertical="center"/>
      <protection locked="0"/>
    </xf>
    <xf numFmtId="0" fontId="0" fillId="4" borderId="39" xfId="197" applyFont="1" applyFill="1" applyBorder="1" applyAlignment="1" applyProtection="1">
      <alignment horizontal="left" vertical="center"/>
      <protection locked="0"/>
    </xf>
    <xf numFmtId="0" fontId="0" fillId="4" borderId="17" xfId="197" applyFont="1" applyFill="1" applyBorder="1" applyAlignment="1" applyProtection="1">
      <alignment horizontal="left" vertical="center"/>
      <protection locked="0"/>
    </xf>
    <xf numFmtId="0" fontId="55" fillId="4" borderId="16" xfId="197" applyFont="1" applyFill="1" applyBorder="1" applyAlignment="1" applyProtection="1">
      <alignment horizontal="left" vertical="center"/>
      <protection locked="0"/>
    </xf>
    <xf numFmtId="0" fontId="55" fillId="4" borderId="39" xfId="197" applyFont="1" applyFill="1" applyBorder="1" applyAlignment="1" applyProtection="1">
      <alignment horizontal="left" vertical="center"/>
      <protection locked="0"/>
    </xf>
    <xf numFmtId="0" fontId="55" fillId="4" borderId="17" xfId="197" applyFont="1" applyFill="1" applyBorder="1" applyAlignment="1" applyProtection="1">
      <alignment horizontal="left" vertical="center"/>
      <protection locked="0"/>
    </xf>
    <xf numFmtId="0" fontId="0" fillId="4" borderId="14" xfId="197" applyFont="1" applyFill="1" applyBorder="1" applyAlignment="1" applyProtection="1">
      <alignment horizontal="left" vertical="center" wrapText="1"/>
      <protection locked="0"/>
    </xf>
    <xf numFmtId="0" fontId="0" fillId="4" borderId="3" xfId="197" applyFont="1" applyFill="1" applyBorder="1" applyAlignment="1" applyProtection="1">
      <alignment horizontal="left" vertical="center" wrapText="1"/>
      <protection locked="0"/>
    </xf>
    <xf numFmtId="0" fontId="0" fillId="4" borderId="15" xfId="197" applyFont="1" applyFill="1" applyBorder="1" applyAlignment="1" applyProtection="1">
      <alignment horizontal="left" vertical="center" wrapText="1"/>
      <protection locked="0"/>
    </xf>
    <xf numFmtId="0" fontId="6" fillId="49" borderId="3" xfId="0" applyFont="1" applyFill="1" applyBorder="1" applyAlignment="1">
      <alignment horizontal="center" vertical="top"/>
    </xf>
    <xf numFmtId="0" fontId="6" fillId="49" borderId="15" xfId="0" applyFont="1" applyFill="1" applyBorder="1" applyAlignment="1">
      <alignment horizontal="center" vertical="top"/>
    </xf>
    <xf numFmtId="0" fontId="6" fillId="14" borderId="4" xfId="0" applyFont="1" applyFill="1" applyBorder="1" applyAlignment="1">
      <alignment horizontal="justify" vertical="center" wrapText="1"/>
    </xf>
    <xf numFmtId="0" fontId="27" fillId="8" borderId="0" xfId="0" applyFont="1" applyFill="1" applyAlignment="1">
      <alignment horizontal="center" vertical="top"/>
    </xf>
    <xf numFmtId="0" fontId="6" fillId="0" borderId="0" xfId="0" applyFont="1" applyAlignment="1">
      <alignment horizontal="justify" vertical="top" wrapText="1"/>
    </xf>
    <xf numFmtId="0" fontId="0" fillId="0" borderId="0" xfId="0" applyAlignment="1">
      <alignment horizontal="center" vertical="top"/>
    </xf>
    <xf numFmtId="0" fontId="5" fillId="0" borderId="0" xfId="0" applyFont="1" applyAlignment="1">
      <alignment horizontal="center" vertical="top"/>
    </xf>
    <xf numFmtId="0" fontId="27" fillId="0" borderId="0" xfId="0" applyFont="1" applyAlignment="1">
      <alignment horizontal="center" vertical="top"/>
    </xf>
    <xf numFmtId="0" fontId="16" fillId="0" borderId="0" xfId="0" applyFont="1" applyAlignment="1">
      <alignment horizontal="center" vertical="top"/>
    </xf>
    <xf numFmtId="0" fontId="5" fillId="0" borderId="0" xfId="206" applyFont="1" applyAlignment="1" applyProtection="1">
      <alignment horizontal="left" vertical="top"/>
      <protection hidden="1"/>
    </xf>
    <xf numFmtId="0" fontId="16" fillId="13" borderId="0" xfId="0" applyFont="1" applyFill="1" applyAlignment="1">
      <alignment horizontal="left" vertical="center" wrapText="1"/>
    </xf>
    <xf numFmtId="0" fontId="16" fillId="0" borderId="5" xfId="0" applyFont="1" applyBorder="1" applyAlignment="1">
      <alignment horizontal="center" vertical="top"/>
    </xf>
    <xf numFmtId="0" fontId="27" fillId="0" borderId="0" xfId="211" applyNumberFormat="1" applyFont="1" applyFill="1" applyBorder="1" applyAlignment="1" applyProtection="1">
      <alignment horizontal="left" vertical="top"/>
      <protection hidden="1"/>
    </xf>
    <xf numFmtId="0" fontId="0" fillId="0" borderId="0" xfId="0" applyAlignment="1">
      <alignment horizontal="left" vertical="top" wrapText="1"/>
    </xf>
    <xf numFmtId="0" fontId="27" fillId="0" borderId="0" xfId="0" applyFont="1" applyAlignment="1" applyProtection="1">
      <alignment horizontal="center" vertical="top"/>
      <protection hidden="1"/>
    </xf>
    <xf numFmtId="0" fontId="27" fillId="0" borderId="0" xfId="211" applyNumberFormat="1" applyFont="1" applyFill="1" applyBorder="1" applyAlignment="1" applyProtection="1">
      <alignment horizontal="left" vertical="top" wrapText="1"/>
      <protection hidden="1"/>
    </xf>
    <xf numFmtId="0" fontId="32" fillId="0" borderId="0" xfId="206" applyFont="1" applyAlignment="1" applyProtection="1">
      <alignment horizontal="left" vertical="top"/>
      <protection hidden="1"/>
    </xf>
    <xf numFmtId="0" fontId="27" fillId="0" borderId="0" xfId="211" applyFont="1" applyFill="1" applyBorder="1" applyAlignment="1" applyProtection="1">
      <alignment horizontal="left" vertical="top" wrapText="1"/>
      <protection hidden="1"/>
    </xf>
    <xf numFmtId="0" fontId="32" fillId="0" borderId="0" xfId="0" applyFont="1" applyAlignment="1" applyProtection="1">
      <alignment horizontal="justify" vertical="top" wrapText="1"/>
      <protection hidden="1"/>
    </xf>
    <xf numFmtId="0" fontId="0" fillId="0" borderId="0" xfId="0" applyAlignment="1">
      <alignment horizontal="right" vertical="top"/>
    </xf>
    <xf numFmtId="0" fontId="0" fillId="0" borderId="0" xfId="0" applyAlignment="1">
      <alignment horizontal="left" vertical="top"/>
    </xf>
    <xf numFmtId="10" fontId="16" fillId="6" borderId="5" xfId="0" applyNumberFormat="1" applyFont="1" applyFill="1" applyBorder="1" applyAlignment="1">
      <alignment horizontal="right" vertical="top" wrapText="1"/>
    </xf>
    <xf numFmtId="10" fontId="16" fillId="6" borderId="9" xfId="0" applyNumberFormat="1" applyFont="1" applyFill="1" applyBorder="1" applyAlignment="1">
      <alignment horizontal="right" vertical="top" wrapText="1"/>
    </xf>
    <xf numFmtId="0" fontId="96" fillId="0" borderId="41" xfId="211" applyNumberFormat="1" applyFont="1" applyFill="1" applyBorder="1" applyAlignment="1" applyProtection="1">
      <alignment horizontal="justify" vertical="top"/>
    </xf>
    <xf numFmtId="0" fontId="96" fillId="0" borderId="0" xfId="211" applyNumberFormat="1" applyFont="1" applyFill="1" applyBorder="1" applyAlignment="1" applyProtection="1">
      <alignment horizontal="justify" vertical="top"/>
    </xf>
    <xf numFmtId="0" fontId="16" fillId="7" borderId="14" xfId="211" applyNumberFormat="1" applyFont="1" applyFill="1" applyBorder="1" applyAlignment="1" applyProtection="1">
      <alignment horizontal="left" vertical="top" wrapText="1"/>
    </xf>
    <xf numFmtId="0" fontId="16" fillId="7" borderId="3" xfId="211" applyNumberFormat="1" applyFont="1" applyFill="1" applyBorder="1" applyAlignment="1" applyProtection="1">
      <alignment horizontal="left" vertical="top" wrapText="1"/>
    </xf>
    <xf numFmtId="0" fontId="16" fillId="7" borderId="15" xfId="211" applyNumberFormat="1" applyFont="1" applyFill="1" applyBorder="1" applyAlignment="1" applyProtection="1">
      <alignment horizontal="left" vertical="top" wrapText="1"/>
    </xf>
    <xf numFmtId="0" fontId="16" fillId="0" borderId="3" xfId="211" applyNumberFormat="1" applyFont="1" applyFill="1" applyBorder="1" applyAlignment="1" applyProtection="1">
      <alignment horizontal="left" vertical="top"/>
    </xf>
    <xf numFmtId="0" fontId="16" fillId="0" borderId="15" xfId="211" applyNumberFormat="1" applyFont="1" applyFill="1" applyBorder="1" applyAlignment="1" applyProtection="1">
      <alignment horizontal="left" vertical="top"/>
    </xf>
    <xf numFmtId="0" fontId="16" fillId="7" borderId="4" xfId="211" applyNumberFormat="1" applyFont="1" applyFill="1" applyBorder="1" applyAlignment="1" applyProtection="1">
      <alignment horizontal="left" vertical="top" wrapText="1"/>
    </xf>
    <xf numFmtId="0" fontId="27" fillId="0" borderId="0" xfId="0" applyFont="1" applyAlignment="1" applyProtection="1">
      <alignment horizontal="justify" vertical="top" wrapText="1"/>
      <protection hidden="1"/>
    </xf>
    <xf numFmtId="0" fontId="27" fillId="0" borderId="0" xfId="0" applyFont="1" applyAlignment="1" applyProtection="1">
      <alignment horizontal="center" vertical="top" wrapText="1"/>
      <protection hidden="1"/>
    </xf>
    <xf numFmtId="0" fontId="27"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16" fillId="0" borderId="0" xfId="0" applyFont="1" applyAlignment="1">
      <alignment horizontal="center" vertical="center" wrapText="1"/>
    </xf>
    <xf numFmtId="0" fontId="27" fillId="8" borderId="0" xfId="0" applyFont="1" applyFill="1" applyAlignment="1">
      <alignment horizontal="center" vertical="center"/>
    </xf>
    <xf numFmtId="0" fontId="16" fillId="0" borderId="0" xfId="0" applyFont="1" applyAlignment="1">
      <alignment horizontal="justify" vertical="center" wrapText="1"/>
    </xf>
    <xf numFmtId="0" fontId="17" fillId="0" borderId="0" xfId="206" applyAlignment="1" applyProtection="1">
      <alignment horizontal="left" vertical="center"/>
      <protection hidden="1"/>
    </xf>
    <xf numFmtId="0" fontId="17" fillId="0" borderId="0" xfId="0" applyFont="1" applyAlignment="1">
      <alignment horizontal="justify" vertical="center" wrapText="1"/>
    </xf>
    <xf numFmtId="0" fontId="32" fillId="0" borderId="0" xfId="206" applyFont="1" applyAlignment="1" applyProtection="1">
      <alignment horizontal="left" vertical="center"/>
      <protection hidden="1"/>
    </xf>
    <xf numFmtId="0" fontId="16" fillId="0" borderId="4" xfId="211" applyNumberFormat="1" applyFont="1" applyFill="1" applyBorder="1" applyAlignment="1" applyProtection="1">
      <alignment horizontal="left" vertical="center"/>
    </xf>
    <xf numFmtId="0" fontId="16" fillId="7" borderId="4" xfId="211" applyNumberFormat="1" applyFont="1" applyFill="1" applyBorder="1" applyAlignment="1" applyProtection="1">
      <alignment horizontal="left" vertical="center" wrapText="1"/>
    </xf>
    <xf numFmtId="0" fontId="28" fillId="0" borderId="10" xfId="211" applyNumberFormat="1" applyFont="1" applyFill="1" applyBorder="1" applyAlignment="1" applyProtection="1">
      <alignment horizontal="center" vertical="center"/>
    </xf>
    <xf numFmtId="0" fontId="28" fillId="0" borderId="0" xfId="0" applyFont="1" applyAlignment="1">
      <alignment horizontal="justify" vertical="center" wrapText="1"/>
    </xf>
    <xf numFmtId="0" fontId="17" fillId="0" borderId="0" xfId="0" applyFont="1" applyAlignment="1">
      <alignment horizontal="justify" vertical="top" wrapText="1"/>
    </xf>
    <xf numFmtId="0" fontId="27" fillId="0" borderId="0" xfId="0" applyFont="1" applyAlignment="1" applyProtection="1">
      <alignment horizontal="center" vertical="center" wrapText="1"/>
      <protection hidden="1"/>
    </xf>
    <xf numFmtId="0" fontId="27" fillId="0" borderId="0" xfId="0" applyFont="1" applyAlignment="1" applyProtection="1">
      <alignment horizontal="center" vertical="center"/>
      <protection hidden="1"/>
    </xf>
    <xf numFmtId="0" fontId="27" fillId="0" borderId="0" xfId="0" applyFont="1" applyAlignment="1" applyProtection="1">
      <alignment horizontal="justify" vertical="center" wrapText="1"/>
      <protection hidden="1"/>
    </xf>
    <xf numFmtId="0" fontId="27" fillId="0" borderId="0" xfId="211" applyNumberFormat="1" applyFont="1" applyFill="1" applyBorder="1" applyAlignment="1" applyProtection="1">
      <alignment horizontal="left" vertical="center" wrapText="1"/>
      <protection hidden="1"/>
    </xf>
    <xf numFmtId="0" fontId="32" fillId="0" borderId="0" xfId="0" applyFont="1" applyAlignment="1" applyProtection="1">
      <alignment horizontal="justify" vertical="center" wrapText="1"/>
      <protection hidden="1"/>
    </xf>
    <xf numFmtId="0" fontId="27" fillId="0" borderId="0" xfId="211" applyFont="1" applyFill="1" applyBorder="1" applyAlignment="1" applyProtection="1">
      <alignment horizontal="left" vertical="center" wrapText="1"/>
      <protection hidden="1"/>
    </xf>
    <xf numFmtId="0" fontId="27" fillId="0" borderId="0" xfId="211" applyNumberFormat="1" applyFont="1" applyFill="1" applyBorder="1" applyAlignment="1" applyProtection="1">
      <alignment horizontal="left" vertical="center"/>
      <protection hidden="1"/>
    </xf>
    <xf numFmtId="0" fontId="0" fillId="0" borderId="0" xfId="206" applyFont="1" applyAlignment="1">
      <alignment horizontal="left" vertical="top"/>
    </xf>
    <xf numFmtId="0" fontId="16" fillId="0" borderId="0" xfId="0" applyFont="1" applyAlignment="1">
      <alignment horizontal="right" vertical="top"/>
    </xf>
    <xf numFmtId="0" fontId="16" fillId="13" borderId="0" xfId="206" applyFont="1" applyFill="1" applyAlignment="1" applyProtection="1">
      <alignment horizontal="left" vertical="center"/>
      <protection hidden="1"/>
    </xf>
    <xf numFmtId="0" fontId="16" fillId="0" borderId="0" xfId="206" applyFont="1" applyAlignment="1" applyProtection="1">
      <alignment horizontal="right" vertical="top"/>
      <protection hidden="1"/>
    </xf>
    <xf numFmtId="0" fontId="6" fillId="49" borderId="14" xfId="0" applyFont="1" applyFill="1" applyBorder="1" applyAlignment="1">
      <alignment horizontal="center" vertical="top"/>
    </xf>
    <xf numFmtId="0" fontId="16" fillId="0" borderId="0" xfId="206" applyFont="1" applyAlignment="1" applyProtection="1">
      <alignment horizontal="left" vertical="top"/>
      <protection hidden="1"/>
    </xf>
    <xf numFmtId="0" fontId="32" fillId="0" borderId="0" xfId="0" applyFont="1" applyAlignment="1">
      <alignment horizontal="center" vertical="top"/>
    </xf>
    <xf numFmtId="0" fontId="16" fillId="0" borderId="0" xfId="200" applyNumberFormat="1" applyFont="1" applyFill="1" applyBorder="1" applyAlignment="1" applyProtection="1">
      <alignment horizontal="justify" vertical="top" wrapText="1"/>
    </xf>
    <xf numFmtId="0" fontId="16" fillId="0" borderId="0" xfId="206" applyFont="1" applyAlignment="1">
      <alignment horizontal="left" vertical="top"/>
    </xf>
    <xf numFmtId="0" fontId="32" fillId="0" borderId="0" xfId="0" applyFont="1" applyAlignment="1">
      <alignment horizontal="center" vertical="center"/>
    </xf>
    <xf numFmtId="0" fontId="16" fillId="0" borderId="0" xfId="200" applyNumberFormat="1" applyFont="1" applyFill="1" applyBorder="1" applyAlignment="1" applyProtection="1">
      <alignment horizontal="justify" vertical="center" wrapText="1"/>
    </xf>
    <xf numFmtId="0" fontId="17" fillId="0" borderId="0" xfId="206" applyAlignment="1">
      <alignment horizontal="left" vertical="center"/>
    </xf>
    <xf numFmtId="0" fontId="5" fillId="0" borderId="0" xfId="0" applyFont="1" applyAlignment="1">
      <alignment horizontal="right" vertical="top"/>
    </xf>
    <xf numFmtId="0" fontId="6" fillId="0" borderId="0" xfId="0" applyFont="1" applyAlignment="1">
      <alignment horizontal="right" vertical="top"/>
    </xf>
    <xf numFmtId="1" fontId="5" fillId="12" borderId="14" xfId="0" applyNumberFormat="1" applyFont="1" applyFill="1" applyBorder="1" applyAlignment="1">
      <alignment horizontal="center" vertical="top" wrapText="1"/>
    </xf>
    <xf numFmtId="1" fontId="5" fillId="12" borderId="3" xfId="0" applyNumberFormat="1" applyFont="1" applyFill="1" applyBorder="1" applyAlignment="1">
      <alignment horizontal="center" vertical="top" wrapText="1"/>
    </xf>
    <xf numFmtId="1" fontId="5" fillId="12" borderId="15" xfId="0" applyNumberFormat="1" applyFont="1" applyFill="1" applyBorder="1" applyAlignment="1">
      <alignment horizontal="center" vertical="top" wrapText="1"/>
    </xf>
    <xf numFmtId="1" fontId="5" fillId="0" borderId="42" xfId="0" applyNumberFormat="1" applyFont="1" applyBorder="1" applyAlignment="1">
      <alignment horizontal="center" vertical="top" wrapText="1"/>
    </xf>
    <xf numFmtId="1" fontId="5" fillId="0" borderId="3" xfId="0" applyNumberFormat="1" applyFont="1" applyBorder="1" applyAlignment="1">
      <alignment horizontal="center" vertical="top" wrapText="1"/>
    </xf>
    <xf numFmtId="1" fontId="5" fillId="0" borderId="15" xfId="0" applyNumberFormat="1" applyFont="1" applyBorder="1" applyAlignment="1">
      <alignment horizontal="center" vertical="top" wrapText="1"/>
    </xf>
    <xf numFmtId="1" fontId="5" fillId="0" borderId="0" xfId="0" applyNumberFormat="1" applyFont="1" applyAlignment="1">
      <alignment horizontal="right" vertical="top"/>
    </xf>
    <xf numFmtId="0" fontId="5" fillId="0" borderId="0" xfId="206" applyFont="1" applyAlignment="1">
      <alignment horizontal="left" vertical="top"/>
    </xf>
    <xf numFmtId="0" fontId="5" fillId="0" borderId="0" xfId="0" applyFont="1" applyAlignment="1">
      <alignment horizontal="left" vertical="top"/>
    </xf>
    <xf numFmtId="0" fontId="23" fillId="49" borderId="14" xfId="0" applyFont="1" applyFill="1" applyBorder="1" applyAlignment="1">
      <alignment horizontal="center" vertical="top"/>
    </xf>
    <xf numFmtId="0" fontId="23" fillId="49" borderId="3" xfId="0" applyFont="1" applyFill="1" applyBorder="1" applyAlignment="1">
      <alignment horizontal="center" vertical="top"/>
    </xf>
    <xf numFmtId="0" fontId="23" fillId="49" borderId="15" xfId="0" applyFont="1" applyFill="1" applyBorder="1" applyAlignment="1">
      <alignment horizontal="center" vertical="top"/>
    </xf>
    <xf numFmtId="0" fontId="41" fillId="0" borderId="0" xfId="0" applyFont="1" applyAlignment="1">
      <alignment horizontal="center" vertical="center"/>
    </xf>
    <xf numFmtId="0" fontId="5" fillId="0" borderId="0" xfId="0" applyFont="1" applyAlignment="1">
      <alignment horizontal="left" vertical="top" wrapText="1"/>
    </xf>
    <xf numFmtId="1" fontId="5" fillId="0" borderId="0" xfId="0" applyNumberFormat="1" applyFont="1" applyAlignment="1">
      <alignment horizontal="center" vertical="center" wrapText="1"/>
    </xf>
    <xf numFmtId="1" fontId="57" fillId="0" borderId="0" xfId="0" applyNumberFormat="1" applyFont="1" applyAlignment="1">
      <alignment horizontal="center" vertical="center" wrapText="1"/>
    </xf>
    <xf numFmtId="0" fontId="39" fillId="14" borderId="4" xfId="0" applyFont="1" applyFill="1" applyBorder="1" applyAlignment="1">
      <alignment horizontal="justify" vertical="center" wrapText="1"/>
    </xf>
    <xf numFmtId="0" fontId="16" fillId="0" borderId="0" xfId="0" applyFont="1" applyAlignment="1">
      <alignment horizontal="left" vertical="top" wrapText="1"/>
    </xf>
    <xf numFmtId="0" fontId="41" fillId="8" borderId="0" xfId="0" applyFont="1" applyFill="1" applyAlignment="1">
      <alignment horizontal="center" vertical="top"/>
    </xf>
    <xf numFmtId="171" fontId="81" fillId="12" borderId="14" xfId="0" applyNumberFormat="1" applyFont="1" applyFill="1" applyBorder="1" applyAlignment="1">
      <alignment horizontal="left" vertical="top" wrapText="1"/>
    </xf>
    <xf numFmtId="171" fontId="81" fillId="12" borderId="3" xfId="0" applyNumberFormat="1" applyFont="1" applyFill="1" applyBorder="1" applyAlignment="1">
      <alignment horizontal="left" vertical="top" wrapText="1"/>
    </xf>
    <xf numFmtId="171" fontId="81" fillId="12" borderId="15" xfId="0" applyNumberFormat="1" applyFont="1" applyFill="1" applyBorder="1" applyAlignment="1">
      <alignment horizontal="left" vertical="top" wrapText="1"/>
    </xf>
    <xf numFmtId="0" fontId="6" fillId="0" borderId="0" xfId="206" applyFont="1" applyAlignment="1">
      <alignment horizontal="left" vertical="top"/>
    </xf>
    <xf numFmtId="165" fontId="39" fillId="13" borderId="0" xfId="206" applyNumberFormat="1" applyFont="1" applyFill="1" applyAlignment="1" applyProtection="1">
      <alignment horizontal="center" vertical="center"/>
      <protection hidden="1"/>
    </xf>
    <xf numFmtId="0" fontId="16" fillId="0" borderId="0" xfId="0" applyFont="1" applyAlignment="1" applyProtection="1">
      <alignment horizontal="left" vertical="center" wrapText="1"/>
      <protection hidden="1"/>
    </xf>
    <xf numFmtId="0" fontId="6" fillId="10" borderId="14" xfId="214" applyFont="1" applyFill="1" applyBorder="1" applyAlignment="1">
      <alignment horizontal="left" vertical="top" wrapText="1"/>
    </xf>
    <xf numFmtId="0" fontId="6" fillId="10" borderId="3" xfId="214" applyFont="1" applyFill="1" applyBorder="1" applyAlignment="1">
      <alignment horizontal="left" vertical="top" wrapText="1"/>
    </xf>
    <xf numFmtId="0" fontId="6" fillId="10" borderId="15" xfId="214" applyFont="1" applyFill="1" applyBorder="1" applyAlignment="1">
      <alignment horizontal="left" vertical="top" wrapText="1"/>
    </xf>
    <xf numFmtId="171" fontId="81" fillId="12" borderId="10" xfId="0" applyNumberFormat="1" applyFont="1" applyFill="1" applyBorder="1" applyAlignment="1">
      <alignment horizontal="center" vertical="top" wrapText="1"/>
    </xf>
    <xf numFmtId="171" fontId="81" fillId="12" borderId="30" xfId="0" applyNumberFormat="1" applyFont="1" applyFill="1" applyBorder="1" applyAlignment="1">
      <alignment horizontal="center" vertical="top" wrapText="1"/>
    </xf>
    <xf numFmtId="0" fontId="39" fillId="14" borderId="4" xfId="0" applyFont="1" applyFill="1" applyBorder="1" applyAlignment="1" applyProtection="1">
      <alignment horizontal="justify" vertical="top" wrapText="1"/>
      <protection hidden="1"/>
    </xf>
    <xf numFmtId="0" fontId="27" fillId="8" borderId="0" xfId="0" applyFont="1" applyFill="1" applyAlignment="1" applyProtection="1">
      <alignment horizontal="center" vertical="center"/>
      <protection hidden="1"/>
    </xf>
    <xf numFmtId="0" fontId="0" fillId="0" borderId="0" xfId="206" applyFont="1" applyAlignment="1">
      <alignment horizontal="left" vertical="center"/>
    </xf>
    <xf numFmtId="0" fontId="15" fillId="0" borderId="14" xfId="205" applyFont="1" applyBorder="1" applyAlignment="1" applyProtection="1">
      <alignment horizontal="center" vertical="top"/>
      <protection hidden="1"/>
    </xf>
    <xf numFmtId="0" fontId="15" fillId="0" borderId="3" xfId="205" applyFont="1" applyBorder="1" applyAlignment="1" applyProtection="1">
      <alignment horizontal="center" vertical="top"/>
      <protection hidden="1"/>
    </xf>
    <xf numFmtId="0" fontId="15" fillId="0" borderId="15" xfId="205" applyFont="1" applyBorder="1" applyAlignment="1" applyProtection="1">
      <alignment horizontal="center" vertical="top"/>
      <protection hidden="1"/>
    </xf>
    <xf numFmtId="171" fontId="81" fillId="12" borderId="14" xfId="0" applyNumberFormat="1" applyFont="1" applyFill="1" applyBorder="1" applyAlignment="1">
      <alignment horizontal="center" vertical="top" wrapText="1"/>
    </xf>
    <xf numFmtId="171" fontId="81" fillId="12" borderId="3" xfId="0" applyNumberFormat="1" applyFont="1" applyFill="1" applyBorder="1" applyAlignment="1">
      <alignment horizontal="center" vertical="top" wrapText="1"/>
    </xf>
    <xf numFmtId="171" fontId="81" fillId="12" borderId="15" xfId="0" applyNumberFormat="1" applyFont="1" applyFill="1" applyBorder="1" applyAlignment="1">
      <alignment horizontal="center" vertical="top" wrapText="1"/>
    </xf>
    <xf numFmtId="0" fontId="0" fillId="0" borderId="0" xfId="0" applyAlignment="1" applyProtection="1">
      <alignment horizontal="left" vertical="center" wrapText="1"/>
      <protection hidden="1"/>
    </xf>
    <xf numFmtId="0" fontId="77" fillId="10" borderId="14" xfId="214" applyFont="1" applyFill="1" applyBorder="1" applyAlignment="1">
      <alignment horizontal="left" vertical="top" wrapText="1"/>
    </xf>
    <xf numFmtId="0" fontId="77" fillId="10" borderId="3" xfId="214" applyFont="1" applyFill="1" applyBorder="1" applyAlignment="1">
      <alignment horizontal="left" vertical="top" wrapText="1"/>
    </xf>
    <xf numFmtId="0" fontId="77" fillId="10" borderId="15" xfId="214" applyFont="1" applyFill="1" applyBorder="1" applyAlignment="1">
      <alignment horizontal="left" vertical="top" wrapText="1"/>
    </xf>
    <xf numFmtId="0" fontId="77" fillId="16" borderId="14" xfId="214" applyFont="1" applyFill="1" applyBorder="1" applyAlignment="1">
      <alignment horizontal="left" vertical="top" wrapText="1"/>
    </xf>
    <xf numFmtId="0" fontId="77" fillId="16" borderId="3" xfId="214" applyFont="1" applyFill="1" applyBorder="1" applyAlignment="1">
      <alignment horizontal="left" vertical="top" wrapText="1"/>
    </xf>
    <xf numFmtId="0" fontId="16" fillId="14" borderId="0" xfId="0" applyFont="1" applyFill="1" applyAlignment="1" applyProtection="1">
      <alignment horizontal="left" vertical="top" wrapText="1"/>
      <protection hidden="1"/>
    </xf>
    <xf numFmtId="0" fontId="41" fillId="0" borderId="0" xfId="205" applyFont="1" applyAlignment="1" applyProtection="1">
      <alignment horizontal="center" vertical="top"/>
      <protection hidden="1"/>
    </xf>
    <xf numFmtId="0" fontId="16" fillId="14" borderId="0" xfId="205" applyFont="1" applyFill="1" applyAlignment="1" applyProtection="1">
      <alignment horizontal="justify" vertical="top" wrapText="1"/>
      <protection hidden="1"/>
    </xf>
    <xf numFmtId="0" fontId="16" fillId="0" borderId="14" xfId="205" applyFont="1" applyBorder="1" applyAlignment="1" applyProtection="1">
      <alignment horizontal="center" vertical="center" wrapText="1"/>
      <protection hidden="1"/>
    </xf>
    <xf numFmtId="0" fontId="16" fillId="0" borderId="15" xfId="205" applyFont="1" applyBorder="1" applyAlignment="1" applyProtection="1">
      <alignment horizontal="center" vertical="center" wrapText="1"/>
      <protection hidden="1"/>
    </xf>
    <xf numFmtId="0" fontId="16" fillId="0" borderId="0" xfId="205" applyFont="1" applyAlignment="1" applyProtection="1">
      <alignment horizontal="left" vertical="top"/>
      <protection hidden="1"/>
    </xf>
    <xf numFmtId="0" fontId="17" fillId="0" borderId="0" xfId="205" applyFont="1" applyAlignment="1" applyProtection="1">
      <alignment horizontal="left" vertical="top"/>
      <protection hidden="1"/>
    </xf>
    <xf numFmtId="0" fontId="27" fillId="8" borderId="0" xfId="205" applyFont="1" applyFill="1" applyAlignment="1" applyProtection="1">
      <alignment horizontal="center" vertical="center"/>
      <protection hidden="1"/>
    </xf>
    <xf numFmtId="0" fontId="16" fillId="0" borderId="14" xfId="205" applyFont="1" applyBorder="1" applyAlignment="1" applyProtection="1">
      <alignment horizontal="left" vertical="center" wrapText="1"/>
      <protection hidden="1"/>
    </xf>
    <xf numFmtId="0" fontId="16" fillId="0" borderId="15" xfId="205" applyFont="1" applyBorder="1" applyAlignment="1" applyProtection="1">
      <alignment horizontal="left" vertical="center" wrapText="1"/>
      <protection hidden="1"/>
    </xf>
    <xf numFmtId="0" fontId="17" fillId="0" borderId="4" xfId="205" applyFont="1" applyBorder="1" applyAlignment="1" applyProtection="1">
      <alignment horizontal="center" vertical="center"/>
      <protection hidden="1"/>
    </xf>
    <xf numFmtId="0" fontId="0" fillId="0" borderId="4" xfId="205" applyFont="1" applyBorder="1" applyAlignment="1" applyProtection="1">
      <alignment horizontal="justify" vertical="center" wrapText="1"/>
      <protection hidden="1"/>
    </xf>
    <xf numFmtId="0" fontId="17" fillId="0" borderId="4" xfId="205" applyFont="1" applyBorder="1" applyAlignment="1" applyProtection="1">
      <alignment horizontal="justify" vertical="center" wrapText="1"/>
      <protection hidden="1"/>
    </xf>
    <xf numFmtId="2" fontId="16" fillId="6" borderId="4" xfId="205" applyNumberFormat="1" applyFont="1" applyFill="1" applyBorder="1" applyAlignment="1" applyProtection="1">
      <alignment horizontal="center" vertical="center" wrapText="1"/>
      <protection hidden="1"/>
    </xf>
    <xf numFmtId="2" fontId="16" fillId="6" borderId="14" xfId="205" applyNumberFormat="1" applyFont="1" applyFill="1" applyBorder="1" applyAlignment="1" applyProtection="1">
      <alignment horizontal="center" vertical="center" wrapText="1"/>
      <protection hidden="1"/>
    </xf>
    <xf numFmtId="2" fontId="16" fillId="6" borderId="15" xfId="205" applyNumberFormat="1" applyFont="1" applyFill="1" applyBorder="1" applyAlignment="1" applyProtection="1">
      <alignment horizontal="center" vertical="center" wrapText="1"/>
      <protection hidden="1"/>
    </xf>
    <xf numFmtId="0" fontId="16" fillId="6" borderId="14" xfId="205" applyFont="1" applyFill="1" applyBorder="1" applyAlignment="1" applyProtection="1">
      <alignment horizontal="left" vertical="center" wrapText="1"/>
      <protection hidden="1"/>
    </xf>
    <xf numFmtId="0" fontId="16" fillId="6" borderId="3" xfId="205" applyFont="1" applyFill="1" applyBorder="1" applyAlignment="1" applyProtection="1">
      <alignment horizontal="left" vertical="center" wrapText="1"/>
      <protection hidden="1"/>
    </xf>
    <xf numFmtId="164" fontId="16" fillId="6" borderId="29" xfId="11" applyFont="1" applyFill="1" applyBorder="1" applyAlignment="1" applyProtection="1">
      <alignment horizontal="center" vertical="top"/>
      <protection hidden="1"/>
    </xf>
    <xf numFmtId="164" fontId="16" fillId="6" borderId="30" xfId="11" applyFont="1" applyFill="1" applyBorder="1" applyAlignment="1" applyProtection="1">
      <alignment horizontal="center" vertical="top"/>
      <protection hidden="1"/>
    </xf>
    <xf numFmtId="0" fontId="17" fillId="0" borderId="0" xfId="205" applyFont="1" applyAlignment="1" applyProtection="1">
      <alignment horizontal="justify" vertical="center" wrapText="1"/>
      <protection hidden="1"/>
    </xf>
    <xf numFmtId="0" fontId="16" fillId="6" borderId="8" xfId="205" applyFont="1" applyFill="1" applyBorder="1" applyAlignment="1" applyProtection="1">
      <alignment horizontal="justify" vertical="center" wrapText="1"/>
      <protection hidden="1"/>
    </xf>
    <xf numFmtId="0" fontId="16" fillId="6" borderId="9" xfId="205" applyFont="1" applyFill="1" applyBorder="1" applyAlignment="1" applyProtection="1">
      <alignment horizontal="justify" vertical="center" wrapText="1"/>
      <protection hidden="1"/>
    </xf>
    <xf numFmtId="0" fontId="40" fillId="6" borderId="8" xfId="205" applyFont="1" applyFill="1" applyBorder="1" applyAlignment="1" applyProtection="1">
      <alignment horizontal="justify" vertical="center" wrapText="1"/>
      <protection hidden="1"/>
    </xf>
    <xf numFmtId="0" fontId="40" fillId="6" borderId="9" xfId="205" applyFont="1" applyFill="1" applyBorder="1" applyAlignment="1" applyProtection="1">
      <alignment horizontal="justify" vertical="center" wrapText="1"/>
      <protection hidden="1"/>
    </xf>
    <xf numFmtId="0" fontId="16" fillId="6" borderId="29" xfId="205" applyFont="1" applyFill="1" applyBorder="1" applyAlignment="1" applyProtection="1">
      <alignment horizontal="left" vertical="center" wrapText="1"/>
      <protection hidden="1"/>
    </xf>
    <xf numFmtId="0" fontId="16" fillId="6" borderId="30" xfId="205" applyFont="1" applyFill="1" applyBorder="1" applyAlignment="1" applyProtection="1">
      <alignment horizontal="left" vertical="center" wrapText="1"/>
      <protection hidden="1"/>
    </xf>
    <xf numFmtId="2" fontId="0" fillId="0" borderId="14" xfId="205" applyNumberFormat="1" applyFont="1" applyBorder="1" applyAlignment="1" applyProtection="1">
      <alignment horizontal="center" vertical="center" wrapText="1"/>
      <protection hidden="1"/>
    </xf>
    <xf numFmtId="2" fontId="17" fillId="0" borderId="15" xfId="205" applyNumberFormat="1" applyFont="1" applyBorder="1" applyAlignment="1" applyProtection="1">
      <alignment horizontal="center" vertical="center" wrapText="1"/>
      <protection hidden="1"/>
    </xf>
    <xf numFmtId="0" fontId="16" fillId="14" borderId="0" xfId="205" applyFont="1" applyFill="1" applyAlignment="1" applyProtection="1">
      <alignment horizontal="center" vertical="center" wrapText="1"/>
      <protection hidden="1"/>
    </xf>
    <xf numFmtId="0" fontId="0" fillId="0" borderId="26" xfId="205" applyFont="1" applyBorder="1" applyAlignment="1" applyProtection="1">
      <alignment horizontal="justify" vertical="center" wrapText="1"/>
      <protection hidden="1"/>
    </xf>
    <xf numFmtId="0" fontId="17" fillId="0" borderId="28" xfId="205" applyFont="1" applyBorder="1" applyAlignment="1" applyProtection="1">
      <alignment horizontal="justify" vertical="center" wrapText="1"/>
      <protection hidden="1"/>
    </xf>
    <xf numFmtId="0" fontId="16" fillId="6" borderId="24" xfId="205" applyFont="1" applyFill="1" applyBorder="1" applyAlignment="1" applyProtection="1">
      <alignment horizontal="left" vertical="center" wrapText="1"/>
      <protection hidden="1"/>
    </xf>
    <xf numFmtId="0" fontId="16" fillId="0" borderId="0" xfId="200" applyNumberFormat="1" applyFont="1" applyFill="1" applyBorder="1" applyAlignment="1" applyProtection="1">
      <alignment horizontal="justify" vertical="center" wrapText="1"/>
      <protection hidden="1"/>
    </xf>
    <xf numFmtId="0" fontId="17" fillId="0" borderId="26" xfId="205" applyFont="1" applyBorder="1" applyAlignment="1" applyProtection="1">
      <alignment horizontal="justify" vertical="center" wrapText="1"/>
      <protection hidden="1"/>
    </xf>
    <xf numFmtId="0" fontId="16" fillId="14" borderId="0" xfId="205" applyFont="1" applyFill="1" applyAlignment="1" applyProtection="1">
      <alignment horizontal="justify" vertical="center" wrapText="1"/>
      <protection hidden="1"/>
    </xf>
    <xf numFmtId="0" fontId="16" fillId="0" borderId="4" xfId="205" applyFont="1" applyBorder="1" applyAlignment="1" applyProtection="1">
      <alignment horizontal="left" vertical="center" wrapText="1"/>
      <protection hidden="1"/>
    </xf>
    <xf numFmtId="0" fontId="86" fillId="14" borderId="0" xfId="205" applyFont="1" applyFill="1" applyAlignment="1" applyProtection="1">
      <alignment horizontal="justify" vertical="top" wrapText="1"/>
      <protection hidden="1"/>
    </xf>
    <xf numFmtId="0" fontId="39" fillId="14" borderId="0" xfId="206" applyFont="1" applyFill="1" applyAlignment="1" applyProtection="1">
      <alignment horizontal="justify" vertical="top" wrapText="1"/>
      <protection hidden="1"/>
    </xf>
    <xf numFmtId="0" fontId="16" fillId="0" borderId="0" xfId="206" applyFont="1" applyAlignment="1" applyProtection="1">
      <alignment horizontal="center" vertical="center" wrapText="1"/>
      <protection hidden="1"/>
    </xf>
    <xf numFmtId="0" fontId="16" fillId="0" borderId="0" xfId="0" applyFont="1" applyAlignment="1" applyProtection="1">
      <alignment horizontal="center" vertical="center"/>
      <protection hidden="1"/>
    </xf>
    <xf numFmtId="0" fontId="94" fillId="0" borderId="0" xfId="205" applyFont="1" applyAlignment="1" applyProtection="1">
      <alignment horizontal="left" vertical="top"/>
      <protection hidden="1"/>
    </xf>
    <xf numFmtId="0" fontId="16" fillId="0" borderId="0" xfId="200" applyNumberFormat="1" applyFont="1" applyFill="1" applyBorder="1" applyAlignment="1" applyProtection="1">
      <alignment horizontal="justify" vertical="center"/>
      <protection hidden="1"/>
    </xf>
    <xf numFmtId="0" fontId="16" fillId="0" borderId="5" xfId="206" applyFont="1" applyBorder="1" applyAlignment="1" applyProtection="1">
      <alignment horizontal="left" vertical="center"/>
      <protection hidden="1"/>
    </xf>
    <xf numFmtId="168" fontId="27" fillId="0" borderId="0" xfId="0" applyNumberFormat="1" applyFont="1" applyAlignment="1" applyProtection="1">
      <alignment horizontal="center" vertical="center" wrapText="1"/>
      <protection hidden="1"/>
    </xf>
    <xf numFmtId="0" fontId="0" fillId="0" borderId="10" xfId="0" applyBorder="1" applyAlignment="1" applyProtection="1">
      <alignment horizontal="left" vertical="center" wrapText="1"/>
      <protection hidden="1"/>
    </xf>
    <xf numFmtId="0" fontId="0" fillId="0" borderId="0" xfId="206" applyFont="1" applyAlignment="1" applyProtection="1">
      <alignment horizontal="left" vertical="top" wrapText="1"/>
      <protection hidden="1"/>
    </xf>
    <xf numFmtId="0" fontId="5" fillId="12" borderId="14" xfId="206" applyFont="1" applyFill="1" applyBorder="1" applyAlignment="1">
      <alignment horizontal="center" vertical="top" wrapText="1"/>
    </xf>
    <xf numFmtId="0" fontId="5" fillId="12" borderId="3" xfId="206" applyFont="1" applyFill="1" applyBorder="1" applyAlignment="1">
      <alignment horizontal="center" vertical="top" wrapText="1"/>
    </xf>
    <xf numFmtId="0" fontId="5" fillId="12" borderId="15" xfId="206" applyFont="1" applyFill="1" applyBorder="1" applyAlignment="1">
      <alignment horizontal="center" vertical="top" wrapText="1"/>
    </xf>
    <xf numFmtId="0" fontId="0" fillId="12" borderId="14" xfId="206" applyFont="1" applyFill="1" applyBorder="1" applyAlignment="1" applyProtection="1">
      <alignment horizontal="center" vertical="center" wrapText="1"/>
      <protection hidden="1"/>
    </xf>
    <xf numFmtId="0" fontId="0" fillId="12" borderId="3" xfId="206" applyFont="1" applyFill="1" applyBorder="1" applyAlignment="1" applyProtection="1">
      <alignment horizontal="center" vertical="center" wrapText="1"/>
      <protection hidden="1"/>
    </xf>
    <xf numFmtId="0" fontId="0" fillId="12" borderId="15" xfId="206" applyFont="1" applyFill="1" applyBorder="1" applyAlignment="1" applyProtection="1">
      <alignment horizontal="center" vertical="center" wrapText="1"/>
      <protection hidden="1"/>
    </xf>
    <xf numFmtId="0" fontId="16" fillId="10" borderId="14" xfId="0" applyFont="1" applyFill="1" applyBorder="1" applyAlignment="1" applyProtection="1">
      <alignment horizontal="left" vertical="center"/>
      <protection hidden="1"/>
    </xf>
    <xf numFmtId="0" fontId="16" fillId="10" borderId="3" xfId="0" applyFont="1" applyFill="1" applyBorder="1" applyAlignment="1" applyProtection="1">
      <alignment horizontal="left" vertical="center"/>
      <protection hidden="1"/>
    </xf>
    <xf numFmtId="0" fontId="16" fillId="10" borderId="15" xfId="0" applyFont="1" applyFill="1" applyBorder="1" applyAlignment="1" applyProtection="1">
      <alignment horizontal="left" vertical="center"/>
      <protection hidden="1"/>
    </xf>
    <xf numFmtId="2" fontId="0" fillId="0" borderId="0" xfId="206" applyNumberFormat="1" applyFont="1" applyAlignment="1" applyProtection="1">
      <alignment horizontal="right" vertical="center"/>
      <protection hidden="1"/>
    </xf>
    <xf numFmtId="0" fontId="0" fillId="0" borderId="0" xfId="205" applyFont="1" applyAlignment="1" applyProtection="1">
      <alignment horizontal="left" vertical="top"/>
      <protection hidden="1"/>
    </xf>
    <xf numFmtId="0" fontId="16" fillId="0" borderId="0" xfId="206" applyFont="1" applyAlignment="1" applyProtection="1">
      <alignment horizontal="center" vertical="center"/>
      <protection hidden="1"/>
    </xf>
    <xf numFmtId="168" fontId="16" fillId="0" borderId="0" xfId="0" applyNumberFormat="1" applyFont="1" applyAlignment="1" applyProtection="1">
      <alignment horizontal="center" vertical="center" wrapText="1"/>
      <protection hidden="1"/>
    </xf>
    <xf numFmtId="2" fontId="17" fillId="0" borderId="0" xfId="206" applyNumberFormat="1" applyAlignment="1" applyProtection="1">
      <alignment horizontal="right" vertical="center"/>
      <protection hidden="1"/>
    </xf>
    <xf numFmtId="0" fontId="16" fillId="0" borderId="0" xfId="206" applyFont="1" applyAlignment="1" applyProtection="1">
      <alignment horizontal="left" vertical="center"/>
      <protection hidden="1"/>
    </xf>
    <xf numFmtId="0" fontId="28" fillId="0" borderId="0" xfId="206" applyFont="1" applyAlignment="1" applyProtection="1">
      <alignment horizontal="center" vertical="center" wrapText="1"/>
      <protection hidden="1"/>
    </xf>
    <xf numFmtId="0" fontId="17" fillId="0" borderId="0" xfId="206" applyAlignment="1" applyProtection="1">
      <alignment horizontal="justify" vertical="center" wrapText="1"/>
      <protection hidden="1"/>
    </xf>
    <xf numFmtId="0" fontId="16" fillId="0" borderId="14" xfId="204" applyFont="1" applyBorder="1" applyAlignment="1" applyProtection="1">
      <alignment horizontal="justify" vertical="top"/>
      <protection hidden="1"/>
    </xf>
    <xf numFmtId="0" fontId="17" fillId="0" borderId="3" xfId="204" applyFont="1" applyBorder="1" applyAlignment="1" applyProtection="1">
      <alignment horizontal="justify" vertical="top"/>
      <protection hidden="1"/>
    </xf>
    <xf numFmtId="0" fontId="17" fillId="0" borderId="15" xfId="204" applyFont="1" applyBorder="1" applyAlignment="1" applyProtection="1">
      <alignment horizontal="justify" vertical="top"/>
      <protection hidden="1"/>
    </xf>
    <xf numFmtId="0" fontId="16" fillId="9" borderId="0" xfId="204" applyNumberFormat="1" applyFont="1" applyFill="1" applyBorder="1" applyAlignment="1" applyProtection="1">
      <alignment horizontal="center" vertical="center" wrapText="1"/>
      <protection hidden="1"/>
    </xf>
    <xf numFmtId="0" fontId="6" fillId="14" borderId="0" xfId="0" applyFont="1" applyFill="1" applyAlignment="1" applyProtection="1">
      <alignment horizontal="justify" vertical="top" wrapText="1"/>
      <protection hidden="1"/>
    </xf>
    <xf numFmtId="0" fontId="17" fillId="0" borderId="0" xfId="204" applyFont="1" applyAlignment="1" applyProtection="1">
      <alignment horizontal="justify" vertical="center"/>
      <protection hidden="1"/>
    </xf>
    <xf numFmtId="0" fontId="17" fillId="0" borderId="0" xfId="195" applyFont="1" applyAlignment="1" applyProtection="1">
      <alignment horizontal="left" vertical="center" indent="2"/>
      <protection hidden="1"/>
    </xf>
    <xf numFmtId="0" fontId="16" fillId="0" borderId="16" xfId="204" applyFont="1" applyBorder="1" applyAlignment="1" applyProtection="1">
      <alignment horizontal="justify" vertical="top"/>
      <protection hidden="1"/>
    </xf>
    <xf numFmtId="0" fontId="17" fillId="0" borderId="39" xfId="204" applyFont="1" applyBorder="1" applyAlignment="1" applyProtection="1">
      <alignment horizontal="justify" vertical="top"/>
      <protection hidden="1"/>
    </xf>
    <xf numFmtId="0" fontId="17" fillId="0" borderId="17" xfId="204" applyFont="1" applyBorder="1" applyAlignment="1" applyProtection="1">
      <alignment horizontal="justify" vertical="top"/>
      <protection hidden="1"/>
    </xf>
    <xf numFmtId="0" fontId="16" fillId="0" borderId="16" xfId="204" applyFont="1" applyBorder="1" applyAlignment="1" applyProtection="1">
      <alignment horizontal="justify" vertical="center"/>
      <protection hidden="1"/>
    </xf>
    <xf numFmtId="0" fontId="17" fillId="0" borderId="39" xfId="204" applyFont="1" applyBorder="1" applyAlignment="1" applyProtection="1">
      <alignment horizontal="justify" vertical="center"/>
      <protection hidden="1"/>
    </xf>
    <xf numFmtId="0" fontId="17" fillId="0" borderId="17" xfId="204" applyFont="1" applyBorder="1" applyAlignment="1" applyProtection="1">
      <alignment horizontal="justify" vertical="center"/>
      <protection hidden="1"/>
    </xf>
    <xf numFmtId="0" fontId="0" fillId="0" borderId="10" xfId="204" applyFont="1" applyBorder="1" applyAlignment="1" applyProtection="1">
      <alignment horizontal="justify" vertical="center"/>
      <protection hidden="1"/>
    </xf>
    <xf numFmtId="0" fontId="17" fillId="0" borderId="10" xfId="204" applyFont="1" applyBorder="1" applyAlignment="1" applyProtection="1">
      <alignment horizontal="justify" vertical="center"/>
      <protection hidden="1"/>
    </xf>
    <xf numFmtId="0" fontId="0" fillId="0" borderId="0" xfId="204" applyFont="1" applyBorder="1" applyAlignment="1" applyProtection="1">
      <alignment horizontal="justify" vertical="center"/>
      <protection hidden="1"/>
    </xf>
    <xf numFmtId="0" fontId="17" fillId="4" borderId="0" xfId="204" applyFont="1" applyFill="1" applyBorder="1" applyAlignment="1" applyProtection="1">
      <alignment horizontal="justify" vertical="top" wrapText="1"/>
      <protection locked="0" hidden="1"/>
    </xf>
    <xf numFmtId="0" fontId="17" fillId="0" borderId="0" xfId="204" applyFont="1" applyBorder="1" applyAlignment="1" applyProtection="1">
      <alignment horizontal="justify" vertical="center"/>
      <protection hidden="1"/>
    </xf>
    <xf numFmtId="0" fontId="30" fillId="8" borderId="0" xfId="0" applyFont="1" applyFill="1" applyAlignment="1" applyProtection="1">
      <alignment horizontal="center" vertical="center" wrapText="1"/>
      <protection hidden="1"/>
    </xf>
    <xf numFmtId="0" fontId="30" fillId="8" borderId="7" xfId="0" applyFont="1" applyFill="1" applyBorder="1" applyAlignment="1" applyProtection="1">
      <alignment horizontal="center" vertical="center" wrapText="1"/>
      <protection hidden="1"/>
    </xf>
    <xf numFmtId="0" fontId="16" fillId="14" borderId="0" xfId="194" applyFont="1" applyFill="1" applyAlignment="1">
      <alignment horizontal="justify" vertical="top" wrapText="1"/>
    </xf>
    <xf numFmtId="0" fontId="17" fillId="0" borderId="0" xfId="194" applyFont="1" applyAlignment="1">
      <alignment horizontal="justify" vertical="top"/>
    </xf>
    <xf numFmtId="0" fontId="16" fillId="0" borderId="0" xfId="194" applyFont="1" applyAlignment="1">
      <alignment horizontal="justify" vertical="center"/>
    </xf>
    <xf numFmtId="0" fontId="16" fillId="0" borderId="0" xfId="194" applyFont="1" applyAlignment="1">
      <alignment horizontal="center" vertical="center"/>
    </xf>
    <xf numFmtId="0" fontId="17" fillId="4" borderId="0" xfId="194" applyFont="1" applyFill="1" applyAlignment="1" applyProtection="1">
      <alignment horizontal="left" vertical="center"/>
      <protection locked="0"/>
    </xf>
    <xf numFmtId="178" fontId="17" fillId="0" borderId="0" xfId="194" applyNumberFormat="1" applyFont="1" applyAlignment="1">
      <alignment horizontal="left" vertical="center"/>
    </xf>
    <xf numFmtId="0" fontId="17" fillId="0" borderId="0" xfId="194" applyFont="1" applyAlignment="1">
      <alignment horizontal="justify" vertical="center"/>
    </xf>
    <xf numFmtId="0" fontId="17" fillId="0" borderId="0" xfId="194" applyFont="1" applyAlignment="1">
      <alignment horizontal="center" vertical="top"/>
    </xf>
    <xf numFmtId="0" fontId="39" fillId="0" borderId="0" xfId="194" quotePrefix="1" applyFont="1" applyAlignment="1">
      <alignment horizontal="center" vertical="center"/>
    </xf>
    <xf numFmtId="0" fontId="0" fillId="4" borderId="22" xfId="0" applyFill="1" applyBorder="1" applyAlignment="1" applyProtection="1">
      <alignment horizontal="left" vertical="center"/>
      <protection locked="0"/>
    </xf>
    <xf numFmtId="0" fontId="17" fillId="4" borderId="22" xfId="0" applyFont="1" applyFill="1" applyBorder="1" applyAlignment="1" applyProtection="1">
      <alignment horizontal="left" vertical="center"/>
      <protection locked="0"/>
    </xf>
    <xf numFmtId="0" fontId="17" fillId="0" borderId="43" xfId="0" applyFont="1" applyBorder="1" applyAlignment="1">
      <alignment horizontal="justify" vertical="center" wrapText="1"/>
    </xf>
    <xf numFmtId="0" fontId="17" fillId="0" borderId="22" xfId="0" applyFont="1" applyBorder="1" applyAlignment="1">
      <alignment horizontal="left" vertical="center" indent="2"/>
    </xf>
    <xf numFmtId="0" fontId="17" fillId="0" borderId="40" xfId="0" applyFont="1" applyBorder="1" applyAlignment="1">
      <alignment horizontal="left" vertical="center" indent="2"/>
    </xf>
    <xf numFmtId="0" fontId="17" fillId="0" borderId="0" xfId="0" applyFont="1" applyAlignment="1">
      <alignment horizontal="left" vertical="center" indent="2"/>
    </xf>
    <xf numFmtId="0" fontId="17" fillId="0" borderId="43" xfId="0" applyFont="1" applyBorder="1" applyAlignment="1">
      <alignment horizontal="left" vertical="center" indent="2"/>
    </xf>
    <xf numFmtId="0" fontId="0" fillId="0" borderId="0" xfId="194" applyFont="1" applyAlignment="1">
      <alignment horizontal="justify" vertical="top"/>
    </xf>
    <xf numFmtId="0" fontId="17" fillId="0" borderId="0" xfId="194" applyFont="1" applyAlignment="1">
      <alignment horizontal="center" vertical="top" wrapText="1"/>
    </xf>
    <xf numFmtId="178" fontId="16" fillId="0" borderId="0" xfId="194" applyNumberFormat="1" applyFont="1" applyAlignment="1">
      <alignment horizontal="left" vertical="center" indent="1"/>
    </xf>
    <xf numFmtId="0" fontId="0" fillId="0" borderId="0" xfId="194" applyFont="1" applyAlignment="1">
      <alignment horizontal="center" vertical="top"/>
    </xf>
    <xf numFmtId="0" fontId="0" fillId="0" borderId="0" xfId="0" applyAlignment="1">
      <alignment horizontal="justify" vertical="top" wrapText="1"/>
    </xf>
    <xf numFmtId="0" fontId="17" fillId="0" borderId="0" xfId="210" applyFont="1" applyAlignment="1" applyProtection="1">
      <alignment horizontal="justify" vertical="center" wrapText="1"/>
      <protection hidden="1"/>
    </xf>
    <xf numFmtId="0" fontId="18" fillId="0" borderId="0" xfId="210" applyFont="1" applyAlignment="1" applyProtection="1">
      <alignment horizontal="left"/>
      <protection hidden="1"/>
    </xf>
    <xf numFmtId="0" fontId="18" fillId="0" borderId="7" xfId="210" applyFont="1" applyBorder="1" applyAlignment="1" applyProtection="1">
      <alignment horizontal="left"/>
      <protection hidden="1"/>
    </xf>
    <xf numFmtId="1" fontId="16" fillId="0" borderId="14" xfId="210" applyNumberFormat="1" applyFont="1" applyBorder="1" applyAlignment="1" applyProtection="1">
      <alignment horizontal="center" vertical="center" wrapText="1"/>
      <protection hidden="1"/>
    </xf>
    <xf numFmtId="1" fontId="16" fillId="0" borderId="15" xfId="210" applyNumberFormat="1" applyFont="1" applyBorder="1" applyAlignment="1" applyProtection="1">
      <alignment horizontal="center" vertical="center" wrapText="1"/>
      <protection hidden="1"/>
    </xf>
    <xf numFmtId="4" fontId="16" fillId="0" borderId="14" xfId="210" applyNumberFormat="1" applyFont="1" applyBorder="1" applyAlignment="1" applyProtection="1">
      <alignment horizontal="right" vertical="center" wrapText="1"/>
      <protection hidden="1"/>
    </xf>
    <xf numFmtId="4" fontId="17" fillId="0" borderId="15" xfId="210" applyNumberFormat="1" applyFont="1" applyBorder="1" applyAlignment="1" applyProtection="1">
      <alignment horizontal="right" vertical="center" wrapText="1"/>
      <protection hidden="1"/>
    </xf>
    <xf numFmtId="1" fontId="16" fillId="0" borderId="0" xfId="210" applyNumberFormat="1" applyFont="1" applyAlignment="1" applyProtection="1">
      <alignment horizontal="center" vertical="center" wrapText="1"/>
      <protection hidden="1"/>
    </xf>
    <xf numFmtId="0" fontId="16" fillId="0" borderId="0" xfId="210" applyFont="1" applyAlignment="1" applyProtection="1">
      <alignment horizontal="center" vertical="center" wrapText="1"/>
      <protection hidden="1"/>
    </xf>
    <xf numFmtId="4" fontId="16" fillId="0" borderId="0" xfId="210" applyNumberFormat="1" applyFont="1" applyAlignment="1" applyProtection="1">
      <alignment horizontal="right" vertical="center" wrapText="1"/>
      <protection hidden="1"/>
    </xf>
    <xf numFmtId="1" fontId="16" fillId="0" borderId="4" xfId="210" applyNumberFormat="1" applyFont="1" applyBorder="1" applyAlignment="1" applyProtection="1">
      <alignment horizontal="center" vertical="center" wrapText="1"/>
      <protection hidden="1"/>
    </xf>
    <xf numFmtId="4" fontId="16" fillId="0" borderId="4" xfId="210" applyNumberFormat="1" applyFont="1" applyBorder="1" applyAlignment="1" applyProtection="1">
      <alignment horizontal="center" vertical="center" wrapText="1"/>
      <protection hidden="1"/>
    </xf>
    <xf numFmtId="0" fontId="17" fillId="0" borderId="7" xfId="210" applyFont="1" applyBorder="1" applyAlignment="1" applyProtection="1">
      <alignment horizontal="justify" vertical="center" wrapText="1"/>
      <protection hidden="1"/>
    </xf>
    <xf numFmtId="0" fontId="17" fillId="0" borderId="0" xfId="210" applyFont="1" applyAlignment="1" applyProtection="1">
      <alignment horizontal="left" vertical="center" wrapText="1"/>
      <protection hidden="1"/>
    </xf>
    <xf numFmtId="0" fontId="0" fillId="0" borderId="0" xfId="0" applyAlignment="1">
      <alignment horizontal="left"/>
    </xf>
    <xf numFmtId="0" fontId="0" fillId="0" borderId="7" xfId="0" applyBorder="1" applyAlignment="1">
      <alignment horizontal="left"/>
    </xf>
    <xf numFmtId="1" fontId="23" fillId="0" borderId="29" xfId="210" applyNumberFormat="1" applyFont="1" applyBorder="1" applyAlignment="1" applyProtection="1">
      <alignment horizontal="justify" vertical="center" wrapText="1"/>
      <protection hidden="1"/>
    </xf>
    <xf numFmtId="1" fontId="23" fillId="0" borderId="10" xfId="210" applyNumberFormat="1" applyFont="1" applyBorder="1" applyAlignment="1" applyProtection="1">
      <alignment horizontal="justify" vertical="center" wrapText="1"/>
      <protection hidden="1"/>
    </xf>
    <xf numFmtId="1" fontId="23" fillId="0" borderId="30" xfId="210" applyNumberFormat="1" applyFont="1" applyBorder="1" applyAlignment="1" applyProtection="1">
      <alignment horizontal="justify" vertical="center" wrapText="1"/>
      <protection hidden="1"/>
    </xf>
    <xf numFmtId="4" fontId="16" fillId="0" borderId="29" xfId="210" applyNumberFormat="1" applyFont="1" applyBorder="1" applyAlignment="1" applyProtection="1">
      <alignment horizontal="center" vertical="center" wrapText="1"/>
      <protection hidden="1"/>
    </xf>
    <xf numFmtId="4" fontId="16" fillId="0" borderId="30" xfId="210" applyNumberFormat="1" applyFont="1" applyBorder="1" applyAlignment="1" applyProtection="1">
      <alignment horizontal="center" vertical="center" wrapText="1"/>
      <protection hidden="1"/>
    </xf>
    <xf numFmtId="1" fontId="17" fillId="0" borderId="0" xfId="210" applyNumberFormat="1" applyFont="1" applyAlignment="1" applyProtection="1">
      <alignment horizontal="justify" vertical="top" wrapText="1"/>
      <protection hidden="1"/>
    </xf>
    <xf numFmtId="0" fontId="17" fillId="0" borderId="0" xfId="210" applyFont="1" applyAlignment="1" applyProtection="1">
      <alignment horizontal="justify" vertical="top" wrapText="1"/>
      <protection hidden="1"/>
    </xf>
    <xf numFmtId="0" fontId="17" fillId="0" borderId="7" xfId="210" applyFont="1" applyBorder="1" applyAlignment="1" applyProtection="1">
      <alignment horizontal="justify" vertical="top" wrapText="1"/>
      <protection hidden="1"/>
    </xf>
    <xf numFmtId="1" fontId="23" fillId="0" borderId="4" xfId="209" applyNumberFormat="1" applyFont="1" applyBorder="1" applyAlignment="1" applyProtection="1">
      <alignment horizontal="justify" vertical="center" wrapText="1"/>
      <protection hidden="1"/>
    </xf>
    <xf numFmtId="4" fontId="16" fillId="0" borderId="14" xfId="209" applyNumberFormat="1" applyFont="1" applyBorder="1" applyAlignment="1" applyProtection="1">
      <alignment horizontal="center" vertical="center" wrapText="1"/>
      <protection hidden="1"/>
    </xf>
    <xf numFmtId="4" fontId="16" fillId="0" borderId="3" xfId="209" applyNumberFormat="1" applyFont="1" applyBorder="1" applyAlignment="1" applyProtection="1">
      <alignment horizontal="center" vertical="center" wrapText="1"/>
      <protection hidden="1"/>
    </xf>
    <xf numFmtId="0" fontId="17" fillId="0" borderId="0" xfId="209" applyFont="1" applyAlignment="1" applyProtection="1">
      <alignment horizontal="left" vertical="center" wrapText="1"/>
      <protection hidden="1"/>
    </xf>
    <xf numFmtId="1" fontId="16" fillId="0" borderId="0" xfId="209" applyNumberFormat="1" applyFont="1" applyAlignment="1" applyProtection="1">
      <alignment horizontal="center" vertical="center" wrapText="1"/>
      <protection hidden="1"/>
    </xf>
    <xf numFmtId="0" fontId="16" fillId="0" borderId="0" xfId="209" applyFont="1" applyAlignment="1" applyProtection="1">
      <alignment horizontal="center" vertical="center" wrapText="1"/>
      <protection hidden="1"/>
    </xf>
    <xf numFmtId="4" fontId="16" fillId="0" borderId="0" xfId="209" applyNumberFormat="1" applyFont="1" applyAlignment="1" applyProtection="1">
      <alignment horizontal="right" vertical="center" wrapText="1"/>
      <protection hidden="1"/>
    </xf>
    <xf numFmtId="4" fontId="16" fillId="0" borderId="4" xfId="209" applyNumberFormat="1" applyFont="1" applyBorder="1" applyAlignment="1" applyProtection="1">
      <alignment horizontal="center" vertical="center" wrapText="1"/>
      <protection hidden="1"/>
    </xf>
    <xf numFmtId="4" fontId="16" fillId="0" borderId="14" xfId="209" applyNumberFormat="1" applyFont="1" applyBorder="1" applyAlignment="1" applyProtection="1">
      <alignment horizontal="right" vertical="center" wrapText="1"/>
      <protection hidden="1"/>
    </xf>
    <xf numFmtId="4" fontId="17" fillId="0" borderId="15" xfId="209" applyNumberFormat="1" applyFont="1" applyBorder="1" applyAlignment="1" applyProtection="1">
      <alignment horizontal="right" vertical="center" wrapText="1"/>
      <protection hidden="1"/>
    </xf>
    <xf numFmtId="1" fontId="16" fillId="0" borderId="14" xfId="209" applyNumberFormat="1" applyFont="1" applyBorder="1" applyAlignment="1" applyProtection="1">
      <alignment horizontal="center" vertical="center" wrapText="1"/>
      <protection hidden="1"/>
    </xf>
    <xf numFmtId="1" fontId="16" fillId="0" borderId="15" xfId="209" applyNumberFormat="1" applyFont="1" applyBorder="1" applyAlignment="1" applyProtection="1">
      <alignment horizontal="center" vertical="center" wrapText="1"/>
      <protection hidden="1"/>
    </xf>
    <xf numFmtId="1" fontId="16" fillId="0" borderId="4" xfId="209" applyNumberFormat="1" applyFont="1" applyBorder="1" applyAlignment="1" applyProtection="1">
      <alignment horizontal="center" vertical="center" wrapText="1"/>
      <protection hidden="1"/>
    </xf>
    <xf numFmtId="0" fontId="17" fillId="0" borderId="10" xfId="209" applyFont="1" applyBorder="1" applyAlignment="1" applyProtection="1">
      <alignment horizontal="left" vertical="center" wrapText="1"/>
      <protection hidden="1"/>
    </xf>
    <xf numFmtId="0" fontId="17" fillId="0" borderId="30" xfId="209" applyFont="1" applyBorder="1" applyAlignment="1" applyProtection="1">
      <alignment horizontal="left" vertical="center" wrapText="1"/>
      <protection hidden="1"/>
    </xf>
    <xf numFmtId="1" fontId="17" fillId="0" borderId="0" xfId="209" applyNumberFormat="1" applyFont="1" applyAlignment="1" applyProtection="1">
      <alignment horizontal="justify" vertical="top" wrapText="1"/>
      <protection hidden="1"/>
    </xf>
    <xf numFmtId="0" fontId="17" fillId="0" borderId="0" xfId="209" applyFont="1" applyAlignment="1" applyProtection="1">
      <alignment horizontal="justify" vertical="top" wrapText="1"/>
      <protection hidden="1"/>
    </xf>
    <xf numFmtId="0" fontId="17" fillId="0" borderId="7" xfId="209" applyFont="1" applyBorder="1" applyAlignment="1" applyProtection="1">
      <alignment horizontal="justify" vertical="top" wrapText="1"/>
      <protection hidden="1"/>
    </xf>
    <xf numFmtId="2" fontId="19" fillId="0" borderId="0" xfId="198" applyNumberFormat="1" applyFont="1" applyAlignment="1" applyProtection="1">
      <alignment horizontal="left" vertical="center"/>
      <protection hidden="1"/>
    </xf>
  </cellXfs>
  <cellStyles count="279">
    <cellStyle name="20% - Accent1" xfId="239" builtinId="30" customBuiltin="1"/>
    <cellStyle name="20% - Accent2" xfId="243" builtinId="34" customBuiltin="1"/>
    <cellStyle name="20% - Accent3" xfId="247" builtinId="38" customBuiltin="1"/>
    <cellStyle name="20% - Accent4" xfId="251" builtinId="42" customBuiltin="1"/>
    <cellStyle name="20% - Accent5" xfId="255" builtinId="46" customBuiltin="1"/>
    <cellStyle name="20% - Accent6" xfId="259" builtinId="50" customBuiltin="1"/>
    <cellStyle name="40% - Accent1" xfId="240" builtinId="31" customBuiltin="1"/>
    <cellStyle name="40% - Accent2" xfId="244" builtinId="35" customBuiltin="1"/>
    <cellStyle name="40% - Accent3" xfId="248" builtinId="39" customBuiltin="1"/>
    <cellStyle name="40% - Accent4" xfId="252" builtinId="43" customBuiltin="1"/>
    <cellStyle name="40% - Accent5" xfId="256" builtinId="47" customBuiltin="1"/>
    <cellStyle name="40% - Accent6" xfId="260" builtinId="51" customBuiltin="1"/>
    <cellStyle name="60% - Accent1" xfId="241" builtinId="32" customBuiltin="1"/>
    <cellStyle name="60% - Accent2" xfId="245" builtinId="36" customBuiltin="1"/>
    <cellStyle name="60% - Accent3" xfId="249" builtinId="40" customBuiltin="1"/>
    <cellStyle name="60% - Accent4" xfId="253" builtinId="44" customBuiltin="1"/>
    <cellStyle name="60% - Accent5" xfId="257" builtinId="48" customBuiltin="1"/>
    <cellStyle name="60% - Accent6" xfId="261" builtinId="52" customBuiltin="1"/>
    <cellStyle name="75" xfId="1" xr:uid="{00000000-0005-0000-0000-000000000000}"/>
    <cellStyle name="75 2" xfId="2" xr:uid="{00000000-0005-0000-0000-000001000000}"/>
    <cellStyle name="75 2 2" xfId="3" xr:uid="{00000000-0005-0000-0000-000002000000}"/>
    <cellStyle name="75 3" xfId="4" xr:uid="{00000000-0005-0000-0000-000003000000}"/>
    <cellStyle name="75 4" xfId="5" xr:uid="{00000000-0005-0000-0000-000004000000}"/>
    <cellStyle name="Accent1" xfId="238" builtinId="29" customBuiltin="1"/>
    <cellStyle name="Accent2" xfId="242" builtinId="33" customBuiltin="1"/>
    <cellStyle name="Accent3" xfId="246" builtinId="37" customBuiltin="1"/>
    <cellStyle name="Accent4" xfId="250" builtinId="41" customBuiltin="1"/>
    <cellStyle name="Accent5" xfId="254" builtinId="45" customBuiltin="1"/>
    <cellStyle name="Accent6" xfId="258" builtinId="49" customBuiltin="1"/>
    <cellStyle name="ÅëÈ­ [0]_±âÅ¸" xfId="6" xr:uid="{00000000-0005-0000-0000-000005000000}"/>
    <cellStyle name="ÅëÈ­_±âÅ¸" xfId="7" xr:uid="{00000000-0005-0000-0000-000006000000}"/>
    <cellStyle name="ÄÞ¸¶ [0]_±âÅ¸" xfId="8" xr:uid="{00000000-0005-0000-0000-000007000000}"/>
    <cellStyle name="ÄÞ¸¶_±âÅ¸" xfId="9" xr:uid="{00000000-0005-0000-0000-000008000000}"/>
    <cellStyle name="Bad" xfId="228" builtinId="27" customBuiltin="1"/>
    <cellStyle name="Ç¥ÁØ_¿¬°£´©°è¿¹»ó" xfId="10" xr:uid="{00000000-0005-0000-0000-000009000000}"/>
    <cellStyle name="Calculation" xfId="232" builtinId="22" customBuiltin="1"/>
    <cellStyle name="Check Cell" xfId="234" builtinId="23" customBuiltin="1"/>
    <cellStyle name="Comma" xfId="11" builtinId="3"/>
    <cellStyle name="Comma  - Style1" xfId="12" xr:uid="{00000000-0005-0000-0000-00000B000000}"/>
    <cellStyle name="Comma  - Style1 2" xfId="13" xr:uid="{00000000-0005-0000-0000-00000C000000}"/>
    <cellStyle name="Comma  - Style2" xfId="14" xr:uid="{00000000-0005-0000-0000-00000D000000}"/>
    <cellStyle name="Comma  - Style2 2" xfId="15" xr:uid="{00000000-0005-0000-0000-00000E000000}"/>
    <cellStyle name="Comma  - Style3" xfId="16" xr:uid="{00000000-0005-0000-0000-00000F000000}"/>
    <cellStyle name="Comma  - Style3 2" xfId="17" xr:uid="{00000000-0005-0000-0000-000010000000}"/>
    <cellStyle name="Comma  - Style4" xfId="18" xr:uid="{00000000-0005-0000-0000-000011000000}"/>
    <cellStyle name="Comma  - Style4 2" xfId="19" xr:uid="{00000000-0005-0000-0000-000012000000}"/>
    <cellStyle name="Comma  - Style5" xfId="20" xr:uid="{00000000-0005-0000-0000-000013000000}"/>
    <cellStyle name="Comma  - Style5 2" xfId="21" xr:uid="{00000000-0005-0000-0000-000014000000}"/>
    <cellStyle name="Comma  - Style6" xfId="22" xr:uid="{00000000-0005-0000-0000-000015000000}"/>
    <cellStyle name="Comma  - Style6 2" xfId="23" xr:uid="{00000000-0005-0000-0000-000016000000}"/>
    <cellStyle name="Comma  - Style7" xfId="24" xr:uid="{00000000-0005-0000-0000-000017000000}"/>
    <cellStyle name="Comma  - Style7 2" xfId="25" xr:uid="{00000000-0005-0000-0000-000018000000}"/>
    <cellStyle name="Comma  - Style8" xfId="26" xr:uid="{00000000-0005-0000-0000-000019000000}"/>
    <cellStyle name="Comma  - Style8 2" xfId="27" xr:uid="{00000000-0005-0000-0000-00001A000000}"/>
    <cellStyle name="Comma 10" xfId="28" xr:uid="{00000000-0005-0000-0000-00001B000000}"/>
    <cellStyle name="Comma 11" xfId="29" xr:uid="{00000000-0005-0000-0000-00001C000000}"/>
    <cellStyle name="Comma 12" xfId="30" xr:uid="{00000000-0005-0000-0000-00001D000000}"/>
    <cellStyle name="Comma 13" xfId="31" xr:uid="{00000000-0005-0000-0000-00001E000000}"/>
    <cellStyle name="Comma 14" xfId="32" xr:uid="{00000000-0005-0000-0000-00001F000000}"/>
    <cellStyle name="Comma 15" xfId="33" xr:uid="{00000000-0005-0000-0000-000020000000}"/>
    <cellStyle name="Comma 16" xfId="34" xr:uid="{00000000-0005-0000-0000-000021000000}"/>
    <cellStyle name="Comma 17" xfId="35" xr:uid="{00000000-0005-0000-0000-000022000000}"/>
    <cellStyle name="Comma 18" xfId="36" xr:uid="{00000000-0005-0000-0000-000023000000}"/>
    <cellStyle name="Comma 19" xfId="37" xr:uid="{00000000-0005-0000-0000-000024000000}"/>
    <cellStyle name="Comma 2" xfId="38" xr:uid="{00000000-0005-0000-0000-000025000000}"/>
    <cellStyle name="Comma 20" xfId="39" xr:uid="{00000000-0005-0000-0000-000026000000}"/>
    <cellStyle name="Comma 21" xfId="40" xr:uid="{00000000-0005-0000-0000-000027000000}"/>
    <cellStyle name="Comma 22" xfId="41" xr:uid="{00000000-0005-0000-0000-000028000000}"/>
    <cellStyle name="Comma 23" xfId="42" xr:uid="{00000000-0005-0000-0000-000029000000}"/>
    <cellStyle name="Comma 24" xfId="43" xr:uid="{00000000-0005-0000-0000-00002A000000}"/>
    <cellStyle name="Comma 25" xfId="44" xr:uid="{00000000-0005-0000-0000-00002B000000}"/>
    <cellStyle name="Comma 26" xfId="45" xr:uid="{00000000-0005-0000-0000-00002C000000}"/>
    <cellStyle name="Comma 27" xfId="46" xr:uid="{00000000-0005-0000-0000-00002D000000}"/>
    <cellStyle name="Comma 28" xfId="47" xr:uid="{00000000-0005-0000-0000-00002E000000}"/>
    <cellStyle name="Comma 29" xfId="48" xr:uid="{00000000-0005-0000-0000-00002F000000}"/>
    <cellStyle name="Comma 3" xfId="49" xr:uid="{00000000-0005-0000-0000-000030000000}"/>
    <cellStyle name="Comma 30" xfId="50" xr:uid="{00000000-0005-0000-0000-000031000000}"/>
    <cellStyle name="Comma 31" xfId="51" xr:uid="{00000000-0005-0000-0000-000032000000}"/>
    <cellStyle name="Comma 32" xfId="52" xr:uid="{00000000-0005-0000-0000-000033000000}"/>
    <cellStyle name="Comma 33" xfId="53" xr:uid="{00000000-0005-0000-0000-000034000000}"/>
    <cellStyle name="Comma 34" xfId="54" xr:uid="{00000000-0005-0000-0000-000035000000}"/>
    <cellStyle name="Comma 35" xfId="55" xr:uid="{00000000-0005-0000-0000-000036000000}"/>
    <cellStyle name="Comma 36" xfId="56" xr:uid="{00000000-0005-0000-0000-000037000000}"/>
    <cellStyle name="Comma 37" xfId="57" xr:uid="{00000000-0005-0000-0000-000038000000}"/>
    <cellStyle name="Comma 38" xfId="58" xr:uid="{00000000-0005-0000-0000-000039000000}"/>
    <cellStyle name="Comma 39" xfId="59" xr:uid="{00000000-0005-0000-0000-00003A000000}"/>
    <cellStyle name="Comma 4" xfId="60" xr:uid="{00000000-0005-0000-0000-00003B000000}"/>
    <cellStyle name="Comma 40" xfId="61" xr:uid="{00000000-0005-0000-0000-00003C000000}"/>
    <cellStyle name="Comma 41" xfId="62" xr:uid="{00000000-0005-0000-0000-00003D000000}"/>
    <cellStyle name="Comma 42" xfId="63" xr:uid="{00000000-0005-0000-0000-00003E000000}"/>
    <cellStyle name="Comma 43" xfId="64" xr:uid="{00000000-0005-0000-0000-00003F000000}"/>
    <cellStyle name="Comma 44" xfId="263" xr:uid="{42338F0D-FFA8-4190-8929-47330E81CC9F}"/>
    <cellStyle name="Comma 45" xfId="264" xr:uid="{9DAA71AF-FB0F-40DF-AB24-E0B2FBED74B5}"/>
    <cellStyle name="Comma 46" xfId="272" xr:uid="{60D6D416-076F-4FB3-A456-16B31AF3E623}"/>
    <cellStyle name="Comma 47" xfId="275" xr:uid="{2CC9FEA5-AC13-466E-93AD-BE4775502856}"/>
    <cellStyle name="Comma 48" xfId="269" xr:uid="{FD046074-B15C-486D-91F8-737887D34E44}"/>
    <cellStyle name="Comma 49" xfId="273" xr:uid="{8EA4EECA-2207-491E-9084-8636E1EE20A0}"/>
    <cellStyle name="Comma 5" xfId="65" xr:uid="{00000000-0005-0000-0000-000040000000}"/>
    <cellStyle name="Comma 50" xfId="265" xr:uid="{6ACA67F6-7218-4874-A8B7-506B2E1F37E0}"/>
    <cellStyle name="Comma 51" xfId="277" xr:uid="{FD0B7530-9B41-4233-B0A0-D74D1A22B509}"/>
    <cellStyle name="Comma 6" xfId="66" xr:uid="{00000000-0005-0000-0000-000041000000}"/>
    <cellStyle name="Comma 7" xfId="67" xr:uid="{00000000-0005-0000-0000-000042000000}"/>
    <cellStyle name="Comma 8" xfId="68" xr:uid="{00000000-0005-0000-0000-000043000000}"/>
    <cellStyle name="Comma 9" xfId="69" xr:uid="{00000000-0005-0000-0000-000044000000}"/>
    <cellStyle name="Comma_tbcb BPS-6Z-Vem-khamDOM-1" xfId="70" xr:uid="{00000000-0005-0000-0000-000045000000}"/>
    <cellStyle name="Explanatory Text" xfId="236" builtinId="53" customBuiltin="1"/>
    <cellStyle name="Formula" xfId="71" xr:uid="{00000000-0005-0000-0000-000046000000}"/>
    <cellStyle name="Formula 2" xfId="72" xr:uid="{00000000-0005-0000-0000-000047000000}"/>
    <cellStyle name="Formula 2 2" xfId="73" xr:uid="{00000000-0005-0000-0000-000048000000}"/>
    <cellStyle name="Good" xfId="227" builtinId="26" customBuiltin="1"/>
    <cellStyle name="Header1" xfId="74" xr:uid="{00000000-0005-0000-0000-000049000000}"/>
    <cellStyle name="Header2" xfId="75" xr:uid="{00000000-0005-0000-0000-00004A000000}"/>
    <cellStyle name="Heading 1" xfId="223" builtinId="16" customBuiltin="1"/>
    <cellStyle name="Heading 2" xfId="224" builtinId="17" customBuiltin="1"/>
    <cellStyle name="Heading 3" xfId="225" builtinId="18" customBuiltin="1"/>
    <cellStyle name="Heading 4" xfId="226" builtinId="19" customBuiltin="1"/>
    <cellStyle name="Hypertextový odkaz" xfId="76" xr:uid="{00000000-0005-0000-0000-00004B000000}"/>
    <cellStyle name="Hypertextový odkaz 2" xfId="77" xr:uid="{00000000-0005-0000-0000-00004C000000}"/>
    <cellStyle name="Hypertextový odkaz 2 2" xfId="78" xr:uid="{00000000-0005-0000-0000-00004D000000}"/>
    <cellStyle name="Input" xfId="230" builtinId="20" customBuiltin="1"/>
    <cellStyle name="Linked Cell" xfId="233" builtinId="24" customBuiltin="1"/>
    <cellStyle name="Neutral" xfId="229" builtinId="28" customBuiltin="1"/>
    <cellStyle name="no dec" xfId="79" xr:uid="{00000000-0005-0000-0000-00004E000000}"/>
    <cellStyle name="no dec 2" xfId="80" xr:uid="{00000000-0005-0000-0000-00004F000000}"/>
    <cellStyle name="no dec 2 2" xfId="81" xr:uid="{00000000-0005-0000-0000-000050000000}"/>
    <cellStyle name="Normal" xfId="0" builtinId="0"/>
    <cellStyle name="Normal - Style1" xfId="82" xr:uid="{00000000-0005-0000-0000-000052000000}"/>
    <cellStyle name="Normal - Style1 2" xfId="83" xr:uid="{00000000-0005-0000-0000-000053000000}"/>
    <cellStyle name="Normal 10" xfId="84" xr:uid="{00000000-0005-0000-0000-000054000000}"/>
    <cellStyle name="Normal 10 2" xfId="85" xr:uid="{00000000-0005-0000-0000-000055000000}"/>
    <cellStyle name="Normal 100" xfId="276" xr:uid="{3EE3E08F-E5DB-4A8B-8AA8-EAA08C5BFD32}"/>
    <cellStyle name="Normal 101" xfId="267" xr:uid="{7214BC35-58BF-46E5-8174-A67D4A3D34CD}"/>
    <cellStyle name="Normal 102" xfId="266" xr:uid="{08705608-D6A8-4BE4-8AED-3188A5783233}"/>
    <cellStyle name="Normal 103" xfId="271" xr:uid="{6F9E83B0-9ECD-45EB-B0EC-732B69EAF280}"/>
    <cellStyle name="Normal 104" xfId="278" xr:uid="{A43D3349-945A-4B65-AE4C-C79478D37962}"/>
    <cellStyle name="Normal 105" xfId="274" xr:uid="{DA4C2024-E9BF-4920-BC56-11E5BEA0F54E}"/>
    <cellStyle name="Normal 11" xfId="86" xr:uid="{00000000-0005-0000-0000-000056000000}"/>
    <cellStyle name="Normal 11 2" xfId="87" xr:uid="{00000000-0005-0000-0000-000057000000}"/>
    <cellStyle name="Normal 12" xfId="88" xr:uid="{00000000-0005-0000-0000-000058000000}"/>
    <cellStyle name="Normal 12 2" xfId="89" xr:uid="{00000000-0005-0000-0000-000059000000}"/>
    <cellStyle name="Normal 13" xfId="90" xr:uid="{00000000-0005-0000-0000-00005A000000}"/>
    <cellStyle name="Normal 14" xfId="91" xr:uid="{00000000-0005-0000-0000-00005B000000}"/>
    <cellStyle name="Normal 15" xfId="92" xr:uid="{00000000-0005-0000-0000-00005C000000}"/>
    <cellStyle name="Normal 16" xfId="93" xr:uid="{00000000-0005-0000-0000-00005D000000}"/>
    <cellStyle name="Normal 17" xfId="94" xr:uid="{00000000-0005-0000-0000-00005E000000}"/>
    <cellStyle name="Normal 18" xfId="95" xr:uid="{00000000-0005-0000-0000-00005F000000}"/>
    <cellStyle name="Normal 19" xfId="96" xr:uid="{00000000-0005-0000-0000-000060000000}"/>
    <cellStyle name="Normal 2" xfId="97" xr:uid="{00000000-0005-0000-0000-000061000000}"/>
    <cellStyle name="Normal 2 2" xfId="98" xr:uid="{00000000-0005-0000-0000-000062000000}"/>
    <cellStyle name="Normal 2 3" xfId="99" xr:uid="{00000000-0005-0000-0000-000063000000}"/>
    <cellStyle name="Normal 20" xfId="100" xr:uid="{00000000-0005-0000-0000-000064000000}"/>
    <cellStyle name="Normal 21" xfId="101" xr:uid="{00000000-0005-0000-0000-000065000000}"/>
    <cellStyle name="Normal 22" xfId="102" xr:uid="{00000000-0005-0000-0000-000066000000}"/>
    <cellStyle name="Normal 23" xfId="103" xr:uid="{00000000-0005-0000-0000-000067000000}"/>
    <cellStyle name="Normal 24" xfId="104" xr:uid="{00000000-0005-0000-0000-000068000000}"/>
    <cellStyle name="Normal 25" xfId="105" xr:uid="{00000000-0005-0000-0000-000069000000}"/>
    <cellStyle name="Normal 26" xfId="106" xr:uid="{00000000-0005-0000-0000-00006A000000}"/>
    <cellStyle name="Normal 27" xfId="107" xr:uid="{00000000-0005-0000-0000-00006B000000}"/>
    <cellStyle name="Normal 28" xfId="108" xr:uid="{00000000-0005-0000-0000-00006C000000}"/>
    <cellStyle name="Normal 29" xfId="109" xr:uid="{00000000-0005-0000-0000-00006D000000}"/>
    <cellStyle name="Normal 3" xfId="110" xr:uid="{00000000-0005-0000-0000-00006E000000}"/>
    <cellStyle name="Normal 3 2" xfId="111" xr:uid="{00000000-0005-0000-0000-00006F000000}"/>
    <cellStyle name="Normal 3 3" xfId="112" xr:uid="{00000000-0005-0000-0000-000070000000}"/>
    <cellStyle name="Normal 30" xfId="113" xr:uid="{00000000-0005-0000-0000-000071000000}"/>
    <cellStyle name="Normal 31" xfId="114" xr:uid="{00000000-0005-0000-0000-000072000000}"/>
    <cellStyle name="Normal 32" xfId="115" xr:uid="{00000000-0005-0000-0000-000073000000}"/>
    <cellStyle name="Normal 33" xfId="116" xr:uid="{00000000-0005-0000-0000-000074000000}"/>
    <cellStyle name="Normal 34" xfId="117" xr:uid="{00000000-0005-0000-0000-000075000000}"/>
    <cellStyle name="Normal 35" xfId="118" xr:uid="{00000000-0005-0000-0000-000076000000}"/>
    <cellStyle name="Normal 36" xfId="119" xr:uid="{00000000-0005-0000-0000-000077000000}"/>
    <cellStyle name="Normal 37" xfId="120" xr:uid="{00000000-0005-0000-0000-000078000000}"/>
    <cellStyle name="Normal 38" xfId="121" xr:uid="{00000000-0005-0000-0000-000079000000}"/>
    <cellStyle name="Normal 39" xfId="122" xr:uid="{00000000-0005-0000-0000-00007A000000}"/>
    <cellStyle name="Normal 4" xfId="123" xr:uid="{00000000-0005-0000-0000-00007B000000}"/>
    <cellStyle name="Normal 4 2" xfId="124" xr:uid="{00000000-0005-0000-0000-00007C000000}"/>
    <cellStyle name="Normal 4 3" xfId="125" xr:uid="{00000000-0005-0000-0000-00007D000000}"/>
    <cellStyle name="Normal 40" xfId="126" xr:uid="{00000000-0005-0000-0000-00007E000000}"/>
    <cellStyle name="Normal 41" xfId="127" xr:uid="{00000000-0005-0000-0000-00007F000000}"/>
    <cellStyle name="Normal 42" xfId="128" xr:uid="{00000000-0005-0000-0000-000080000000}"/>
    <cellStyle name="Normal 43" xfId="129" xr:uid="{00000000-0005-0000-0000-000081000000}"/>
    <cellStyle name="Normal 44" xfId="130" xr:uid="{00000000-0005-0000-0000-000082000000}"/>
    <cellStyle name="Normal 45" xfId="131" xr:uid="{00000000-0005-0000-0000-000083000000}"/>
    <cellStyle name="Normal 46" xfId="132" xr:uid="{00000000-0005-0000-0000-000084000000}"/>
    <cellStyle name="Normal 47" xfId="133" xr:uid="{00000000-0005-0000-0000-000085000000}"/>
    <cellStyle name="Normal 48" xfId="134" xr:uid="{00000000-0005-0000-0000-000086000000}"/>
    <cellStyle name="Normal 49" xfId="135" xr:uid="{00000000-0005-0000-0000-000087000000}"/>
    <cellStyle name="Normal 5" xfId="136" xr:uid="{00000000-0005-0000-0000-000088000000}"/>
    <cellStyle name="Normal 5 2" xfId="137" xr:uid="{00000000-0005-0000-0000-000089000000}"/>
    <cellStyle name="Normal 50" xfId="138" xr:uid="{00000000-0005-0000-0000-00008A000000}"/>
    <cellStyle name="Normal 51" xfId="139" xr:uid="{00000000-0005-0000-0000-00008B000000}"/>
    <cellStyle name="Normal 52" xfId="140" xr:uid="{00000000-0005-0000-0000-00008C000000}"/>
    <cellStyle name="Normal 53" xfId="141" xr:uid="{00000000-0005-0000-0000-00008D000000}"/>
    <cellStyle name="Normal 54" xfId="142" xr:uid="{00000000-0005-0000-0000-00008E000000}"/>
    <cellStyle name="Normal 55" xfId="143" xr:uid="{00000000-0005-0000-0000-00008F000000}"/>
    <cellStyle name="Normal 56" xfId="144" xr:uid="{00000000-0005-0000-0000-000090000000}"/>
    <cellStyle name="Normal 57" xfId="145" xr:uid="{00000000-0005-0000-0000-000091000000}"/>
    <cellStyle name="Normal 58" xfId="146" xr:uid="{00000000-0005-0000-0000-000092000000}"/>
    <cellStyle name="Normal 59" xfId="147" xr:uid="{00000000-0005-0000-0000-000093000000}"/>
    <cellStyle name="Normal 6" xfId="148" xr:uid="{00000000-0005-0000-0000-000094000000}"/>
    <cellStyle name="Normal 6 2" xfId="149" xr:uid="{00000000-0005-0000-0000-000095000000}"/>
    <cellStyle name="Normal 60" xfId="150" xr:uid="{00000000-0005-0000-0000-000096000000}"/>
    <cellStyle name="Normal 61" xfId="151" xr:uid="{00000000-0005-0000-0000-000097000000}"/>
    <cellStyle name="Normal 62" xfId="152" xr:uid="{00000000-0005-0000-0000-000098000000}"/>
    <cellStyle name="Normal 63" xfId="153" xr:uid="{00000000-0005-0000-0000-000099000000}"/>
    <cellStyle name="Normal 64" xfId="154" xr:uid="{00000000-0005-0000-0000-00009A000000}"/>
    <cellStyle name="Normal 65" xfId="155" xr:uid="{00000000-0005-0000-0000-00009B000000}"/>
    <cellStyle name="Normal 66" xfId="156" xr:uid="{00000000-0005-0000-0000-00009C000000}"/>
    <cellStyle name="Normal 67" xfId="157" xr:uid="{00000000-0005-0000-0000-00009D000000}"/>
    <cellStyle name="Normal 68" xfId="158" xr:uid="{00000000-0005-0000-0000-00009E000000}"/>
    <cellStyle name="Normal 69" xfId="159" xr:uid="{00000000-0005-0000-0000-00009F000000}"/>
    <cellStyle name="Normal 7" xfId="160" xr:uid="{00000000-0005-0000-0000-0000A0000000}"/>
    <cellStyle name="Normal 7 2" xfId="161" xr:uid="{00000000-0005-0000-0000-0000A1000000}"/>
    <cellStyle name="Normal 70" xfId="162" xr:uid="{00000000-0005-0000-0000-0000A2000000}"/>
    <cellStyle name="Normal 71" xfId="163" xr:uid="{00000000-0005-0000-0000-0000A3000000}"/>
    <cellStyle name="Normal 72" xfId="164" xr:uid="{00000000-0005-0000-0000-0000A4000000}"/>
    <cellStyle name="Normal 73" xfId="165" xr:uid="{00000000-0005-0000-0000-0000A5000000}"/>
    <cellStyle name="Normal 74" xfId="166" xr:uid="{00000000-0005-0000-0000-0000A6000000}"/>
    <cellStyle name="Normal 75" xfId="167" xr:uid="{00000000-0005-0000-0000-0000A7000000}"/>
    <cellStyle name="Normal 76" xfId="168" xr:uid="{00000000-0005-0000-0000-0000A8000000}"/>
    <cellStyle name="Normal 77" xfId="169" xr:uid="{00000000-0005-0000-0000-0000A9000000}"/>
    <cellStyle name="Normal 78" xfId="170" xr:uid="{00000000-0005-0000-0000-0000AA000000}"/>
    <cellStyle name="Normal 79" xfId="171" xr:uid="{00000000-0005-0000-0000-0000AB000000}"/>
    <cellStyle name="Normal 8" xfId="172" xr:uid="{00000000-0005-0000-0000-0000AC000000}"/>
    <cellStyle name="Normal 8 2" xfId="173" xr:uid="{00000000-0005-0000-0000-0000AD000000}"/>
    <cellStyle name="Normal 80" xfId="174" xr:uid="{00000000-0005-0000-0000-0000AE000000}"/>
    <cellStyle name="Normal 81" xfId="175" xr:uid="{00000000-0005-0000-0000-0000AF000000}"/>
    <cellStyle name="Normal 82" xfId="176" xr:uid="{00000000-0005-0000-0000-0000B0000000}"/>
    <cellStyle name="Normal 83" xfId="177" xr:uid="{00000000-0005-0000-0000-0000B1000000}"/>
    <cellStyle name="Normal 84" xfId="178" xr:uid="{00000000-0005-0000-0000-0000B2000000}"/>
    <cellStyle name="Normal 85" xfId="179" xr:uid="{00000000-0005-0000-0000-0000B3000000}"/>
    <cellStyle name="Normal 86" xfId="180" xr:uid="{00000000-0005-0000-0000-0000B4000000}"/>
    <cellStyle name="Normal 87" xfId="181" xr:uid="{00000000-0005-0000-0000-0000B5000000}"/>
    <cellStyle name="Normal 88" xfId="182" xr:uid="{00000000-0005-0000-0000-0000B6000000}"/>
    <cellStyle name="Normal 89" xfId="183" xr:uid="{00000000-0005-0000-0000-0000B7000000}"/>
    <cellStyle name="Normal 9" xfId="184" xr:uid="{00000000-0005-0000-0000-0000B8000000}"/>
    <cellStyle name="Normal 9 2" xfId="185" xr:uid="{00000000-0005-0000-0000-0000B9000000}"/>
    <cellStyle name="Normal 90" xfId="186" xr:uid="{00000000-0005-0000-0000-0000BA000000}"/>
    <cellStyle name="Normal 91" xfId="187" xr:uid="{00000000-0005-0000-0000-0000BB000000}"/>
    <cellStyle name="Normal 92" xfId="188" xr:uid="{00000000-0005-0000-0000-0000BC000000}"/>
    <cellStyle name="Normal 93" xfId="189" xr:uid="{00000000-0005-0000-0000-0000BD000000}"/>
    <cellStyle name="Normal 94" xfId="190" xr:uid="{00000000-0005-0000-0000-0000BE000000}"/>
    <cellStyle name="Normal 95" xfId="191" xr:uid="{00000000-0005-0000-0000-0000BF000000}"/>
    <cellStyle name="Normal 96" xfId="192" xr:uid="{00000000-0005-0000-0000-0000C0000000}"/>
    <cellStyle name="Normal 97" xfId="193" xr:uid="{00000000-0005-0000-0000-0000C1000000}"/>
    <cellStyle name="Normal 98" xfId="262" xr:uid="{5A2F9AD1-12C9-4ADE-A83C-86B2BF9A4485}"/>
    <cellStyle name="Normal 99" xfId="270" xr:uid="{A5C333D6-6B28-48FB-BD1D-F7B3BD87F49C}"/>
    <cellStyle name="Normal_Annexures TW 04" xfId="194" xr:uid="{00000000-0005-0000-0000-0000C2000000}"/>
    <cellStyle name="Normal_Annexures TW 04 2" xfId="195" xr:uid="{00000000-0005-0000-0000-0000C3000000}"/>
    <cellStyle name="Normal_Attach 3(JV)" xfId="196" xr:uid="{00000000-0005-0000-0000-0000C4000000}"/>
    <cellStyle name="Normal_Attacments TW 04" xfId="197" xr:uid="{00000000-0005-0000-0000-0000C5000000}"/>
    <cellStyle name="Normal_Entertainment Form" xfId="198" xr:uid="{00000000-0005-0000-0000-0000C6000000}"/>
    <cellStyle name="Normal_final 765-6Z-DOM-1" xfId="199" xr:uid="{00000000-0005-0000-0000-0000C7000000}"/>
    <cellStyle name="Normal_pgcil-tivim-pricesched" xfId="200" xr:uid="{00000000-0005-0000-0000-0000C8000000}"/>
    <cellStyle name="Normal_pgcil-tivim-pricesched 3" xfId="201" xr:uid="{00000000-0005-0000-0000-0000C9000000}"/>
    <cellStyle name="Normal_pgcil-tivim-pricesched_Sch-3 " xfId="202" xr:uid="{00000000-0005-0000-0000-0000CA000000}"/>
    <cellStyle name="Normal_PRICE SCHEDULE-4 to 6-A4" xfId="203" xr:uid="{00000000-0005-0000-0000-0000CB000000}"/>
    <cellStyle name="Normal_PRICE SCHEDULE-4 to 6-A4 2" xfId="204" xr:uid="{00000000-0005-0000-0000-0000CC000000}"/>
    <cellStyle name="Normal_Price_Schedules for Insulator Package Rev-01" xfId="205" xr:uid="{00000000-0005-0000-0000-0000CD000000}"/>
    <cellStyle name="Normal_PRICE-SCHE Bihar-Rev-2-corrections" xfId="206" xr:uid="{00000000-0005-0000-0000-0000CE000000}"/>
    <cellStyle name="Normal_PRICE-SCHE Bihar-Rev-2-corrections_Annexures TW 04" xfId="207" xr:uid="{00000000-0005-0000-0000-0000CF000000}"/>
    <cellStyle name="Normal_PRICE-SCHE Bihar-Rev-2-corrections_Price_Schedules for Insulator Package Rev-01" xfId="208" xr:uid="{00000000-0005-0000-0000-0000D0000000}"/>
    <cellStyle name="Normal_QUOTED CORRECTED" xfId="209" xr:uid="{00000000-0005-0000-0000-0000D1000000}"/>
    <cellStyle name="Normal_QUOTED CORRECTED 2" xfId="210" xr:uid="{00000000-0005-0000-0000-0000D2000000}"/>
    <cellStyle name="Normal_Sch-1" xfId="211" xr:uid="{00000000-0005-0000-0000-0000D3000000}"/>
    <cellStyle name="Normal_Sch-3 " xfId="212" xr:uid="{00000000-0005-0000-0000-0000D4000000}"/>
    <cellStyle name="Normal_Sheet1" xfId="213" xr:uid="{00000000-0005-0000-0000-0000D5000000}"/>
    <cellStyle name="Normal_tbcb BPS-6Z-Vem-khamDOM-1" xfId="214" xr:uid="{00000000-0005-0000-0000-0000D6000000}"/>
    <cellStyle name="Note 2" xfId="268" xr:uid="{17743A6B-DB5A-43E3-B209-5212C3DFA1DE}"/>
    <cellStyle name="Output" xfId="231" builtinId="21" customBuiltin="1"/>
    <cellStyle name="Percent 2" xfId="215" xr:uid="{00000000-0005-0000-0000-0000D7000000}"/>
    <cellStyle name="Percent 2 2" xfId="216" xr:uid="{00000000-0005-0000-0000-0000D8000000}"/>
    <cellStyle name="Popis" xfId="217" xr:uid="{00000000-0005-0000-0000-0000D9000000}"/>
    <cellStyle name="Sledovaný hypertextový odkaz" xfId="218" xr:uid="{00000000-0005-0000-0000-0000DA000000}"/>
    <cellStyle name="Sledovaný hypertextový odkaz 2" xfId="219" xr:uid="{00000000-0005-0000-0000-0000DB000000}"/>
    <cellStyle name="Sledovaný hypertextový odkaz 2 2" xfId="220" xr:uid="{00000000-0005-0000-0000-0000DC000000}"/>
    <cellStyle name="Standard_BS14" xfId="221" xr:uid="{00000000-0005-0000-0000-0000DD000000}"/>
    <cellStyle name="Title" xfId="222" builtinId="15" customBuiltin="1"/>
    <cellStyle name="Total" xfId="237" builtinId="25" customBuiltin="1"/>
    <cellStyle name="Warning Text" xfId="235" builtinId="11" customBuiltin="1"/>
  </cellStyles>
  <dxfs count="54">
    <dxf>
      <font>
        <condense val="0"/>
        <extend val="0"/>
        <color indexed="9"/>
      </font>
      <fill>
        <patternFill patternType="none">
          <bgColor indexed="65"/>
        </patternFill>
      </fill>
    </dxf>
    <dxf>
      <fill>
        <patternFill patternType="none">
          <bgColor indexed="65"/>
        </patternFill>
      </fill>
    </dxf>
    <dxf>
      <font>
        <strike/>
      </font>
    </dxf>
    <dxf>
      <font>
        <condense val="0"/>
        <extend val="0"/>
        <color indexed="9"/>
      </font>
    </dxf>
    <dxf>
      <fill>
        <patternFill>
          <bgColor rgb="FFCCFFCC"/>
        </patternFill>
      </fill>
    </dxf>
    <dxf>
      <font>
        <condense val="0"/>
        <extend val="0"/>
        <color indexed="9"/>
      </font>
    </dxf>
    <dxf>
      <font>
        <condense val="0"/>
        <extend val="0"/>
        <color indexed="9"/>
      </font>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ont>
        <condense val="0"/>
        <extend val="0"/>
        <color indexed="10"/>
      </font>
    </dxf>
    <dxf>
      <fill>
        <patternFill>
          <bgColor rgb="FFCCFFCC"/>
        </patternFill>
      </fill>
    </dxf>
    <dxf>
      <fill>
        <patternFill>
          <bgColor rgb="FFCCFFCC"/>
        </patternFill>
      </fill>
    </dxf>
    <dxf>
      <font>
        <condense val="0"/>
        <extend val="0"/>
        <color indexed="10"/>
      </font>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ont>
        <condense val="0"/>
        <extend val="0"/>
        <color indexed="10"/>
      </font>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ont>
        <condense val="0"/>
        <extend val="0"/>
        <color indexed="10"/>
      </font>
    </dxf>
    <dxf>
      <fill>
        <patternFill>
          <bgColor rgb="FFCCFFCC"/>
        </patternFill>
      </fill>
    </dxf>
    <dxf>
      <fill>
        <patternFill>
          <bgColor rgb="FFCCFFCC"/>
        </patternFill>
      </fill>
    </dxf>
    <dxf>
      <font>
        <condense val="0"/>
        <extend val="0"/>
        <color indexed="10"/>
      </font>
    </dxf>
    <dxf>
      <fill>
        <patternFill>
          <bgColor rgb="FFCCFFCC"/>
        </patternFill>
      </fill>
    </dxf>
    <dxf>
      <fill>
        <patternFill patternType="none">
          <bgColor indexed="65"/>
        </patternFill>
      </fill>
    </dxf>
    <dxf>
      <font>
        <condense val="0"/>
        <extend val="0"/>
        <color indexed="9"/>
      </font>
      <fill>
        <patternFill patternType="none">
          <bgColor indexed="65"/>
        </patternFill>
      </fill>
    </dxf>
    <dxf>
      <font>
        <b val="0"/>
        <condense val="0"/>
        <extend val="0"/>
        <color indexed="10"/>
      </font>
    </dxf>
    <dxf>
      <fill>
        <patternFill>
          <bgColor rgb="FFCCFFCC"/>
        </patternFill>
      </fill>
    </dxf>
    <dxf>
      <font>
        <condense val="0"/>
        <extend val="0"/>
        <color indexed="10"/>
      </font>
    </dxf>
    <dxf>
      <fill>
        <patternFill patternType="none">
          <bgColor indexed="65"/>
        </patternFill>
      </fill>
    </dxf>
    <dxf>
      <fill>
        <patternFill patternType="none">
          <bgColor indexed="65"/>
        </patternFill>
      </fill>
    </dxf>
    <dxf>
      <font>
        <condense val="0"/>
        <extend val="0"/>
        <color indexed="9"/>
      </font>
      <fill>
        <patternFill patternType="none">
          <bgColor indexed="65"/>
        </patternFill>
      </fill>
    </dxf>
    <dxf>
      <font>
        <b val="0"/>
        <condense val="0"/>
        <extend val="0"/>
        <color indexed="10"/>
      </font>
    </dxf>
    <dxf>
      <font>
        <condense val="0"/>
        <extend val="0"/>
        <color indexed="10"/>
      </font>
    </dxf>
    <dxf>
      <fill>
        <patternFill>
          <bgColor rgb="FFCCFFCC"/>
        </patternFill>
      </fill>
    </dxf>
    <dxf>
      <font>
        <condense val="0"/>
        <extend val="0"/>
        <color indexed="10"/>
      </font>
    </dxf>
    <dxf>
      <fill>
        <patternFill>
          <bgColor rgb="FFCCFFCC"/>
        </patternFill>
      </fill>
    </dxf>
    <dxf>
      <fill>
        <patternFill>
          <bgColor rgb="FFCCFFCC"/>
        </patternFill>
      </fill>
    </dxf>
    <dxf>
      <font>
        <color theme="0"/>
      </font>
      <fill>
        <patternFill patternType="none">
          <bgColor indexed="65"/>
        </patternFill>
      </fill>
      <border>
        <left/>
        <right/>
        <top/>
        <bottom/>
      </border>
    </dxf>
    <dxf>
      <font>
        <color theme="0"/>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Instructions!A1"/><Relationship Id="rId1" Type="http://schemas.openxmlformats.org/officeDocument/2006/relationships/hyperlink" Target="#'Names of Bidder'!A1"/><Relationship Id="rId4" Type="http://schemas.openxmlformats.org/officeDocument/2006/relationships/image" Target="../media/image2.png"/></Relationships>
</file>

<file path=xl/drawings/_rels/drawing10.xml.rels><?xml version="1.0" encoding="UTF-8" standalone="yes"?>
<Relationships xmlns="http://schemas.openxmlformats.org/package/2006/relationships"><Relationship Id="rId1" Type="http://schemas.openxmlformats.org/officeDocument/2006/relationships/hyperlink" Target="#'Sch-5'!A1"/></Relationships>
</file>

<file path=xl/drawings/_rels/drawing11.xml.rels><?xml version="1.0" encoding="UTF-8" standalone="yes"?>
<Relationships xmlns="http://schemas.openxmlformats.org/package/2006/relationships"><Relationship Id="rId1" Type="http://schemas.openxmlformats.org/officeDocument/2006/relationships/hyperlink" Target="#'Sch-5'!A1"/></Relationships>
</file>

<file path=xl/drawings/_rels/drawing12.xml.rels><?xml version="1.0" encoding="UTF-8" standalone="yes"?>
<Relationships xmlns="http://schemas.openxmlformats.org/package/2006/relationships"><Relationship Id="rId1" Type="http://schemas.openxmlformats.org/officeDocument/2006/relationships/hyperlink" Target="#'Sch-6'!A1"/></Relationships>
</file>

<file path=xl/drawings/_rels/drawing13.xml.rels><?xml version="1.0" encoding="UTF-8" standalone="yes"?>
<Relationships xmlns="http://schemas.openxmlformats.org/package/2006/relationships"><Relationship Id="rId1" Type="http://schemas.openxmlformats.org/officeDocument/2006/relationships/hyperlink" Target="#'Sch-6'!A1"/></Relationships>
</file>

<file path=xl/drawings/_rels/drawing14.xml.rels><?xml version="1.0" encoding="UTF-8" standalone="yes"?>
<Relationships xmlns="http://schemas.openxmlformats.org/package/2006/relationships"><Relationship Id="rId1" Type="http://schemas.openxmlformats.org/officeDocument/2006/relationships/hyperlink" Target="#'Sch-7'!A1"/></Relationships>
</file>

<file path=xl/drawings/_rels/drawing15.xml.rels><?xml version="1.0" encoding="UTF-8" standalone="yes"?>
<Relationships xmlns="http://schemas.openxmlformats.org/package/2006/relationships"><Relationship Id="rId1" Type="http://schemas.openxmlformats.org/officeDocument/2006/relationships/hyperlink" Target="#'Sch-7'!A1"/></Relationships>
</file>

<file path=xl/drawings/_rels/drawing16.xml.rels><?xml version="1.0" encoding="UTF-8" standalone="yes"?>
<Relationships xmlns="http://schemas.openxmlformats.org/package/2006/relationships"><Relationship Id="rId2" Type="http://schemas.openxmlformats.org/officeDocument/2006/relationships/hyperlink" Target="#'Bid Form 2nd Envelope'!A1"/><Relationship Id="rId1" Type="http://schemas.openxmlformats.org/officeDocument/2006/relationships/hyperlink" Target="#'Sch-7'!A1"/></Relationships>
</file>

<file path=xl/drawings/_rels/drawing17.xml.rels><?xml version="1.0" encoding="UTF-8" standalone="yes"?>
<Relationships xmlns="http://schemas.openxmlformats.org/package/2006/relationships"><Relationship Id="rId2" Type="http://schemas.openxmlformats.org/officeDocument/2006/relationships/hyperlink" Target="#'Bid Form 2nd Envelope'!A1"/><Relationship Id="rId1" Type="http://schemas.openxmlformats.org/officeDocument/2006/relationships/hyperlink" Target="#'Sch-7'!A1"/></Relationships>
</file>

<file path=xl/drawings/_rels/drawing18.xml.rels><?xml version="1.0" encoding="UTF-8" standalone="yes"?>
<Relationships xmlns="http://schemas.openxmlformats.org/package/2006/relationships"><Relationship Id="rId1" Type="http://schemas.openxmlformats.org/officeDocument/2006/relationships/hyperlink" Target="#'Bid Form 2nd Envelope'!A1"/></Relationships>
</file>

<file path=xl/drawings/_rels/drawing19.xml.rels><?xml version="1.0" encoding="UTF-8" standalone="yes"?>
<Relationships xmlns="http://schemas.openxmlformats.org/package/2006/relationships"><Relationship Id="rId1" Type="http://schemas.openxmlformats.org/officeDocument/2006/relationships/hyperlink" Target="#'Sch-5'!A1"/></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Names of Bidder'!A1"/></Relationships>
</file>

<file path=xl/drawings/_rels/drawing20.xml.rels><?xml version="1.0" encoding="UTF-8" standalone="yes"?>
<Relationships xmlns="http://schemas.openxmlformats.org/package/2006/relationships"><Relationship Id="rId1" Type="http://schemas.openxmlformats.org/officeDocument/2006/relationships/hyperlink" Target="#'Sch-5'!A1"/></Relationships>
</file>

<file path=xl/drawings/_rels/drawing21.xml.rels><?xml version="1.0" encoding="UTF-8" standalone="yes"?>
<Relationships xmlns="http://schemas.openxmlformats.org/package/2006/relationships"><Relationship Id="rId1" Type="http://schemas.openxmlformats.org/officeDocument/2006/relationships/hyperlink" Target="#'Sch-5'!A1"/></Relationships>
</file>

<file path=xl/drawings/_rels/drawing22.xml.rels><?xml version="1.0" encoding="UTF-8" standalone="yes"?>
<Relationships xmlns="http://schemas.openxmlformats.org/package/2006/relationships"><Relationship Id="rId1" Type="http://schemas.openxmlformats.org/officeDocument/2006/relationships/hyperlink" Target="#Cover!A1"/></Relationships>
</file>

<file path=xl/drawings/_rels/drawing3.xml.rels><?xml version="1.0" encoding="UTF-8" standalone="yes"?>
<Relationships xmlns="http://schemas.openxmlformats.org/package/2006/relationships"><Relationship Id="rId1" Type="http://schemas.openxmlformats.org/officeDocument/2006/relationships/hyperlink" Target="#'Sch-1'!A1"/></Relationships>
</file>

<file path=xl/drawings/_rels/drawing4.xml.rels><?xml version="1.0" encoding="UTF-8" standalone="yes"?>
<Relationships xmlns="http://schemas.openxmlformats.org/package/2006/relationships"><Relationship Id="rId1" Type="http://schemas.openxmlformats.org/officeDocument/2006/relationships/hyperlink" Target="#'Sch-2'!A1"/></Relationships>
</file>

<file path=xl/drawings/_rels/drawing5.xml.rels><?xml version="1.0" encoding="UTF-8" standalone="yes"?>
<Relationships xmlns="http://schemas.openxmlformats.org/package/2006/relationships"><Relationship Id="rId1" Type="http://schemas.openxmlformats.org/officeDocument/2006/relationships/hyperlink" Target="#'Sch-2'!A1"/></Relationships>
</file>

<file path=xl/drawings/_rels/drawing6.xml.rels><?xml version="1.0" encoding="UTF-8" standalone="yes"?>
<Relationships xmlns="http://schemas.openxmlformats.org/package/2006/relationships"><Relationship Id="rId1" Type="http://schemas.openxmlformats.org/officeDocument/2006/relationships/hyperlink" Target="#'Sch-3 '!A1"/></Relationships>
</file>

<file path=xl/drawings/_rels/drawing7.xml.rels><?xml version="1.0" encoding="UTF-8" standalone="yes"?>
<Relationships xmlns="http://schemas.openxmlformats.org/package/2006/relationships"><Relationship Id="rId1" Type="http://schemas.openxmlformats.org/officeDocument/2006/relationships/hyperlink" Target="#'Sch-3 '!A1"/></Relationships>
</file>

<file path=xl/drawings/_rels/drawing8.xml.rels><?xml version="1.0" encoding="UTF-8" standalone="yes"?>
<Relationships xmlns="http://schemas.openxmlformats.org/package/2006/relationships"><Relationship Id="rId1" Type="http://schemas.openxmlformats.org/officeDocument/2006/relationships/hyperlink" Target="#'Sch-4'!A1"/></Relationships>
</file>

<file path=xl/drawings/_rels/drawing9.xml.rels><?xml version="1.0" encoding="UTF-8" standalone="yes"?>
<Relationships xmlns="http://schemas.openxmlformats.org/package/2006/relationships"><Relationship Id="rId1" Type="http://schemas.openxmlformats.org/officeDocument/2006/relationships/hyperlink" Target="#'Sch-4'!A1"/></Relationships>
</file>

<file path=xl/drawings/drawing1.xml><?xml version="1.0" encoding="utf-8"?>
<xdr:wsDr xmlns:xdr="http://schemas.openxmlformats.org/drawingml/2006/spreadsheetDrawing" xmlns:a="http://schemas.openxmlformats.org/drawingml/2006/main">
  <xdr:twoCellAnchor>
    <xdr:from>
      <xdr:col>3</xdr:col>
      <xdr:colOff>9525</xdr:colOff>
      <xdr:row>8</xdr:row>
      <xdr:rowOff>0</xdr:rowOff>
    </xdr:from>
    <xdr:to>
      <xdr:col>5</xdr:col>
      <xdr:colOff>0</xdr:colOff>
      <xdr:row>9</xdr:row>
      <xdr:rowOff>19050</xdr:rowOff>
    </xdr:to>
    <xdr:sp macro="" textlink="">
      <xdr:nvSpPr>
        <xdr:cNvPr id="1026" name="Text Box 2">
          <a:hlinkClick xmlns:r="http://schemas.openxmlformats.org/officeDocument/2006/relationships" r:id="rId1" tooltip="Skip Instructions &amp;  Proceed"/>
          <a:extLst>
            <a:ext uri="{FF2B5EF4-FFF2-40B4-BE49-F238E27FC236}">
              <a16:creationId xmlns:a16="http://schemas.microsoft.com/office/drawing/2014/main" id="{00000000-0008-0000-0100-000002040000}"/>
            </a:ext>
          </a:extLst>
        </xdr:cNvPr>
        <xdr:cNvSpPr txBox="1">
          <a:spLocks noChangeArrowheads="1"/>
        </xdr:cNvSpPr>
      </xdr:nvSpPr>
      <xdr:spPr bwMode="auto">
        <a:xfrm>
          <a:off x="4457700" y="3476625"/>
          <a:ext cx="3790950" cy="314325"/>
        </a:xfrm>
        <a:prstGeom prst="rect">
          <a:avLst/>
        </a:prstGeom>
        <a:solidFill>
          <a:srgbClr val="FFCCCC"/>
        </a:solidFill>
        <a:ln w="6350">
          <a:solidFill>
            <a:srgbClr val="000000"/>
          </a:solidFill>
          <a:miter lim="800000"/>
          <a:headEnd/>
          <a:tailEnd/>
        </a:ln>
      </xdr:spPr>
      <xdr:txBody>
        <a:bodyPr vertOverflow="clip" wrap="square" lIns="27432" tIns="32004" rIns="27432" bIns="32004" anchor="ctr" upright="1"/>
        <a:lstStyle/>
        <a:p>
          <a:pPr algn="ctr" rtl="0">
            <a:defRPr sz="1000"/>
          </a:pPr>
          <a:r>
            <a:rPr lang="en-US" sz="1200" b="1" i="0" u="none" strike="noStrike" baseline="0">
              <a:solidFill>
                <a:srgbClr val="000000"/>
              </a:solidFill>
              <a:latin typeface="Book Antiqua"/>
            </a:rPr>
            <a:t>Click to skip Instructions &amp; Proceed</a:t>
          </a:r>
        </a:p>
      </xdr:txBody>
    </xdr:sp>
    <xdr:clientData/>
  </xdr:twoCellAnchor>
  <xdr:twoCellAnchor>
    <xdr:from>
      <xdr:col>5</xdr:col>
      <xdr:colOff>114300</xdr:colOff>
      <xdr:row>0</xdr:row>
      <xdr:rowOff>47625</xdr:rowOff>
    </xdr:from>
    <xdr:to>
      <xdr:col>5</xdr:col>
      <xdr:colOff>485775</xdr:colOff>
      <xdr:row>1</xdr:row>
      <xdr:rowOff>0</xdr:rowOff>
    </xdr:to>
    <xdr:sp macro="" textlink="">
      <xdr:nvSpPr>
        <xdr:cNvPr id="4908026" name="AutoShape 6">
          <a:extLst>
            <a:ext uri="{FF2B5EF4-FFF2-40B4-BE49-F238E27FC236}">
              <a16:creationId xmlns:a16="http://schemas.microsoft.com/office/drawing/2014/main" id="{00000000-0008-0000-0100-0000FAE34A00}"/>
            </a:ext>
          </a:extLst>
        </xdr:cNvPr>
        <xdr:cNvSpPr>
          <a:spLocks noChangeArrowheads="1"/>
        </xdr:cNvSpPr>
      </xdr:nvSpPr>
      <xdr:spPr bwMode="auto">
        <a:xfrm>
          <a:off x="8362950" y="47625"/>
          <a:ext cx="371475" cy="342900"/>
        </a:xfrm>
        <a:prstGeom prst="sun">
          <a:avLst>
            <a:gd name="adj" fmla="val 25000"/>
          </a:avLst>
        </a:prstGeom>
        <a:gradFill rotWithShape="1">
          <a:gsLst>
            <a:gs pos="0">
              <a:srgbClr val="FFFF99"/>
            </a:gs>
            <a:gs pos="100000">
              <a:srgbClr val="767647"/>
            </a:gs>
          </a:gsLst>
          <a:path path="rect">
            <a:fillToRect l="50000" t="50000" r="50000" b="50000"/>
          </a:path>
        </a:gradFill>
        <a:ln w="9525">
          <a:solidFill>
            <a:srgbClr val="000000"/>
          </a:solidFill>
          <a:miter lim="800000"/>
          <a:headEnd/>
          <a:tailEnd/>
        </a:ln>
      </xdr:spPr>
    </xdr:sp>
    <xdr:clientData/>
  </xdr:twoCellAnchor>
  <xdr:twoCellAnchor>
    <xdr:from>
      <xdr:col>5</xdr:col>
      <xdr:colOff>114300</xdr:colOff>
      <xdr:row>12</xdr:row>
      <xdr:rowOff>47625</xdr:rowOff>
    </xdr:from>
    <xdr:to>
      <xdr:col>5</xdr:col>
      <xdr:colOff>485775</xdr:colOff>
      <xdr:row>13</xdr:row>
      <xdr:rowOff>85725</xdr:rowOff>
    </xdr:to>
    <xdr:sp macro="" textlink="">
      <xdr:nvSpPr>
        <xdr:cNvPr id="4908027" name="AutoShape 7">
          <a:extLst>
            <a:ext uri="{FF2B5EF4-FFF2-40B4-BE49-F238E27FC236}">
              <a16:creationId xmlns:a16="http://schemas.microsoft.com/office/drawing/2014/main" id="{00000000-0008-0000-0100-0000FBE34A00}"/>
            </a:ext>
          </a:extLst>
        </xdr:cNvPr>
        <xdr:cNvSpPr>
          <a:spLocks noChangeArrowheads="1"/>
        </xdr:cNvSpPr>
      </xdr:nvSpPr>
      <xdr:spPr bwMode="auto">
        <a:xfrm>
          <a:off x="8362950" y="3790950"/>
          <a:ext cx="371475" cy="342900"/>
        </a:xfrm>
        <a:prstGeom prst="sun">
          <a:avLst>
            <a:gd name="adj" fmla="val 25000"/>
          </a:avLst>
        </a:prstGeom>
        <a:gradFill rotWithShape="1">
          <a:gsLst>
            <a:gs pos="0">
              <a:srgbClr val="FFFF99"/>
            </a:gs>
            <a:gs pos="100000">
              <a:srgbClr val="767647"/>
            </a:gs>
          </a:gsLst>
          <a:path path="rect">
            <a:fillToRect l="50000" t="50000" r="50000" b="50000"/>
          </a:path>
        </a:gradFill>
        <a:ln w="9525">
          <a:solidFill>
            <a:srgbClr val="000000"/>
          </a:solidFill>
          <a:miter lim="800000"/>
          <a:headEnd/>
          <a:tailEnd/>
        </a:ln>
      </xdr:spPr>
    </xdr:sp>
    <xdr:clientData/>
  </xdr:twoCellAnchor>
  <xdr:twoCellAnchor>
    <xdr:from>
      <xdr:col>0</xdr:col>
      <xdr:colOff>104775</xdr:colOff>
      <xdr:row>12</xdr:row>
      <xdr:rowOff>47625</xdr:rowOff>
    </xdr:from>
    <xdr:to>
      <xdr:col>0</xdr:col>
      <xdr:colOff>476250</xdr:colOff>
      <xdr:row>13</xdr:row>
      <xdr:rowOff>85725</xdr:rowOff>
    </xdr:to>
    <xdr:sp macro="" textlink="">
      <xdr:nvSpPr>
        <xdr:cNvPr id="4908028" name="AutoShape 8">
          <a:extLst>
            <a:ext uri="{FF2B5EF4-FFF2-40B4-BE49-F238E27FC236}">
              <a16:creationId xmlns:a16="http://schemas.microsoft.com/office/drawing/2014/main" id="{00000000-0008-0000-0100-0000FCE34A00}"/>
            </a:ext>
          </a:extLst>
        </xdr:cNvPr>
        <xdr:cNvSpPr>
          <a:spLocks noChangeArrowheads="1"/>
        </xdr:cNvSpPr>
      </xdr:nvSpPr>
      <xdr:spPr bwMode="auto">
        <a:xfrm>
          <a:off x="104775" y="3790950"/>
          <a:ext cx="371475" cy="342900"/>
        </a:xfrm>
        <a:prstGeom prst="sun">
          <a:avLst>
            <a:gd name="adj" fmla="val 25000"/>
          </a:avLst>
        </a:prstGeom>
        <a:gradFill rotWithShape="1">
          <a:gsLst>
            <a:gs pos="0">
              <a:srgbClr val="FFFF99"/>
            </a:gs>
            <a:gs pos="100000">
              <a:srgbClr val="767647"/>
            </a:gs>
          </a:gsLst>
          <a:path path="rect">
            <a:fillToRect l="50000" t="50000" r="50000" b="50000"/>
          </a:path>
        </a:gradFill>
        <a:ln w="9525">
          <a:solidFill>
            <a:srgbClr val="000000"/>
          </a:solidFill>
          <a:miter lim="800000"/>
          <a:headEnd/>
          <a:tailEnd/>
        </a:ln>
      </xdr:spPr>
    </xdr:sp>
    <xdr:clientData/>
  </xdr:twoCellAnchor>
  <xdr:twoCellAnchor>
    <xdr:from>
      <xdr:col>0</xdr:col>
      <xdr:colOff>114300</xdr:colOff>
      <xdr:row>0</xdr:row>
      <xdr:rowOff>47625</xdr:rowOff>
    </xdr:from>
    <xdr:to>
      <xdr:col>0</xdr:col>
      <xdr:colOff>485775</xdr:colOff>
      <xdr:row>1</xdr:row>
      <xdr:rowOff>0</xdr:rowOff>
    </xdr:to>
    <xdr:sp macro="" textlink="">
      <xdr:nvSpPr>
        <xdr:cNvPr id="4908029" name="AutoShape 9">
          <a:extLst>
            <a:ext uri="{FF2B5EF4-FFF2-40B4-BE49-F238E27FC236}">
              <a16:creationId xmlns:a16="http://schemas.microsoft.com/office/drawing/2014/main" id="{00000000-0008-0000-0100-0000FDE34A00}"/>
            </a:ext>
          </a:extLst>
        </xdr:cNvPr>
        <xdr:cNvSpPr>
          <a:spLocks noChangeArrowheads="1"/>
        </xdr:cNvSpPr>
      </xdr:nvSpPr>
      <xdr:spPr bwMode="auto">
        <a:xfrm>
          <a:off x="114300" y="47625"/>
          <a:ext cx="371475" cy="342900"/>
        </a:xfrm>
        <a:prstGeom prst="sun">
          <a:avLst>
            <a:gd name="adj" fmla="val 25000"/>
          </a:avLst>
        </a:prstGeom>
        <a:gradFill rotWithShape="1">
          <a:gsLst>
            <a:gs pos="0">
              <a:srgbClr val="FFFF99"/>
            </a:gs>
            <a:gs pos="100000">
              <a:srgbClr val="767647"/>
            </a:gs>
          </a:gsLst>
          <a:path path="rect">
            <a:fillToRect l="50000" t="50000" r="50000" b="50000"/>
          </a:path>
        </a:gradFill>
        <a:ln w="9525">
          <a:solidFill>
            <a:srgbClr val="000000"/>
          </a:solidFill>
          <a:miter lim="800000"/>
          <a:headEnd/>
          <a:tailEnd/>
        </a:ln>
      </xdr:spPr>
    </xdr:sp>
    <xdr:clientData/>
  </xdr:twoCellAnchor>
  <xdr:twoCellAnchor>
    <xdr:from>
      <xdr:col>1</xdr:col>
      <xdr:colOff>0</xdr:colOff>
      <xdr:row>8</xdr:row>
      <xdr:rowOff>0</xdr:rowOff>
    </xdr:from>
    <xdr:to>
      <xdr:col>3</xdr:col>
      <xdr:colOff>0</xdr:colOff>
      <xdr:row>9</xdr:row>
      <xdr:rowOff>19050</xdr:rowOff>
    </xdr:to>
    <xdr:sp macro="" textlink="">
      <xdr:nvSpPr>
        <xdr:cNvPr id="1036" name="Text Box 12">
          <a:hlinkClick xmlns:r="http://schemas.openxmlformats.org/officeDocument/2006/relationships" r:id="rId2" tooltip="Click For Detailed General Instructions"/>
          <a:extLst>
            <a:ext uri="{FF2B5EF4-FFF2-40B4-BE49-F238E27FC236}">
              <a16:creationId xmlns:a16="http://schemas.microsoft.com/office/drawing/2014/main" id="{00000000-0008-0000-0100-00000C040000}"/>
            </a:ext>
          </a:extLst>
        </xdr:cNvPr>
        <xdr:cNvSpPr txBox="1">
          <a:spLocks noChangeArrowheads="1"/>
        </xdr:cNvSpPr>
      </xdr:nvSpPr>
      <xdr:spPr bwMode="auto">
        <a:xfrm>
          <a:off x="657225" y="3476625"/>
          <a:ext cx="3790950" cy="314325"/>
        </a:xfrm>
        <a:prstGeom prst="rect">
          <a:avLst/>
        </a:prstGeom>
        <a:solidFill>
          <a:srgbClr val="FFCCCC"/>
        </a:solidFill>
        <a:ln w="6350">
          <a:solidFill>
            <a:srgbClr val="000000"/>
          </a:solidFill>
          <a:miter lim="800000"/>
          <a:headEnd/>
          <a:tailEnd/>
        </a:ln>
      </xdr:spPr>
      <xdr:txBody>
        <a:bodyPr vertOverflow="clip" wrap="square" lIns="27432" tIns="32004" rIns="27432" bIns="32004" anchor="ctr" upright="1"/>
        <a:lstStyle/>
        <a:p>
          <a:pPr algn="ctr" rtl="0">
            <a:defRPr sz="1000"/>
          </a:pPr>
          <a:r>
            <a:rPr lang="en-US" sz="1200" b="1" i="0" u="none" strike="noStrike" baseline="0">
              <a:solidFill>
                <a:srgbClr val="000000"/>
              </a:solidFill>
              <a:latin typeface="Book Antiqua"/>
            </a:rPr>
            <a:t>Click for Detailed General Instructions</a:t>
          </a:r>
        </a:p>
      </xdr:txBody>
    </xdr:sp>
    <xdr:clientData/>
  </xdr:twoCellAnchor>
  <xdr:twoCellAnchor>
    <xdr:from>
      <xdr:col>1</xdr:col>
      <xdr:colOff>0</xdr:colOff>
      <xdr:row>0</xdr:row>
      <xdr:rowOff>9525</xdr:rowOff>
    </xdr:from>
    <xdr:to>
      <xdr:col>5</xdr:col>
      <xdr:colOff>0</xdr:colOff>
      <xdr:row>0</xdr:row>
      <xdr:rowOff>381000</xdr:rowOff>
    </xdr:to>
    <xdr:sp macro="" textlink="">
      <xdr:nvSpPr>
        <xdr:cNvPr id="1037" name="Text Box 13">
          <a:extLst>
            <a:ext uri="{FF2B5EF4-FFF2-40B4-BE49-F238E27FC236}">
              <a16:creationId xmlns:a16="http://schemas.microsoft.com/office/drawing/2014/main" id="{00000000-0008-0000-0100-00000D040000}"/>
            </a:ext>
          </a:extLst>
        </xdr:cNvPr>
        <xdr:cNvSpPr txBox="1">
          <a:spLocks noChangeArrowheads="1"/>
        </xdr:cNvSpPr>
      </xdr:nvSpPr>
      <xdr:spPr bwMode="auto">
        <a:xfrm>
          <a:off x="657225" y="9525"/>
          <a:ext cx="7591425" cy="371475"/>
        </a:xfrm>
        <a:prstGeom prst="rect">
          <a:avLst/>
        </a:prstGeom>
        <a:solidFill>
          <a:srgbClr val="FFCCCC"/>
        </a:solidFill>
        <a:ln w="9525">
          <a:solidFill>
            <a:srgbClr val="000000"/>
          </a:solidFill>
          <a:miter lim="800000"/>
          <a:headEnd/>
          <a:tailEnd/>
        </a:ln>
      </xdr:spPr>
      <xdr:txBody>
        <a:bodyPr vertOverflow="clip" wrap="square" lIns="27432" tIns="32004" rIns="27432" bIns="32004" anchor="ctr" upright="1"/>
        <a:lstStyle/>
        <a:p>
          <a:pPr algn="ctr" rtl="0">
            <a:defRPr sz="1000"/>
          </a:pPr>
          <a:r>
            <a:rPr lang="en-US" sz="1200" b="1" i="0" u="none" strike="noStrike" baseline="0">
              <a:solidFill>
                <a:srgbClr val="000000"/>
              </a:solidFill>
              <a:latin typeface="Book Antiqua"/>
            </a:rPr>
            <a:t>General guidelines for filling up  the Price Schedules, Sch-1 to Sch-7</a:t>
          </a:r>
        </a:p>
      </xdr:txBody>
    </xdr:sp>
    <xdr:clientData/>
  </xdr:twoCellAnchor>
  <xdr:twoCellAnchor editAs="oneCell">
    <xdr:from>
      <xdr:col>1</xdr:col>
      <xdr:colOff>114300</xdr:colOff>
      <xdr:row>10</xdr:row>
      <xdr:rowOff>257175</xdr:rowOff>
    </xdr:from>
    <xdr:to>
      <xdr:col>2</xdr:col>
      <xdr:colOff>1714500</xdr:colOff>
      <xdr:row>12</xdr:row>
      <xdr:rowOff>228600</xdr:rowOff>
    </xdr:to>
    <xdr:pic>
      <xdr:nvPicPr>
        <xdr:cNvPr id="2" name="Picture 9">
          <a:extLst>
            <a:ext uri="{FF2B5EF4-FFF2-40B4-BE49-F238E27FC236}">
              <a16:creationId xmlns:a16="http://schemas.microsoft.com/office/drawing/2014/main" id="{DDBE8880-B7DC-4B51-8700-CC2202F7ED1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71525" y="4162425"/>
          <a:ext cx="24479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2552700</xdr:colOff>
      <xdr:row>11</xdr:row>
      <xdr:rowOff>9525</xdr:rowOff>
    </xdr:from>
    <xdr:to>
      <xdr:col>4</xdr:col>
      <xdr:colOff>666750</xdr:colOff>
      <xdr:row>13</xdr:row>
      <xdr:rowOff>19050</xdr:rowOff>
    </xdr:to>
    <xdr:pic>
      <xdr:nvPicPr>
        <xdr:cNvPr id="3" name="Picture 10">
          <a:extLst>
            <a:ext uri="{FF2B5EF4-FFF2-40B4-BE49-F238E27FC236}">
              <a16:creationId xmlns:a16="http://schemas.microsoft.com/office/drawing/2014/main" id="{9C734D20-191F-4973-82EA-B063C1917CAA}"/>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l="12981" t="27950" r="31090" b="55093"/>
        <a:stretch>
          <a:fillRect/>
        </a:stretch>
      </xdr:blipFill>
      <xdr:spPr bwMode="auto">
        <a:xfrm>
          <a:off x="4057650" y="4695825"/>
          <a:ext cx="400050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17</xdr:col>
      <xdr:colOff>266700</xdr:colOff>
      <xdr:row>0</xdr:row>
      <xdr:rowOff>19050</xdr:rowOff>
    </xdr:from>
    <xdr:to>
      <xdr:col>19</xdr:col>
      <xdr:colOff>0</xdr:colOff>
      <xdr:row>2</xdr:row>
      <xdr:rowOff>257175</xdr:rowOff>
    </xdr:to>
    <xdr:grpSp>
      <xdr:nvGrpSpPr>
        <xdr:cNvPr id="4926808" name="Group 1">
          <a:hlinkClick xmlns:r="http://schemas.openxmlformats.org/officeDocument/2006/relationships" r:id="rId1" tooltip="Click for Sch-5"/>
          <a:extLst>
            <a:ext uri="{FF2B5EF4-FFF2-40B4-BE49-F238E27FC236}">
              <a16:creationId xmlns:a16="http://schemas.microsoft.com/office/drawing/2014/main" id="{00000000-0008-0000-0A00-0000582D4B00}"/>
            </a:ext>
          </a:extLst>
        </xdr:cNvPr>
        <xdr:cNvGrpSpPr>
          <a:grpSpLocks/>
        </xdr:cNvGrpSpPr>
      </xdr:nvGrpSpPr>
      <xdr:grpSpPr bwMode="auto">
        <a:xfrm>
          <a:off x="16573500" y="19050"/>
          <a:ext cx="0" cy="700768"/>
          <a:chOff x="804" y="5"/>
          <a:chExt cx="116" cy="73"/>
        </a:xfrm>
      </xdr:grpSpPr>
      <xdr:sp macro="" textlink="">
        <xdr:nvSpPr>
          <xdr:cNvPr id="4926809" name="AutoShape 2">
            <a:extLst>
              <a:ext uri="{FF2B5EF4-FFF2-40B4-BE49-F238E27FC236}">
                <a16:creationId xmlns:a16="http://schemas.microsoft.com/office/drawing/2014/main" id="{00000000-0008-0000-0A00-0000592D4B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4" name="Text Box 3">
            <a:extLst>
              <a:ext uri="{FF2B5EF4-FFF2-40B4-BE49-F238E27FC236}">
                <a16:creationId xmlns:a16="http://schemas.microsoft.com/office/drawing/2014/main" id="{00000000-0008-0000-0A00-000004000000}"/>
              </a:ext>
            </a:extLst>
          </xdr:cNvPr>
          <xdr:cNvSpPr txBox="1">
            <a:spLocks noChangeArrowheads="1"/>
          </xdr:cNvSpPr>
        </xdr:nvSpPr>
        <xdr:spPr bwMode="auto">
          <a:xfrm>
            <a:off x="16554450" y="3211452328968"/>
            <a:ext cx="0" cy="39"/>
          </a:xfrm>
          <a:prstGeom prst="rect">
            <a:avLst/>
          </a:prstGeom>
          <a:noFill/>
          <a:ln w="9525">
            <a:noFill/>
            <a:miter lim="800000"/>
            <a:headEnd/>
            <a:tailEnd/>
          </a:ln>
        </xdr:spPr>
        <xdr:txBody>
          <a:bodyPr vertOverflow="clip" wrap="square" lIns="27432" tIns="32004" rIns="27432" bIns="32004" anchor="ctr" upright="1"/>
          <a:lstStyle/>
          <a:p>
            <a:pPr algn="ctr" rtl="0">
              <a:defRPr sz="1000"/>
            </a:pPr>
            <a:r>
              <a:rPr lang="en-US" sz="1000" b="1" i="0" u="none" strike="noStrike" baseline="0">
                <a:solidFill>
                  <a:srgbClr val="000000"/>
                </a:solidFill>
                <a:latin typeface="Book Antiqua"/>
              </a:rPr>
              <a:t>Click for Sch-5</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17</xdr:col>
      <xdr:colOff>266700</xdr:colOff>
      <xdr:row>0</xdr:row>
      <xdr:rowOff>19050</xdr:rowOff>
    </xdr:from>
    <xdr:to>
      <xdr:col>19</xdr:col>
      <xdr:colOff>0</xdr:colOff>
      <xdr:row>2</xdr:row>
      <xdr:rowOff>257175</xdr:rowOff>
    </xdr:to>
    <xdr:grpSp>
      <xdr:nvGrpSpPr>
        <xdr:cNvPr id="4705021" name="Group 1">
          <a:hlinkClick xmlns:r="http://schemas.openxmlformats.org/officeDocument/2006/relationships" r:id="rId1" tooltip="Click for Sch-5"/>
          <a:extLst>
            <a:ext uri="{FF2B5EF4-FFF2-40B4-BE49-F238E27FC236}">
              <a16:creationId xmlns:a16="http://schemas.microsoft.com/office/drawing/2014/main" id="{00000000-0008-0000-0B00-0000FDCA4700}"/>
            </a:ext>
          </a:extLst>
        </xdr:cNvPr>
        <xdr:cNvGrpSpPr>
          <a:grpSpLocks/>
        </xdr:cNvGrpSpPr>
      </xdr:nvGrpSpPr>
      <xdr:grpSpPr bwMode="auto">
        <a:xfrm>
          <a:off x="17668875" y="19050"/>
          <a:ext cx="0" cy="695325"/>
          <a:chOff x="804" y="5"/>
          <a:chExt cx="116" cy="73"/>
        </a:xfrm>
      </xdr:grpSpPr>
      <xdr:sp macro="" textlink="">
        <xdr:nvSpPr>
          <xdr:cNvPr id="4705022" name="AutoShape 2">
            <a:extLst>
              <a:ext uri="{FF2B5EF4-FFF2-40B4-BE49-F238E27FC236}">
                <a16:creationId xmlns:a16="http://schemas.microsoft.com/office/drawing/2014/main" id="{00000000-0008-0000-0B00-0000FECA47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12291" name="Text Box 3">
            <a:extLst>
              <a:ext uri="{FF2B5EF4-FFF2-40B4-BE49-F238E27FC236}">
                <a16:creationId xmlns:a16="http://schemas.microsoft.com/office/drawing/2014/main" id="{00000000-0008-0000-0B00-000003300000}"/>
              </a:ext>
            </a:extLst>
          </xdr:cNvPr>
          <xdr:cNvSpPr txBox="1">
            <a:spLocks noChangeArrowheads="1"/>
          </xdr:cNvSpPr>
        </xdr:nvSpPr>
        <xdr:spPr bwMode="auto">
          <a:xfrm>
            <a:off x="17668875" y="3211452328968"/>
            <a:ext cx="0" cy="39"/>
          </a:xfrm>
          <a:prstGeom prst="rect">
            <a:avLst/>
          </a:prstGeom>
          <a:noFill/>
          <a:ln w="9525">
            <a:noFill/>
            <a:miter lim="800000"/>
            <a:headEnd/>
            <a:tailEnd/>
          </a:ln>
        </xdr:spPr>
        <xdr:txBody>
          <a:bodyPr vertOverflow="clip" wrap="square" lIns="27432" tIns="32004" rIns="27432" bIns="32004" anchor="ctr" upright="1"/>
          <a:lstStyle/>
          <a:p>
            <a:pPr algn="ctr" rtl="0">
              <a:defRPr sz="1000"/>
            </a:pPr>
            <a:r>
              <a:rPr lang="en-US" sz="1000" b="1" i="0" u="none" strike="noStrike" baseline="0">
                <a:solidFill>
                  <a:srgbClr val="000000"/>
                </a:solidFill>
                <a:latin typeface="Book Antiqua"/>
              </a:rPr>
              <a:t>Click for Sch-5</a:t>
            </a: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209550</xdr:colOff>
      <xdr:row>0</xdr:row>
      <xdr:rowOff>47625</xdr:rowOff>
    </xdr:from>
    <xdr:to>
      <xdr:col>6</xdr:col>
      <xdr:colOff>552450</xdr:colOff>
      <xdr:row>2</xdr:row>
      <xdr:rowOff>323850</xdr:rowOff>
    </xdr:to>
    <xdr:grpSp>
      <xdr:nvGrpSpPr>
        <xdr:cNvPr id="4706045" name="Group 25">
          <a:hlinkClick xmlns:r="http://schemas.openxmlformats.org/officeDocument/2006/relationships" r:id="rId1" tooltip="Click for Sch-6"/>
          <a:extLst>
            <a:ext uri="{FF2B5EF4-FFF2-40B4-BE49-F238E27FC236}">
              <a16:creationId xmlns:a16="http://schemas.microsoft.com/office/drawing/2014/main" id="{00000000-0008-0000-0C00-0000FDCE4700}"/>
            </a:ext>
          </a:extLst>
        </xdr:cNvPr>
        <xdr:cNvGrpSpPr>
          <a:grpSpLocks/>
        </xdr:cNvGrpSpPr>
      </xdr:nvGrpSpPr>
      <xdr:grpSpPr bwMode="auto">
        <a:xfrm>
          <a:off x="8534400" y="47625"/>
          <a:ext cx="1104900" cy="600075"/>
          <a:chOff x="804" y="5"/>
          <a:chExt cx="116" cy="73"/>
        </a:xfrm>
      </xdr:grpSpPr>
      <xdr:sp macro="" textlink="">
        <xdr:nvSpPr>
          <xdr:cNvPr id="4706046" name="AutoShape 26">
            <a:extLst>
              <a:ext uri="{FF2B5EF4-FFF2-40B4-BE49-F238E27FC236}">
                <a16:creationId xmlns:a16="http://schemas.microsoft.com/office/drawing/2014/main" id="{00000000-0008-0000-0C00-0000FECE47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2075" name="Text Box 27">
            <a:extLst>
              <a:ext uri="{FF2B5EF4-FFF2-40B4-BE49-F238E27FC236}">
                <a16:creationId xmlns:a16="http://schemas.microsoft.com/office/drawing/2014/main" id="{00000000-0008-0000-0C00-00001B080000}"/>
              </a:ext>
            </a:extLst>
          </xdr:cNvPr>
          <xdr:cNvSpPr txBox="1">
            <a:spLocks noChangeArrowheads="1"/>
          </xdr:cNvSpPr>
        </xdr:nvSpPr>
        <xdr:spPr bwMode="auto">
          <a:xfrm>
            <a:off x="819" y="24"/>
            <a:ext cx="98" cy="38"/>
          </a:xfrm>
          <a:prstGeom prst="rect">
            <a:avLst/>
          </a:prstGeom>
          <a:noFill/>
          <a:ln w="9525">
            <a:noFill/>
            <a:miter lim="800000"/>
            <a:headEnd/>
            <a:tailEnd/>
          </a:ln>
        </xdr:spPr>
        <xdr:txBody>
          <a:bodyPr vertOverflow="clip" wrap="square" lIns="27432" tIns="32004" rIns="27432" bIns="32004" anchor="ctr" upright="1"/>
          <a:lstStyle/>
          <a:p>
            <a:pPr algn="ctr" rtl="0">
              <a:defRPr sz="1000"/>
            </a:pPr>
            <a:r>
              <a:rPr lang="en-US" sz="1000" b="1" i="0" u="none" strike="noStrike" baseline="0">
                <a:solidFill>
                  <a:srgbClr val="000000"/>
                </a:solidFill>
                <a:latin typeface="Book Antiqua"/>
              </a:rPr>
              <a:t>Click for Sch-6</a:t>
            </a: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209550</xdr:colOff>
      <xdr:row>0</xdr:row>
      <xdr:rowOff>47625</xdr:rowOff>
    </xdr:from>
    <xdr:to>
      <xdr:col>6</xdr:col>
      <xdr:colOff>552450</xdr:colOff>
      <xdr:row>2</xdr:row>
      <xdr:rowOff>323850</xdr:rowOff>
    </xdr:to>
    <xdr:grpSp>
      <xdr:nvGrpSpPr>
        <xdr:cNvPr id="4707069" name="Group 25">
          <a:hlinkClick xmlns:r="http://schemas.openxmlformats.org/officeDocument/2006/relationships" r:id="rId1" tooltip="Click for Sch-6"/>
          <a:extLst>
            <a:ext uri="{FF2B5EF4-FFF2-40B4-BE49-F238E27FC236}">
              <a16:creationId xmlns:a16="http://schemas.microsoft.com/office/drawing/2014/main" id="{00000000-0008-0000-0D00-0000FDD24700}"/>
            </a:ext>
          </a:extLst>
        </xdr:cNvPr>
        <xdr:cNvGrpSpPr>
          <a:grpSpLocks/>
        </xdr:cNvGrpSpPr>
      </xdr:nvGrpSpPr>
      <xdr:grpSpPr bwMode="auto">
        <a:xfrm>
          <a:off x="8534400" y="47625"/>
          <a:ext cx="1104900" cy="600075"/>
          <a:chOff x="804" y="5"/>
          <a:chExt cx="116" cy="73"/>
        </a:xfrm>
      </xdr:grpSpPr>
      <xdr:sp macro="" textlink="">
        <xdr:nvSpPr>
          <xdr:cNvPr id="4707070" name="AutoShape 26">
            <a:extLst>
              <a:ext uri="{FF2B5EF4-FFF2-40B4-BE49-F238E27FC236}">
                <a16:creationId xmlns:a16="http://schemas.microsoft.com/office/drawing/2014/main" id="{00000000-0008-0000-0D00-0000FED247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4" name="Text Box 27">
            <a:extLst>
              <a:ext uri="{FF2B5EF4-FFF2-40B4-BE49-F238E27FC236}">
                <a16:creationId xmlns:a16="http://schemas.microsoft.com/office/drawing/2014/main" id="{00000000-0008-0000-0D00-000004000000}"/>
              </a:ext>
            </a:extLst>
          </xdr:cNvPr>
          <xdr:cNvSpPr txBox="1">
            <a:spLocks noChangeArrowheads="1"/>
          </xdr:cNvSpPr>
        </xdr:nvSpPr>
        <xdr:spPr bwMode="auto">
          <a:xfrm>
            <a:off x="819" y="24"/>
            <a:ext cx="98" cy="38"/>
          </a:xfrm>
          <a:prstGeom prst="rect">
            <a:avLst/>
          </a:prstGeom>
          <a:noFill/>
          <a:ln w="9525">
            <a:noFill/>
            <a:miter lim="800000"/>
            <a:headEnd/>
            <a:tailEnd/>
          </a:ln>
        </xdr:spPr>
        <xdr:txBody>
          <a:bodyPr vertOverflow="clip" wrap="square" lIns="27432" tIns="32004" rIns="27432" bIns="32004" anchor="ctr" upright="1"/>
          <a:lstStyle/>
          <a:p>
            <a:pPr algn="ctr" rtl="0">
              <a:defRPr sz="1000"/>
            </a:pPr>
            <a:r>
              <a:rPr lang="en-US" sz="1000" b="1" i="0" u="none" strike="noStrike" baseline="0">
                <a:solidFill>
                  <a:srgbClr val="000000"/>
                </a:solidFill>
                <a:latin typeface="Book Antiqua"/>
              </a:rPr>
              <a:t>Click for Sch-6</a:t>
            </a: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276225</xdr:colOff>
      <xdr:row>0</xdr:row>
      <xdr:rowOff>19050</xdr:rowOff>
    </xdr:from>
    <xdr:to>
      <xdr:col>5</xdr:col>
      <xdr:colOff>619125</xdr:colOff>
      <xdr:row>2</xdr:row>
      <xdr:rowOff>257175</xdr:rowOff>
    </xdr:to>
    <xdr:grpSp>
      <xdr:nvGrpSpPr>
        <xdr:cNvPr id="4708093" name="Group 1">
          <a:hlinkClick xmlns:r="http://schemas.openxmlformats.org/officeDocument/2006/relationships" r:id="rId1" tooltip="Click for Sch-7"/>
          <a:extLst>
            <a:ext uri="{FF2B5EF4-FFF2-40B4-BE49-F238E27FC236}">
              <a16:creationId xmlns:a16="http://schemas.microsoft.com/office/drawing/2014/main" id="{00000000-0008-0000-0E00-0000FDD64700}"/>
            </a:ext>
          </a:extLst>
        </xdr:cNvPr>
        <xdr:cNvGrpSpPr>
          <a:grpSpLocks/>
        </xdr:cNvGrpSpPr>
      </xdr:nvGrpSpPr>
      <xdr:grpSpPr bwMode="auto">
        <a:xfrm>
          <a:off x="7400925" y="19050"/>
          <a:ext cx="1104900" cy="695325"/>
          <a:chOff x="804" y="5"/>
          <a:chExt cx="116" cy="73"/>
        </a:xfrm>
      </xdr:grpSpPr>
      <xdr:sp macro="" textlink="">
        <xdr:nvSpPr>
          <xdr:cNvPr id="4708094" name="AutoShape 2">
            <a:extLst>
              <a:ext uri="{FF2B5EF4-FFF2-40B4-BE49-F238E27FC236}">
                <a16:creationId xmlns:a16="http://schemas.microsoft.com/office/drawing/2014/main" id="{00000000-0008-0000-0E00-0000FED647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13315" name="Text Box 3">
            <a:extLst>
              <a:ext uri="{FF2B5EF4-FFF2-40B4-BE49-F238E27FC236}">
                <a16:creationId xmlns:a16="http://schemas.microsoft.com/office/drawing/2014/main" id="{00000000-0008-0000-0E00-000003340000}"/>
              </a:ext>
            </a:extLst>
          </xdr:cNvPr>
          <xdr:cNvSpPr txBox="1">
            <a:spLocks noChangeArrowheads="1"/>
          </xdr:cNvSpPr>
        </xdr:nvSpPr>
        <xdr:spPr bwMode="auto">
          <a:xfrm>
            <a:off x="819" y="23"/>
            <a:ext cx="98" cy="39"/>
          </a:xfrm>
          <a:prstGeom prst="rect">
            <a:avLst/>
          </a:prstGeom>
          <a:noFill/>
          <a:ln w="9525">
            <a:noFill/>
            <a:miter lim="800000"/>
            <a:headEnd/>
            <a:tailEnd/>
          </a:ln>
        </xdr:spPr>
        <xdr:txBody>
          <a:bodyPr vertOverflow="clip" wrap="square" lIns="27432" tIns="32004" rIns="27432" bIns="32004" anchor="ctr" upright="1"/>
          <a:lstStyle/>
          <a:p>
            <a:pPr algn="ctr" rtl="0">
              <a:defRPr sz="1000"/>
            </a:pPr>
            <a:r>
              <a:rPr lang="en-US" sz="1000" b="1" i="0" u="none" strike="noStrike" baseline="0">
                <a:solidFill>
                  <a:srgbClr val="000000"/>
                </a:solidFill>
                <a:latin typeface="Book Antiqua"/>
              </a:rPr>
              <a:t>Click for Sch-7</a:t>
            </a: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276225</xdr:colOff>
      <xdr:row>0</xdr:row>
      <xdr:rowOff>19050</xdr:rowOff>
    </xdr:from>
    <xdr:to>
      <xdr:col>5</xdr:col>
      <xdr:colOff>619125</xdr:colOff>
      <xdr:row>2</xdr:row>
      <xdr:rowOff>257175</xdr:rowOff>
    </xdr:to>
    <xdr:grpSp>
      <xdr:nvGrpSpPr>
        <xdr:cNvPr id="4709117" name="Group 1">
          <a:hlinkClick xmlns:r="http://schemas.openxmlformats.org/officeDocument/2006/relationships" r:id="rId1" tooltip="Click for Sch-7"/>
          <a:extLst>
            <a:ext uri="{FF2B5EF4-FFF2-40B4-BE49-F238E27FC236}">
              <a16:creationId xmlns:a16="http://schemas.microsoft.com/office/drawing/2014/main" id="{00000000-0008-0000-0F00-0000FDDA4700}"/>
            </a:ext>
          </a:extLst>
        </xdr:cNvPr>
        <xdr:cNvGrpSpPr>
          <a:grpSpLocks/>
        </xdr:cNvGrpSpPr>
      </xdr:nvGrpSpPr>
      <xdr:grpSpPr bwMode="auto">
        <a:xfrm>
          <a:off x="7400925" y="19050"/>
          <a:ext cx="1104900" cy="695325"/>
          <a:chOff x="804" y="5"/>
          <a:chExt cx="116" cy="73"/>
        </a:xfrm>
      </xdr:grpSpPr>
      <xdr:sp macro="" textlink="">
        <xdr:nvSpPr>
          <xdr:cNvPr id="4709118" name="AutoShape 2">
            <a:extLst>
              <a:ext uri="{FF2B5EF4-FFF2-40B4-BE49-F238E27FC236}">
                <a16:creationId xmlns:a16="http://schemas.microsoft.com/office/drawing/2014/main" id="{00000000-0008-0000-0F00-0000FEDA47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4" name="Text Box 3">
            <a:extLst>
              <a:ext uri="{FF2B5EF4-FFF2-40B4-BE49-F238E27FC236}">
                <a16:creationId xmlns:a16="http://schemas.microsoft.com/office/drawing/2014/main" id="{00000000-0008-0000-0F00-000004000000}"/>
              </a:ext>
            </a:extLst>
          </xdr:cNvPr>
          <xdr:cNvSpPr txBox="1">
            <a:spLocks noChangeArrowheads="1"/>
          </xdr:cNvSpPr>
        </xdr:nvSpPr>
        <xdr:spPr bwMode="auto">
          <a:xfrm>
            <a:off x="819" y="23"/>
            <a:ext cx="98" cy="39"/>
          </a:xfrm>
          <a:prstGeom prst="rect">
            <a:avLst/>
          </a:prstGeom>
          <a:noFill/>
          <a:ln w="9525">
            <a:noFill/>
            <a:miter lim="800000"/>
            <a:headEnd/>
            <a:tailEnd/>
          </a:ln>
        </xdr:spPr>
        <xdr:txBody>
          <a:bodyPr vertOverflow="clip" wrap="square" lIns="27432" tIns="32004" rIns="27432" bIns="32004" anchor="ctr" upright="1"/>
          <a:lstStyle/>
          <a:p>
            <a:pPr algn="ctr" rtl="0">
              <a:defRPr sz="1000"/>
            </a:pPr>
            <a:r>
              <a:rPr lang="en-US" sz="1000" b="1" i="0" u="none" strike="noStrike" baseline="0">
                <a:solidFill>
                  <a:srgbClr val="000000"/>
                </a:solidFill>
                <a:latin typeface="Book Antiqua"/>
              </a:rPr>
              <a:t>Click for Sch-7</a:t>
            </a: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14</xdr:col>
      <xdr:colOff>495300</xdr:colOff>
      <xdr:row>0</xdr:row>
      <xdr:rowOff>66675</xdr:rowOff>
    </xdr:from>
    <xdr:to>
      <xdr:col>20</xdr:col>
      <xdr:colOff>38100</xdr:colOff>
      <xdr:row>2</xdr:row>
      <xdr:rowOff>266700</xdr:rowOff>
    </xdr:to>
    <xdr:grpSp>
      <xdr:nvGrpSpPr>
        <xdr:cNvPr id="4710141" name="Group 5">
          <a:hlinkClick xmlns:r="http://schemas.openxmlformats.org/officeDocument/2006/relationships" r:id="rId1" tooltip="Click For Bid Form 2nd Envelope"/>
          <a:extLst>
            <a:ext uri="{FF2B5EF4-FFF2-40B4-BE49-F238E27FC236}">
              <a16:creationId xmlns:a16="http://schemas.microsoft.com/office/drawing/2014/main" id="{00000000-0008-0000-1000-0000FDDE4700}"/>
            </a:ext>
          </a:extLst>
        </xdr:cNvPr>
        <xdr:cNvGrpSpPr>
          <a:grpSpLocks/>
        </xdr:cNvGrpSpPr>
      </xdr:nvGrpSpPr>
      <xdr:grpSpPr bwMode="auto">
        <a:xfrm>
          <a:off x="15381514" y="66675"/>
          <a:ext cx="1583872" cy="472168"/>
          <a:chOff x="762" y="2"/>
          <a:chExt cx="116" cy="73"/>
        </a:xfrm>
      </xdr:grpSpPr>
      <xdr:sp macro="" textlink="">
        <xdr:nvSpPr>
          <xdr:cNvPr id="4710142" name="AutoShape 2">
            <a:extLst>
              <a:ext uri="{FF2B5EF4-FFF2-40B4-BE49-F238E27FC236}">
                <a16:creationId xmlns:a16="http://schemas.microsoft.com/office/drawing/2014/main" id="{00000000-0008-0000-1000-0000FEDE4700}"/>
              </a:ext>
            </a:extLst>
          </xdr:cNvPr>
          <xdr:cNvSpPr>
            <a:spLocks noChangeArrowheads="1"/>
          </xdr:cNvSpPr>
        </xdr:nvSpPr>
        <xdr:spPr bwMode="auto">
          <a:xfrm>
            <a:off x="762" y="2"/>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14339" name="Text Box 3">
            <a:hlinkClick xmlns:r="http://schemas.openxmlformats.org/officeDocument/2006/relationships" r:id="rId2"/>
            <a:extLst>
              <a:ext uri="{FF2B5EF4-FFF2-40B4-BE49-F238E27FC236}">
                <a16:creationId xmlns:a16="http://schemas.microsoft.com/office/drawing/2014/main" id="{00000000-0008-0000-1000-000003380000}"/>
              </a:ext>
            </a:extLst>
          </xdr:cNvPr>
          <xdr:cNvSpPr txBox="1">
            <a:spLocks noChangeArrowheads="1"/>
          </xdr:cNvSpPr>
        </xdr:nvSpPr>
        <xdr:spPr bwMode="auto">
          <a:xfrm>
            <a:off x="6838950" y="-65230154"/>
            <a:ext cx="0" cy="37"/>
          </a:xfrm>
          <a:prstGeom prst="rect">
            <a:avLst/>
          </a:prstGeom>
          <a:noFill/>
          <a:ln w="9525">
            <a:noFill/>
            <a:miter lim="800000"/>
            <a:headEnd/>
            <a:tailEnd/>
          </a:ln>
        </xdr:spPr>
        <xdr:txBody>
          <a:bodyPr vertOverflow="clip" wrap="square" lIns="27432" tIns="32004" rIns="0" bIns="32004" anchor="ctr" upright="1"/>
          <a:lstStyle/>
          <a:p>
            <a:pPr algn="l" rtl="0">
              <a:defRPr sz="1000"/>
            </a:pPr>
            <a:r>
              <a:rPr lang="en-US" sz="900" b="1" i="0" u="none" strike="noStrike" baseline="0">
                <a:solidFill>
                  <a:srgbClr val="000000"/>
                </a:solidFill>
                <a:latin typeface="Book Antiqua"/>
              </a:rPr>
              <a:t>Click for Bid Form 2nd Envelope</a:t>
            </a: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7</xdr:col>
      <xdr:colOff>238125</xdr:colOff>
      <xdr:row>0</xdr:row>
      <xdr:rowOff>76200</xdr:rowOff>
    </xdr:from>
    <xdr:to>
      <xdr:col>8</xdr:col>
      <xdr:colOff>28575</xdr:colOff>
      <xdr:row>2</xdr:row>
      <xdr:rowOff>276225</xdr:rowOff>
    </xdr:to>
    <xdr:grpSp>
      <xdr:nvGrpSpPr>
        <xdr:cNvPr id="5100586" name="Group 5">
          <a:hlinkClick xmlns:r="http://schemas.openxmlformats.org/officeDocument/2006/relationships" r:id="rId1" tooltip="Click For Bid Form 2nd Envelope"/>
          <a:extLst>
            <a:ext uri="{FF2B5EF4-FFF2-40B4-BE49-F238E27FC236}">
              <a16:creationId xmlns:a16="http://schemas.microsoft.com/office/drawing/2014/main" id="{00000000-0008-0000-1100-00002AD44D00}"/>
            </a:ext>
          </a:extLst>
        </xdr:cNvPr>
        <xdr:cNvGrpSpPr>
          <a:grpSpLocks/>
        </xdr:cNvGrpSpPr>
      </xdr:nvGrpSpPr>
      <xdr:grpSpPr bwMode="auto">
        <a:xfrm>
          <a:off x="8453438" y="76200"/>
          <a:ext cx="1385887" cy="652463"/>
          <a:chOff x="762" y="2"/>
          <a:chExt cx="116" cy="73"/>
        </a:xfrm>
      </xdr:grpSpPr>
      <xdr:sp macro="" textlink="">
        <xdr:nvSpPr>
          <xdr:cNvPr id="5102078" name="AutoShape 2">
            <a:extLst>
              <a:ext uri="{FF2B5EF4-FFF2-40B4-BE49-F238E27FC236}">
                <a16:creationId xmlns:a16="http://schemas.microsoft.com/office/drawing/2014/main" id="{00000000-0008-0000-1100-0000FED94D00}"/>
              </a:ext>
            </a:extLst>
          </xdr:cNvPr>
          <xdr:cNvSpPr>
            <a:spLocks noChangeArrowheads="1"/>
          </xdr:cNvSpPr>
        </xdr:nvSpPr>
        <xdr:spPr bwMode="auto">
          <a:xfrm>
            <a:off x="762" y="2"/>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4" name="Text Box 3">
            <a:hlinkClick xmlns:r="http://schemas.openxmlformats.org/officeDocument/2006/relationships" r:id="rId2"/>
            <a:extLst>
              <a:ext uri="{FF2B5EF4-FFF2-40B4-BE49-F238E27FC236}">
                <a16:creationId xmlns:a16="http://schemas.microsoft.com/office/drawing/2014/main" id="{00000000-0008-0000-1100-000004000000}"/>
              </a:ext>
            </a:extLst>
          </xdr:cNvPr>
          <xdr:cNvSpPr txBox="1">
            <a:spLocks noChangeArrowheads="1"/>
          </xdr:cNvSpPr>
        </xdr:nvSpPr>
        <xdr:spPr bwMode="auto">
          <a:xfrm>
            <a:off x="779" y="18"/>
            <a:ext cx="98" cy="39"/>
          </a:xfrm>
          <a:prstGeom prst="rect">
            <a:avLst/>
          </a:prstGeom>
          <a:noFill/>
          <a:ln w="9525">
            <a:noFill/>
            <a:miter lim="800000"/>
            <a:headEnd/>
            <a:tailEnd/>
          </a:ln>
        </xdr:spPr>
        <xdr:txBody>
          <a:bodyPr vertOverflow="clip" wrap="square" lIns="27432" tIns="32004" rIns="0" bIns="32004" anchor="ctr" upright="1"/>
          <a:lstStyle/>
          <a:p>
            <a:pPr algn="l" rtl="0">
              <a:defRPr sz="1000"/>
            </a:pPr>
            <a:r>
              <a:rPr lang="en-US" sz="900" b="1" i="0" u="none" strike="noStrike" baseline="0">
                <a:solidFill>
                  <a:srgbClr val="000000"/>
                </a:solidFill>
                <a:latin typeface="Book Antiqua"/>
              </a:rPr>
              <a:t>Click for Bid Form 2nd Envelope</a:t>
            </a:r>
          </a:p>
        </xdr:txBody>
      </xdr:sp>
    </xdr:grpSp>
    <xdr:clientData/>
  </xdr:twoCellAnchor>
  <xdr:twoCellAnchor>
    <xdr:from>
      <xdr:col>2</xdr:col>
      <xdr:colOff>342900</xdr:colOff>
      <xdr:row>32</xdr:row>
      <xdr:rowOff>0</xdr:rowOff>
    </xdr:from>
    <xdr:to>
      <xdr:col>3</xdr:col>
      <xdr:colOff>0</xdr:colOff>
      <xdr:row>32</xdr:row>
      <xdr:rowOff>0</xdr:rowOff>
    </xdr:to>
    <xdr:grpSp>
      <xdr:nvGrpSpPr>
        <xdr:cNvPr id="5100587" name="Group 5719">
          <a:extLst>
            <a:ext uri="{FF2B5EF4-FFF2-40B4-BE49-F238E27FC236}">
              <a16:creationId xmlns:a16="http://schemas.microsoft.com/office/drawing/2014/main" id="{00000000-0008-0000-1100-00002BD44D00}"/>
            </a:ext>
          </a:extLst>
        </xdr:cNvPr>
        <xdr:cNvGrpSpPr>
          <a:grpSpLocks/>
        </xdr:cNvGrpSpPr>
      </xdr:nvGrpSpPr>
      <xdr:grpSpPr bwMode="auto">
        <a:xfrm>
          <a:off x="4117181" y="10096500"/>
          <a:ext cx="240507" cy="0"/>
          <a:chOff x="466" y="3952"/>
          <a:chExt cx="28" cy="16"/>
        </a:xfrm>
      </xdr:grpSpPr>
      <xdr:sp macro="" textlink="">
        <xdr:nvSpPr>
          <xdr:cNvPr id="5102076" name="Line 5720">
            <a:extLst>
              <a:ext uri="{FF2B5EF4-FFF2-40B4-BE49-F238E27FC236}">
                <a16:creationId xmlns:a16="http://schemas.microsoft.com/office/drawing/2014/main" id="{00000000-0008-0000-1100-0000FC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77" name="Line 5721">
            <a:extLst>
              <a:ext uri="{FF2B5EF4-FFF2-40B4-BE49-F238E27FC236}">
                <a16:creationId xmlns:a16="http://schemas.microsoft.com/office/drawing/2014/main" id="{00000000-0008-0000-1100-0000FD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588" name="Group 5722">
          <a:extLst>
            <a:ext uri="{FF2B5EF4-FFF2-40B4-BE49-F238E27FC236}">
              <a16:creationId xmlns:a16="http://schemas.microsoft.com/office/drawing/2014/main" id="{00000000-0008-0000-1100-00002CD44D00}"/>
            </a:ext>
          </a:extLst>
        </xdr:cNvPr>
        <xdr:cNvGrpSpPr>
          <a:grpSpLocks/>
        </xdr:cNvGrpSpPr>
      </xdr:nvGrpSpPr>
      <xdr:grpSpPr bwMode="auto">
        <a:xfrm>
          <a:off x="4700588" y="10096500"/>
          <a:ext cx="266700" cy="0"/>
          <a:chOff x="466" y="3952"/>
          <a:chExt cx="28" cy="16"/>
        </a:xfrm>
      </xdr:grpSpPr>
      <xdr:sp macro="" textlink="">
        <xdr:nvSpPr>
          <xdr:cNvPr id="5102074" name="Line 5723">
            <a:extLst>
              <a:ext uri="{FF2B5EF4-FFF2-40B4-BE49-F238E27FC236}">
                <a16:creationId xmlns:a16="http://schemas.microsoft.com/office/drawing/2014/main" id="{00000000-0008-0000-1100-0000FA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75" name="Line 5724">
            <a:extLst>
              <a:ext uri="{FF2B5EF4-FFF2-40B4-BE49-F238E27FC236}">
                <a16:creationId xmlns:a16="http://schemas.microsoft.com/office/drawing/2014/main" id="{00000000-0008-0000-1100-0000FB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589" name="Group 5725">
          <a:extLst>
            <a:ext uri="{FF2B5EF4-FFF2-40B4-BE49-F238E27FC236}">
              <a16:creationId xmlns:a16="http://schemas.microsoft.com/office/drawing/2014/main" id="{00000000-0008-0000-1100-00002DD44D00}"/>
            </a:ext>
          </a:extLst>
        </xdr:cNvPr>
        <xdr:cNvGrpSpPr>
          <a:grpSpLocks/>
        </xdr:cNvGrpSpPr>
      </xdr:nvGrpSpPr>
      <xdr:grpSpPr bwMode="auto">
        <a:xfrm>
          <a:off x="4117181" y="10096500"/>
          <a:ext cx="240507" cy="0"/>
          <a:chOff x="466" y="3952"/>
          <a:chExt cx="28" cy="16"/>
        </a:xfrm>
      </xdr:grpSpPr>
      <xdr:sp macro="" textlink="">
        <xdr:nvSpPr>
          <xdr:cNvPr id="5102072" name="Line 5726">
            <a:extLst>
              <a:ext uri="{FF2B5EF4-FFF2-40B4-BE49-F238E27FC236}">
                <a16:creationId xmlns:a16="http://schemas.microsoft.com/office/drawing/2014/main" id="{00000000-0008-0000-1100-0000F8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73" name="Line 5727">
            <a:extLst>
              <a:ext uri="{FF2B5EF4-FFF2-40B4-BE49-F238E27FC236}">
                <a16:creationId xmlns:a16="http://schemas.microsoft.com/office/drawing/2014/main" id="{00000000-0008-0000-1100-0000F9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590" name="Group 5728">
          <a:extLst>
            <a:ext uri="{FF2B5EF4-FFF2-40B4-BE49-F238E27FC236}">
              <a16:creationId xmlns:a16="http://schemas.microsoft.com/office/drawing/2014/main" id="{00000000-0008-0000-1100-00002ED44D00}"/>
            </a:ext>
          </a:extLst>
        </xdr:cNvPr>
        <xdr:cNvGrpSpPr>
          <a:grpSpLocks/>
        </xdr:cNvGrpSpPr>
      </xdr:nvGrpSpPr>
      <xdr:grpSpPr bwMode="auto">
        <a:xfrm>
          <a:off x="4700588" y="10096500"/>
          <a:ext cx="266700" cy="0"/>
          <a:chOff x="466" y="3952"/>
          <a:chExt cx="28" cy="16"/>
        </a:xfrm>
      </xdr:grpSpPr>
      <xdr:sp macro="" textlink="">
        <xdr:nvSpPr>
          <xdr:cNvPr id="5102070" name="Line 5729">
            <a:extLst>
              <a:ext uri="{FF2B5EF4-FFF2-40B4-BE49-F238E27FC236}">
                <a16:creationId xmlns:a16="http://schemas.microsoft.com/office/drawing/2014/main" id="{00000000-0008-0000-1100-0000F6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71" name="Line 5730">
            <a:extLst>
              <a:ext uri="{FF2B5EF4-FFF2-40B4-BE49-F238E27FC236}">
                <a16:creationId xmlns:a16="http://schemas.microsoft.com/office/drawing/2014/main" id="{00000000-0008-0000-1100-0000F7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591" name="Group 5731">
          <a:extLst>
            <a:ext uri="{FF2B5EF4-FFF2-40B4-BE49-F238E27FC236}">
              <a16:creationId xmlns:a16="http://schemas.microsoft.com/office/drawing/2014/main" id="{00000000-0008-0000-1100-00002FD44D00}"/>
            </a:ext>
          </a:extLst>
        </xdr:cNvPr>
        <xdr:cNvGrpSpPr>
          <a:grpSpLocks/>
        </xdr:cNvGrpSpPr>
      </xdr:nvGrpSpPr>
      <xdr:grpSpPr bwMode="auto">
        <a:xfrm>
          <a:off x="4117181" y="10096500"/>
          <a:ext cx="240507" cy="0"/>
          <a:chOff x="466" y="3952"/>
          <a:chExt cx="28" cy="16"/>
        </a:xfrm>
      </xdr:grpSpPr>
      <xdr:sp macro="" textlink="">
        <xdr:nvSpPr>
          <xdr:cNvPr id="5102068" name="Line 5732">
            <a:extLst>
              <a:ext uri="{FF2B5EF4-FFF2-40B4-BE49-F238E27FC236}">
                <a16:creationId xmlns:a16="http://schemas.microsoft.com/office/drawing/2014/main" id="{00000000-0008-0000-1100-0000F4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69" name="Line 5733">
            <a:extLst>
              <a:ext uri="{FF2B5EF4-FFF2-40B4-BE49-F238E27FC236}">
                <a16:creationId xmlns:a16="http://schemas.microsoft.com/office/drawing/2014/main" id="{00000000-0008-0000-1100-0000F5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592" name="Group 5734">
          <a:extLst>
            <a:ext uri="{FF2B5EF4-FFF2-40B4-BE49-F238E27FC236}">
              <a16:creationId xmlns:a16="http://schemas.microsoft.com/office/drawing/2014/main" id="{00000000-0008-0000-1100-000030D44D00}"/>
            </a:ext>
          </a:extLst>
        </xdr:cNvPr>
        <xdr:cNvGrpSpPr>
          <a:grpSpLocks/>
        </xdr:cNvGrpSpPr>
      </xdr:nvGrpSpPr>
      <xdr:grpSpPr bwMode="auto">
        <a:xfrm>
          <a:off x="4700588" y="10096500"/>
          <a:ext cx="266700" cy="0"/>
          <a:chOff x="466" y="3952"/>
          <a:chExt cx="28" cy="16"/>
        </a:xfrm>
      </xdr:grpSpPr>
      <xdr:sp macro="" textlink="">
        <xdr:nvSpPr>
          <xdr:cNvPr id="5102066" name="Line 5735">
            <a:extLst>
              <a:ext uri="{FF2B5EF4-FFF2-40B4-BE49-F238E27FC236}">
                <a16:creationId xmlns:a16="http://schemas.microsoft.com/office/drawing/2014/main" id="{00000000-0008-0000-1100-0000F2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67" name="Line 5736">
            <a:extLst>
              <a:ext uri="{FF2B5EF4-FFF2-40B4-BE49-F238E27FC236}">
                <a16:creationId xmlns:a16="http://schemas.microsoft.com/office/drawing/2014/main" id="{00000000-0008-0000-1100-0000F3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593" name="Group 5737">
          <a:extLst>
            <a:ext uri="{FF2B5EF4-FFF2-40B4-BE49-F238E27FC236}">
              <a16:creationId xmlns:a16="http://schemas.microsoft.com/office/drawing/2014/main" id="{00000000-0008-0000-1100-000031D44D00}"/>
            </a:ext>
          </a:extLst>
        </xdr:cNvPr>
        <xdr:cNvGrpSpPr>
          <a:grpSpLocks/>
        </xdr:cNvGrpSpPr>
      </xdr:nvGrpSpPr>
      <xdr:grpSpPr bwMode="auto">
        <a:xfrm>
          <a:off x="4117181" y="10096500"/>
          <a:ext cx="240507" cy="0"/>
          <a:chOff x="466" y="3952"/>
          <a:chExt cx="28" cy="16"/>
        </a:xfrm>
      </xdr:grpSpPr>
      <xdr:sp macro="" textlink="">
        <xdr:nvSpPr>
          <xdr:cNvPr id="5102064" name="Line 5738">
            <a:extLst>
              <a:ext uri="{FF2B5EF4-FFF2-40B4-BE49-F238E27FC236}">
                <a16:creationId xmlns:a16="http://schemas.microsoft.com/office/drawing/2014/main" id="{00000000-0008-0000-1100-0000F0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65" name="Line 5739">
            <a:extLst>
              <a:ext uri="{FF2B5EF4-FFF2-40B4-BE49-F238E27FC236}">
                <a16:creationId xmlns:a16="http://schemas.microsoft.com/office/drawing/2014/main" id="{00000000-0008-0000-1100-0000F1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594" name="Group 5740">
          <a:extLst>
            <a:ext uri="{FF2B5EF4-FFF2-40B4-BE49-F238E27FC236}">
              <a16:creationId xmlns:a16="http://schemas.microsoft.com/office/drawing/2014/main" id="{00000000-0008-0000-1100-000032D44D00}"/>
            </a:ext>
          </a:extLst>
        </xdr:cNvPr>
        <xdr:cNvGrpSpPr>
          <a:grpSpLocks/>
        </xdr:cNvGrpSpPr>
      </xdr:nvGrpSpPr>
      <xdr:grpSpPr bwMode="auto">
        <a:xfrm>
          <a:off x="4117181" y="10096500"/>
          <a:ext cx="240507" cy="0"/>
          <a:chOff x="466" y="3952"/>
          <a:chExt cx="28" cy="16"/>
        </a:xfrm>
      </xdr:grpSpPr>
      <xdr:sp macro="" textlink="">
        <xdr:nvSpPr>
          <xdr:cNvPr id="5102062" name="Line 5741">
            <a:extLst>
              <a:ext uri="{FF2B5EF4-FFF2-40B4-BE49-F238E27FC236}">
                <a16:creationId xmlns:a16="http://schemas.microsoft.com/office/drawing/2014/main" id="{00000000-0008-0000-1100-0000EE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63" name="Line 5742">
            <a:extLst>
              <a:ext uri="{FF2B5EF4-FFF2-40B4-BE49-F238E27FC236}">
                <a16:creationId xmlns:a16="http://schemas.microsoft.com/office/drawing/2014/main" id="{00000000-0008-0000-1100-0000EF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595" name="Group 5743">
          <a:extLst>
            <a:ext uri="{FF2B5EF4-FFF2-40B4-BE49-F238E27FC236}">
              <a16:creationId xmlns:a16="http://schemas.microsoft.com/office/drawing/2014/main" id="{00000000-0008-0000-1100-000033D44D00}"/>
            </a:ext>
          </a:extLst>
        </xdr:cNvPr>
        <xdr:cNvGrpSpPr>
          <a:grpSpLocks/>
        </xdr:cNvGrpSpPr>
      </xdr:nvGrpSpPr>
      <xdr:grpSpPr bwMode="auto">
        <a:xfrm>
          <a:off x="4117181" y="10096500"/>
          <a:ext cx="240507" cy="0"/>
          <a:chOff x="466" y="3952"/>
          <a:chExt cx="28" cy="16"/>
        </a:xfrm>
      </xdr:grpSpPr>
      <xdr:sp macro="" textlink="">
        <xdr:nvSpPr>
          <xdr:cNvPr id="5102060" name="Line 5744">
            <a:extLst>
              <a:ext uri="{FF2B5EF4-FFF2-40B4-BE49-F238E27FC236}">
                <a16:creationId xmlns:a16="http://schemas.microsoft.com/office/drawing/2014/main" id="{00000000-0008-0000-1100-0000EC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61" name="Line 5745">
            <a:extLst>
              <a:ext uri="{FF2B5EF4-FFF2-40B4-BE49-F238E27FC236}">
                <a16:creationId xmlns:a16="http://schemas.microsoft.com/office/drawing/2014/main" id="{00000000-0008-0000-1100-0000ED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596" name="Group 5746">
          <a:extLst>
            <a:ext uri="{FF2B5EF4-FFF2-40B4-BE49-F238E27FC236}">
              <a16:creationId xmlns:a16="http://schemas.microsoft.com/office/drawing/2014/main" id="{00000000-0008-0000-1100-000034D44D00}"/>
            </a:ext>
          </a:extLst>
        </xdr:cNvPr>
        <xdr:cNvGrpSpPr>
          <a:grpSpLocks/>
        </xdr:cNvGrpSpPr>
      </xdr:nvGrpSpPr>
      <xdr:grpSpPr bwMode="auto">
        <a:xfrm>
          <a:off x="4117181" y="10096500"/>
          <a:ext cx="240507" cy="0"/>
          <a:chOff x="466" y="3952"/>
          <a:chExt cx="28" cy="16"/>
        </a:xfrm>
      </xdr:grpSpPr>
      <xdr:sp macro="" textlink="">
        <xdr:nvSpPr>
          <xdr:cNvPr id="5102058" name="Line 5747">
            <a:extLst>
              <a:ext uri="{FF2B5EF4-FFF2-40B4-BE49-F238E27FC236}">
                <a16:creationId xmlns:a16="http://schemas.microsoft.com/office/drawing/2014/main" id="{00000000-0008-0000-1100-0000EA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59" name="Line 5748">
            <a:extLst>
              <a:ext uri="{FF2B5EF4-FFF2-40B4-BE49-F238E27FC236}">
                <a16:creationId xmlns:a16="http://schemas.microsoft.com/office/drawing/2014/main" id="{00000000-0008-0000-1100-0000EB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0</xdr:colOff>
      <xdr:row>32</xdr:row>
      <xdr:rowOff>0</xdr:rowOff>
    </xdr:from>
    <xdr:to>
      <xdr:col>4</xdr:col>
      <xdr:colOff>0</xdr:colOff>
      <xdr:row>32</xdr:row>
      <xdr:rowOff>0</xdr:rowOff>
    </xdr:to>
    <xdr:grpSp>
      <xdr:nvGrpSpPr>
        <xdr:cNvPr id="5100597" name="Group 5749">
          <a:extLst>
            <a:ext uri="{FF2B5EF4-FFF2-40B4-BE49-F238E27FC236}">
              <a16:creationId xmlns:a16="http://schemas.microsoft.com/office/drawing/2014/main" id="{00000000-0008-0000-1100-000035D44D00}"/>
            </a:ext>
          </a:extLst>
        </xdr:cNvPr>
        <xdr:cNvGrpSpPr>
          <a:grpSpLocks/>
        </xdr:cNvGrpSpPr>
      </xdr:nvGrpSpPr>
      <xdr:grpSpPr bwMode="auto">
        <a:xfrm>
          <a:off x="5143500" y="10096500"/>
          <a:ext cx="0" cy="0"/>
          <a:chOff x="466" y="3952"/>
          <a:chExt cx="28" cy="16"/>
        </a:xfrm>
      </xdr:grpSpPr>
      <xdr:sp macro="" textlink="">
        <xdr:nvSpPr>
          <xdr:cNvPr id="5102056" name="Line 5750">
            <a:extLst>
              <a:ext uri="{FF2B5EF4-FFF2-40B4-BE49-F238E27FC236}">
                <a16:creationId xmlns:a16="http://schemas.microsoft.com/office/drawing/2014/main" id="{00000000-0008-0000-1100-0000E8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57" name="Line 5751">
            <a:extLst>
              <a:ext uri="{FF2B5EF4-FFF2-40B4-BE49-F238E27FC236}">
                <a16:creationId xmlns:a16="http://schemas.microsoft.com/office/drawing/2014/main" id="{00000000-0008-0000-1100-0000E9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0</xdr:colOff>
      <xdr:row>32</xdr:row>
      <xdr:rowOff>0</xdr:rowOff>
    </xdr:from>
    <xdr:to>
      <xdr:col>4</xdr:col>
      <xdr:colOff>0</xdr:colOff>
      <xdr:row>32</xdr:row>
      <xdr:rowOff>0</xdr:rowOff>
    </xdr:to>
    <xdr:grpSp>
      <xdr:nvGrpSpPr>
        <xdr:cNvPr id="5100598" name="Group 5752">
          <a:extLst>
            <a:ext uri="{FF2B5EF4-FFF2-40B4-BE49-F238E27FC236}">
              <a16:creationId xmlns:a16="http://schemas.microsoft.com/office/drawing/2014/main" id="{00000000-0008-0000-1100-000036D44D00}"/>
            </a:ext>
          </a:extLst>
        </xdr:cNvPr>
        <xdr:cNvGrpSpPr>
          <a:grpSpLocks/>
        </xdr:cNvGrpSpPr>
      </xdr:nvGrpSpPr>
      <xdr:grpSpPr bwMode="auto">
        <a:xfrm>
          <a:off x="5143500" y="10096500"/>
          <a:ext cx="0" cy="0"/>
          <a:chOff x="466" y="3952"/>
          <a:chExt cx="28" cy="16"/>
        </a:xfrm>
      </xdr:grpSpPr>
      <xdr:sp macro="" textlink="">
        <xdr:nvSpPr>
          <xdr:cNvPr id="5102054" name="Line 5753">
            <a:extLst>
              <a:ext uri="{FF2B5EF4-FFF2-40B4-BE49-F238E27FC236}">
                <a16:creationId xmlns:a16="http://schemas.microsoft.com/office/drawing/2014/main" id="{00000000-0008-0000-1100-0000E6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55" name="Line 5754">
            <a:extLst>
              <a:ext uri="{FF2B5EF4-FFF2-40B4-BE49-F238E27FC236}">
                <a16:creationId xmlns:a16="http://schemas.microsoft.com/office/drawing/2014/main" id="{00000000-0008-0000-1100-0000E7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0</xdr:colOff>
      <xdr:row>32</xdr:row>
      <xdr:rowOff>0</xdr:rowOff>
    </xdr:from>
    <xdr:to>
      <xdr:col>4</xdr:col>
      <xdr:colOff>0</xdr:colOff>
      <xdr:row>32</xdr:row>
      <xdr:rowOff>0</xdr:rowOff>
    </xdr:to>
    <xdr:grpSp>
      <xdr:nvGrpSpPr>
        <xdr:cNvPr id="5100599" name="Group 5755">
          <a:extLst>
            <a:ext uri="{FF2B5EF4-FFF2-40B4-BE49-F238E27FC236}">
              <a16:creationId xmlns:a16="http://schemas.microsoft.com/office/drawing/2014/main" id="{00000000-0008-0000-1100-000037D44D00}"/>
            </a:ext>
          </a:extLst>
        </xdr:cNvPr>
        <xdr:cNvGrpSpPr>
          <a:grpSpLocks/>
        </xdr:cNvGrpSpPr>
      </xdr:nvGrpSpPr>
      <xdr:grpSpPr bwMode="auto">
        <a:xfrm>
          <a:off x="5143500" y="10096500"/>
          <a:ext cx="0" cy="0"/>
          <a:chOff x="466" y="3952"/>
          <a:chExt cx="28" cy="16"/>
        </a:xfrm>
      </xdr:grpSpPr>
      <xdr:sp macro="" textlink="">
        <xdr:nvSpPr>
          <xdr:cNvPr id="5102052" name="Line 5756">
            <a:extLst>
              <a:ext uri="{FF2B5EF4-FFF2-40B4-BE49-F238E27FC236}">
                <a16:creationId xmlns:a16="http://schemas.microsoft.com/office/drawing/2014/main" id="{00000000-0008-0000-1100-0000E4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53" name="Line 5757">
            <a:extLst>
              <a:ext uri="{FF2B5EF4-FFF2-40B4-BE49-F238E27FC236}">
                <a16:creationId xmlns:a16="http://schemas.microsoft.com/office/drawing/2014/main" id="{00000000-0008-0000-1100-0000E5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0</xdr:colOff>
      <xdr:row>32</xdr:row>
      <xdr:rowOff>0</xdr:rowOff>
    </xdr:from>
    <xdr:to>
      <xdr:col>4</xdr:col>
      <xdr:colOff>0</xdr:colOff>
      <xdr:row>32</xdr:row>
      <xdr:rowOff>0</xdr:rowOff>
    </xdr:to>
    <xdr:grpSp>
      <xdr:nvGrpSpPr>
        <xdr:cNvPr id="5100600" name="Group 5758">
          <a:extLst>
            <a:ext uri="{FF2B5EF4-FFF2-40B4-BE49-F238E27FC236}">
              <a16:creationId xmlns:a16="http://schemas.microsoft.com/office/drawing/2014/main" id="{00000000-0008-0000-1100-000038D44D00}"/>
            </a:ext>
          </a:extLst>
        </xdr:cNvPr>
        <xdr:cNvGrpSpPr>
          <a:grpSpLocks/>
        </xdr:cNvGrpSpPr>
      </xdr:nvGrpSpPr>
      <xdr:grpSpPr bwMode="auto">
        <a:xfrm>
          <a:off x="5143500" y="10096500"/>
          <a:ext cx="0" cy="0"/>
          <a:chOff x="466" y="3952"/>
          <a:chExt cx="28" cy="16"/>
        </a:xfrm>
      </xdr:grpSpPr>
      <xdr:sp macro="" textlink="">
        <xdr:nvSpPr>
          <xdr:cNvPr id="5102050" name="Line 5759">
            <a:extLst>
              <a:ext uri="{FF2B5EF4-FFF2-40B4-BE49-F238E27FC236}">
                <a16:creationId xmlns:a16="http://schemas.microsoft.com/office/drawing/2014/main" id="{00000000-0008-0000-1100-0000E2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51" name="Line 5760">
            <a:extLst>
              <a:ext uri="{FF2B5EF4-FFF2-40B4-BE49-F238E27FC236}">
                <a16:creationId xmlns:a16="http://schemas.microsoft.com/office/drawing/2014/main" id="{00000000-0008-0000-1100-0000E3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276225</xdr:colOff>
      <xdr:row>32</xdr:row>
      <xdr:rowOff>0</xdr:rowOff>
    </xdr:from>
    <xdr:to>
      <xdr:col>2</xdr:col>
      <xdr:colOff>542925</xdr:colOff>
      <xdr:row>32</xdr:row>
      <xdr:rowOff>0</xdr:rowOff>
    </xdr:to>
    <xdr:grpSp>
      <xdr:nvGrpSpPr>
        <xdr:cNvPr id="5100601" name="Group 5761">
          <a:extLst>
            <a:ext uri="{FF2B5EF4-FFF2-40B4-BE49-F238E27FC236}">
              <a16:creationId xmlns:a16="http://schemas.microsoft.com/office/drawing/2014/main" id="{00000000-0008-0000-1100-000039D44D00}"/>
            </a:ext>
          </a:extLst>
        </xdr:cNvPr>
        <xdr:cNvGrpSpPr>
          <a:grpSpLocks/>
        </xdr:cNvGrpSpPr>
      </xdr:nvGrpSpPr>
      <xdr:grpSpPr bwMode="auto">
        <a:xfrm>
          <a:off x="4050506" y="10096500"/>
          <a:ext cx="266700" cy="0"/>
          <a:chOff x="466" y="3952"/>
          <a:chExt cx="28" cy="16"/>
        </a:xfrm>
      </xdr:grpSpPr>
      <xdr:sp macro="" textlink="">
        <xdr:nvSpPr>
          <xdr:cNvPr id="5102048" name="Line 5762">
            <a:extLst>
              <a:ext uri="{FF2B5EF4-FFF2-40B4-BE49-F238E27FC236}">
                <a16:creationId xmlns:a16="http://schemas.microsoft.com/office/drawing/2014/main" id="{00000000-0008-0000-1100-0000E0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49" name="Line 5763">
            <a:extLst>
              <a:ext uri="{FF2B5EF4-FFF2-40B4-BE49-F238E27FC236}">
                <a16:creationId xmlns:a16="http://schemas.microsoft.com/office/drawing/2014/main" id="{00000000-0008-0000-1100-0000E1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257175</xdr:colOff>
      <xdr:row>32</xdr:row>
      <xdr:rowOff>0</xdr:rowOff>
    </xdr:from>
    <xdr:to>
      <xdr:col>2</xdr:col>
      <xdr:colOff>523875</xdr:colOff>
      <xdr:row>32</xdr:row>
      <xdr:rowOff>0</xdr:rowOff>
    </xdr:to>
    <xdr:grpSp>
      <xdr:nvGrpSpPr>
        <xdr:cNvPr id="5100602" name="Group 5764">
          <a:extLst>
            <a:ext uri="{FF2B5EF4-FFF2-40B4-BE49-F238E27FC236}">
              <a16:creationId xmlns:a16="http://schemas.microsoft.com/office/drawing/2014/main" id="{00000000-0008-0000-1100-00003AD44D00}"/>
            </a:ext>
          </a:extLst>
        </xdr:cNvPr>
        <xdr:cNvGrpSpPr>
          <a:grpSpLocks/>
        </xdr:cNvGrpSpPr>
      </xdr:nvGrpSpPr>
      <xdr:grpSpPr bwMode="auto">
        <a:xfrm>
          <a:off x="4031456" y="10096500"/>
          <a:ext cx="266700" cy="0"/>
          <a:chOff x="466" y="3952"/>
          <a:chExt cx="28" cy="16"/>
        </a:xfrm>
      </xdr:grpSpPr>
      <xdr:sp macro="" textlink="">
        <xdr:nvSpPr>
          <xdr:cNvPr id="5102046" name="Line 5765">
            <a:extLst>
              <a:ext uri="{FF2B5EF4-FFF2-40B4-BE49-F238E27FC236}">
                <a16:creationId xmlns:a16="http://schemas.microsoft.com/office/drawing/2014/main" id="{00000000-0008-0000-1100-0000DE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47" name="Line 5766">
            <a:extLst>
              <a:ext uri="{FF2B5EF4-FFF2-40B4-BE49-F238E27FC236}">
                <a16:creationId xmlns:a16="http://schemas.microsoft.com/office/drawing/2014/main" id="{00000000-0008-0000-1100-0000DF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285750</xdr:colOff>
      <xdr:row>32</xdr:row>
      <xdr:rowOff>0</xdr:rowOff>
    </xdr:from>
    <xdr:to>
      <xdr:col>2</xdr:col>
      <xdr:colOff>552450</xdr:colOff>
      <xdr:row>32</xdr:row>
      <xdr:rowOff>0</xdr:rowOff>
    </xdr:to>
    <xdr:grpSp>
      <xdr:nvGrpSpPr>
        <xdr:cNvPr id="5100603" name="Group 5767">
          <a:extLst>
            <a:ext uri="{FF2B5EF4-FFF2-40B4-BE49-F238E27FC236}">
              <a16:creationId xmlns:a16="http://schemas.microsoft.com/office/drawing/2014/main" id="{00000000-0008-0000-1100-00003BD44D00}"/>
            </a:ext>
          </a:extLst>
        </xdr:cNvPr>
        <xdr:cNvGrpSpPr>
          <a:grpSpLocks/>
        </xdr:cNvGrpSpPr>
      </xdr:nvGrpSpPr>
      <xdr:grpSpPr bwMode="auto">
        <a:xfrm>
          <a:off x="4060031" y="10096500"/>
          <a:ext cx="266700" cy="0"/>
          <a:chOff x="466" y="3952"/>
          <a:chExt cx="28" cy="16"/>
        </a:xfrm>
      </xdr:grpSpPr>
      <xdr:sp macro="" textlink="">
        <xdr:nvSpPr>
          <xdr:cNvPr id="5102044" name="Line 5768">
            <a:extLst>
              <a:ext uri="{FF2B5EF4-FFF2-40B4-BE49-F238E27FC236}">
                <a16:creationId xmlns:a16="http://schemas.microsoft.com/office/drawing/2014/main" id="{00000000-0008-0000-1100-0000DC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45" name="Line 5769">
            <a:extLst>
              <a:ext uri="{FF2B5EF4-FFF2-40B4-BE49-F238E27FC236}">
                <a16:creationId xmlns:a16="http://schemas.microsoft.com/office/drawing/2014/main" id="{00000000-0008-0000-1100-0000DD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276225</xdr:colOff>
      <xdr:row>32</xdr:row>
      <xdr:rowOff>0</xdr:rowOff>
    </xdr:from>
    <xdr:to>
      <xdr:col>3</xdr:col>
      <xdr:colOff>542925</xdr:colOff>
      <xdr:row>32</xdr:row>
      <xdr:rowOff>0</xdr:rowOff>
    </xdr:to>
    <xdr:grpSp>
      <xdr:nvGrpSpPr>
        <xdr:cNvPr id="5100604" name="Group 5770">
          <a:extLst>
            <a:ext uri="{FF2B5EF4-FFF2-40B4-BE49-F238E27FC236}">
              <a16:creationId xmlns:a16="http://schemas.microsoft.com/office/drawing/2014/main" id="{00000000-0008-0000-1100-00003CD44D00}"/>
            </a:ext>
          </a:extLst>
        </xdr:cNvPr>
        <xdr:cNvGrpSpPr>
          <a:grpSpLocks/>
        </xdr:cNvGrpSpPr>
      </xdr:nvGrpSpPr>
      <xdr:grpSpPr bwMode="auto">
        <a:xfrm>
          <a:off x="4633913" y="10096500"/>
          <a:ext cx="266700" cy="0"/>
          <a:chOff x="466" y="3952"/>
          <a:chExt cx="28" cy="16"/>
        </a:xfrm>
      </xdr:grpSpPr>
      <xdr:sp macro="" textlink="">
        <xdr:nvSpPr>
          <xdr:cNvPr id="5102042" name="Line 5771">
            <a:extLst>
              <a:ext uri="{FF2B5EF4-FFF2-40B4-BE49-F238E27FC236}">
                <a16:creationId xmlns:a16="http://schemas.microsoft.com/office/drawing/2014/main" id="{00000000-0008-0000-1100-0000DA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43" name="Line 5772">
            <a:extLst>
              <a:ext uri="{FF2B5EF4-FFF2-40B4-BE49-F238E27FC236}">
                <a16:creationId xmlns:a16="http://schemas.microsoft.com/office/drawing/2014/main" id="{00000000-0008-0000-1100-0000DB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304800</xdr:colOff>
      <xdr:row>32</xdr:row>
      <xdr:rowOff>0</xdr:rowOff>
    </xdr:from>
    <xdr:to>
      <xdr:col>3</xdr:col>
      <xdr:colOff>571500</xdr:colOff>
      <xdr:row>32</xdr:row>
      <xdr:rowOff>0</xdr:rowOff>
    </xdr:to>
    <xdr:grpSp>
      <xdr:nvGrpSpPr>
        <xdr:cNvPr id="5100605" name="Group 5773">
          <a:extLst>
            <a:ext uri="{FF2B5EF4-FFF2-40B4-BE49-F238E27FC236}">
              <a16:creationId xmlns:a16="http://schemas.microsoft.com/office/drawing/2014/main" id="{00000000-0008-0000-1100-00003DD44D00}"/>
            </a:ext>
          </a:extLst>
        </xdr:cNvPr>
        <xdr:cNvGrpSpPr>
          <a:grpSpLocks/>
        </xdr:cNvGrpSpPr>
      </xdr:nvGrpSpPr>
      <xdr:grpSpPr bwMode="auto">
        <a:xfrm>
          <a:off x="4662488" y="10096500"/>
          <a:ext cx="266700" cy="0"/>
          <a:chOff x="466" y="3952"/>
          <a:chExt cx="28" cy="16"/>
        </a:xfrm>
      </xdr:grpSpPr>
      <xdr:sp macro="" textlink="">
        <xdr:nvSpPr>
          <xdr:cNvPr id="5102040" name="Line 5774">
            <a:extLst>
              <a:ext uri="{FF2B5EF4-FFF2-40B4-BE49-F238E27FC236}">
                <a16:creationId xmlns:a16="http://schemas.microsoft.com/office/drawing/2014/main" id="{00000000-0008-0000-1100-0000D8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41" name="Line 5775">
            <a:extLst>
              <a:ext uri="{FF2B5EF4-FFF2-40B4-BE49-F238E27FC236}">
                <a16:creationId xmlns:a16="http://schemas.microsoft.com/office/drawing/2014/main" id="{00000000-0008-0000-1100-0000D9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295275</xdr:colOff>
      <xdr:row>32</xdr:row>
      <xdr:rowOff>0</xdr:rowOff>
    </xdr:from>
    <xdr:to>
      <xdr:col>3</xdr:col>
      <xdr:colOff>561975</xdr:colOff>
      <xdr:row>32</xdr:row>
      <xdr:rowOff>0</xdr:rowOff>
    </xdr:to>
    <xdr:grpSp>
      <xdr:nvGrpSpPr>
        <xdr:cNvPr id="5100606" name="Group 5776">
          <a:extLst>
            <a:ext uri="{FF2B5EF4-FFF2-40B4-BE49-F238E27FC236}">
              <a16:creationId xmlns:a16="http://schemas.microsoft.com/office/drawing/2014/main" id="{00000000-0008-0000-1100-00003ED44D00}"/>
            </a:ext>
          </a:extLst>
        </xdr:cNvPr>
        <xdr:cNvGrpSpPr>
          <a:grpSpLocks/>
        </xdr:cNvGrpSpPr>
      </xdr:nvGrpSpPr>
      <xdr:grpSpPr bwMode="auto">
        <a:xfrm>
          <a:off x="4652963" y="10096500"/>
          <a:ext cx="266700" cy="0"/>
          <a:chOff x="466" y="3952"/>
          <a:chExt cx="28" cy="16"/>
        </a:xfrm>
      </xdr:grpSpPr>
      <xdr:sp macro="" textlink="">
        <xdr:nvSpPr>
          <xdr:cNvPr id="5102038" name="Line 5777">
            <a:extLst>
              <a:ext uri="{FF2B5EF4-FFF2-40B4-BE49-F238E27FC236}">
                <a16:creationId xmlns:a16="http://schemas.microsoft.com/office/drawing/2014/main" id="{00000000-0008-0000-1100-0000D6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39" name="Line 5778">
            <a:extLst>
              <a:ext uri="{FF2B5EF4-FFF2-40B4-BE49-F238E27FC236}">
                <a16:creationId xmlns:a16="http://schemas.microsoft.com/office/drawing/2014/main" id="{00000000-0008-0000-1100-0000D7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266700</xdr:colOff>
      <xdr:row>32</xdr:row>
      <xdr:rowOff>0</xdr:rowOff>
    </xdr:from>
    <xdr:to>
      <xdr:col>2</xdr:col>
      <xdr:colOff>533400</xdr:colOff>
      <xdr:row>32</xdr:row>
      <xdr:rowOff>0</xdr:rowOff>
    </xdr:to>
    <xdr:grpSp>
      <xdr:nvGrpSpPr>
        <xdr:cNvPr id="5100607" name="Group 5779">
          <a:extLst>
            <a:ext uri="{FF2B5EF4-FFF2-40B4-BE49-F238E27FC236}">
              <a16:creationId xmlns:a16="http://schemas.microsoft.com/office/drawing/2014/main" id="{00000000-0008-0000-1100-00003FD44D00}"/>
            </a:ext>
          </a:extLst>
        </xdr:cNvPr>
        <xdr:cNvGrpSpPr>
          <a:grpSpLocks/>
        </xdr:cNvGrpSpPr>
      </xdr:nvGrpSpPr>
      <xdr:grpSpPr bwMode="auto">
        <a:xfrm>
          <a:off x="4040981" y="10096500"/>
          <a:ext cx="266700" cy="0"/>
          <a:chOff x="466" y="3952"/>
          <a:chExt cx="28" cy="16"/>
        </a:xfrm>
      </xdr:grpSpPr>
      <xdr:sp macro="" textlink="">
        <xdr:nvSpPr>
          <xdr:cNvPr id="5102036" name="Line 5780">
            <a:extLst>
              <a:ext uri="{FF2B5EF4-FFF2-40B4-BE49-F238E27FC236}">
                <a16:creationId xmlns:a16="http://schemas.microsoft.com/office/drawing/2014/main" id="{00000000-0008-0000-1100-0000D4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37" name="Line 5781">
            <a:extLst>
              <a:ext uri="{FF2B5EF4-FFF2-40B4-BE49-F238E27FC236}">
                <a16:creationId xmlns:a16="http://schemas.microsoft.com/office/drawing/2014/main" id="{00000000-0008-0000-1100-0000D5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314325</xdr:colOff>
      <xdr:row>32</xdr:row>
      <xdr:rowOff>0</xdr:rowOff>
    </xdr:from>
    <xdr:to>
      <xdr:col>3</xdr:col>
      <xdr:colOff>0</xdr:colOff>
      <xdr:row>32</xdr:row>
      <xdr:rowOff>0</xdr:rowOff>
    </xdr:to>
    <xdr:grpSp>
      <xdr:nvGrpSpPr>
        <xdr:cNvPr id="5100608" name="Group 5782">
          <a:extLst>
            <a:ext uri="{FF2B5EF4-FFF2-40B4-BE49-F238E27FC236}">
              <a16:creationId xmlns:a16="http://schemas.microsoft.com/office/drawing/2014/main" id="{00000000-0008-0000-1100-000040D44D00}"/>
            </a:ext>
          </a:extLst>
        </xdr:cNvPr>
        <xdr:cNvGrpSpPr>
          <a:grpSpLocks/>
        </xdr:cNvGrpSpPr>
      </xdr:nvGrpSpPr>
      <xdr:grpSpPr bwMode="auto">
        <a:xfrm>
          <a:off x="4088606" y="10096500"/>
          <a:ext cx="269082" cy="0"/>
          <a:chOff x="466" y="3952"/>
          <a:chExt cx="28" cy="16"/>
        </a:xfrm>
      </xdr:grpSpPr>
      <xdr:sp macro="" textlink="">
        <xdr:nvSpPr>
          <xdr:cNvPr id="5102034" name="Line 5783">
            <a:extLst>
              <a:ext uri="{FF2B5EF4-FFF2-40B4-BE49-F238E27FC236}">
                <a16:creationId xmlns:a16="http://schemas.microsoft.com/office/drawing/2014/main" id="{00000000-0008-0000-1100-0000D2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35" name="Line 5784">
            <a:extLst>
              <a:ext uri="{FF2B5EF4-FFF2-40B4-BE49-F238E27FC236}">
                <a16:creationId xmlns:a16="http://schemas.microsoft.com/office/drawing/2014/main" id="{00000000-0008-0000-1100-0000D3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295275</xdr:colOff>
      <xdr:row>32</xdr:row>
      <xdr:rowOff>0</xdr:rowOff>
    </xdr:from>
    <xdr:to>
      <xdr:col>2</xdr:col>
      <xdr:colOff>561975</xdr:colOff>
      <xdr:row>32</xdr:row>
      <xdr:rowOff>0</xdr:rowOff>
    </xdr:to>
    <xdr:grpSp>
      <xdr:nvGrpSpPr>
        <xdr:cNvPr id="5100609" name="Group 5785">
          <a:extLst>
            <a:ext uri="{FF2B5EF4-FFF2-40B4-BE49-F238E27FC236}">
              <a16:creationId xmlns:a16="http://schemas.microsoft.com/office/drawing/2014/main" id="{00000000-0008-0000-1100-000041D44D00}"/>
            </a:ext>
          </a:extLst>
        </xdr:cNvPr>
        <xdr:cNvGrpSpPr>
          <a:grpSpLocks/>
        </xdr:cNvGrpSpPr>
      </xdr:nvGrpSpPr>
      <xdr:grpSpPr bwMode="auto">
        <a:xfrm>
          <a:off x="4069556" y="10096500"/>
          <a:ext cx="266700" cy="0"/>
          <a:chOff x="466" y="3952"/>
          <a:chExt cx="28" cy="16"/>
        </a:xfrm>
      </xdr:grpSpPr>
      <xdr:sp macro="" textlink="">
        <xdr:nvSpPr>
          <xdr:cNvPr id="5102032" name="Line 5786">
            <a:extLst>
              <a:ext uri="{FF2B5EF4-FFF2-40B4-BE49-F238E27FC236}">
                <a16:creationId xmlns:a16="http://schemas.microsoft.com/office/drawing/2014/main" id="{00000000-0008-0000-1100-0000D0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33" name="Line 5787">
            <a:extLst>
              <a:ext uri="{FF2B5EF4-FFF2-40B4-BE49-F238E27FC236}">
                <a16:creationId xmlns:a16="http://schemas.microsoft.com/office/drawing/2014/main" id="{00000000-0008-0000-1100-0000D1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285750</xdr:colOff>
      <xdr:row>32</xdr:row>
      <xdr:rowOff>0</xdr:rowOff>
    </xdr:from>
    <xdr:to>
      <xdr:col>2</xdr:col>
      <xdr:colOff>552450</xdr:colOff>
      <xdr:row>32</xdr:row>
      <xdr:rowOff>0</xdr:rowOff>
    </xdr:to>
    <xdr:grpSp>
      <xdr:nvGrpSpPr>
        <xdr:cNvPr id="5100610" name="Group 5788">
          <a:extLst>
            <a:ext uri="{FF2B5EF4-FFF2-40B4-BE49-F238E27FC236}">
              <a16:creationId xmlns:a16="http://schemas.microsoft.com/office/drawing/2014/main" id="{00000000-0008-0000-1100-000042D44D00}"/>
            </a:ext>
          </a:extLst>
        </xdr:cNvPr>
        <xdr:cNvGrpSpPr>
          <a:grpSpLocks/>
        </xdr:cNvGrpSpPr>
      </xdr:nvGrpSpPr>
      <xdr:grpSpPr bwMode="auto">
        <a:xfrm>
          <a:off x="4060031" y="10096500"/>
          <a:ext cx="266700" cy="0"/>
          <a:chOff x="466" y="3952"/>
          <a:chExt cx="28" cy="16"/>
        </a:xfrm>
      </xdr:grpSpPr>
      <xdr:sp macro="" textlink="">
        <xdr:nvSpPr>
          <xdr:cNvPr id="5102030" name="Line 5789">
            <a:extLst>
              <a:ext uri="{FF2B5EF4-FFF2-40B4-BE49-F238E27FC236}">
                <a16:creationId xmlns:a16="http://schemas.microsoft.com/office/drawing/2014/main" id="{00000000-0008-0000-1100-0000CE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31" name="Line 5790">
            <a:extLst>
              <a:ext uri="{FF2B5EF4-FFF2-40B4-BE49-F238E27FC236}">
                <a16:creationId xmlns:a16="http://schemas.microsoft.com/office/drawing/2014/main" id="{00000000-0008-0000-1100-0000CF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611" name="Group 5791">
          <a:extLst>
            <a:ext uri="{FF2B5EF4-FFF2-40B4-BE49-F238E27FC236}">
              <a16:creationId xmlns:a16="http://schemas.microsoft.com/office/drawing/2014/main" id="{00000000-0008-0000-1100-000043D44D00}"/>
            </a:ext>
          </a:extLst>
        </xdr:cNvPr>
        <xdr:cNvGrpSpPr>
          <a:grpSpLocks/>
        </xdr:cNvGrpSpPr>
      </xdr:nvGrpSpPr>
      <xdr:grpSpPr bwMode="auto">
        <a:xfrm>
          <a:off x="4117181" y="10096500"/>
          <a:ext cx="240507" cy="0"/>
          <a:chOff x="466" y="3952"/>
          <a:chExt cx="28" cy="16"/>
        </a:xfrm>
      </xdr:grpSpPr>
      <xdr:sp macro="" textlink="">
        <xdr:nvSpPr>
          <xdr:cNvPr id="5102028" name="Line 5792">
            <a:extLst>
              <a:ext uri="{FF2B5EF4-FFF2-40B4-BE49-F238E27FC236}">
                <a16:creationId xmlns:a16="http://schemas.microsoft.com/office/drawing/2014/main" id="{00000000-0008-0000-1100-0000CC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29" name="Line 5793">
            <a:extLst>
              <a:ext uri="{FF2B5EF4-FFF2-40B4-BE49-F238E27FC236}">
                <a16:creationId xmlns:a16="http://schemas.microsoft.com/office/drawing/2014/main" id="{00000000-0008-0000-1100-0000CD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612" name="Group 5794">
          <a:extLst>
            <a:ext uri="{FF2B5EF4-FFF2-40B4-BE49-F238E27FC236}">
              <a16:creationId xmlns:a16="http://schemas.microsoft.com/office/drawing/2014/main" id="{00000000-0008-0000-1100-000044D44D00}"/>
            </a:ext>
          </a:extLst>
        </xdr:cNvPr>
        <xdr:cNvGrpSpPr>
          <a:grpSpLocks/>
        </xdr:cNvGrpSpPr>
      </xdr:nvGrpSpPr>
      <xdr:grpSpPr bwMode="auto">
        <a:xfrm>
          <a:off x="4117181" y="10096500"/>
          <a:ext cx="240507" cy="0"/>
          <a:chOff x="466" y="3952"/>
          <a:chExt cx="28" cy="16"/>
        </a:xfrm>
      </xdr:grpSpPr>
      <xdr:sp macro="" textlink="">
        <xdr:nvSpPr>
          <xdr:cNvPr id="5102026" name="Line 5795">
            <a:extLst>
              <a:ext uri="{FF2B5EF4-FFF2-40B4-BE49-F238E27FC236}">
                <a16:creationId xmlns:a16="http://schemas.microsoft.com/office/drawing/2014/main" id="{00000000-0008-0000-1100-0000CA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27" name="Line 5796">
            <a:extLst>
              <a:ext uri="{FF2B5EF4-FFF2-40B4-BE49-F238E27FC236}">
                <a16:creationId xmlns:a16="http://schemas.microsoft.com/office/drawing/2014/main" id="{00000000-0008-0000-1100-0000CB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613" name="Group 5797">
          <a:extLst>
            <a:ext uri="{FF2B5EF4-FFF2-40B4-BE49-F238E27FC236}">
              <a16:creationId xmlns:a16="http://schemas.microsoft.com/office/drawing/2014/main" id="{00000000-0008-0000-1100-000045D44D00}"/>
            </a:ext>
          </a:extLst>
        </xdr:cNvPr>
        <xdr:cNvGrpSpPr>
          <a:grpSpLocks/>
        </xdr:cNvGrpSpPr>
      </xdr:nvGrpSpPr>
      <xdr:grpSpPr bwMode="auto">
        <a:xfrm>
          <a:off x="4117181" y="10096500"/>
          <a:ext cx="240507" cy="0"/>
          <a:chOff x="466" y="3952"/>
          <a:chExt cx="28" cy="16"/>
        </a:xfrm>
      </xdr:grpSpPr>
      <xdr:sp macro="" textlink="">
        <xdr:nvSpPr>
          <xdr:cNvPr id="5102024" name="Line 5798">
            <a:extLst>
              <a:ext uri="{FF2B5EF4-FFF2-40B4-BE49-F238E27FC236}">
                <a16:creationId xmlns:a16="http://schemas.microsoft.com/office/drawing/2014/main" id="{00000000-0008-0000-1100-0000C8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25" name="Line 5799">
            <a:extLst>
              <a:ext uri="{FF2B5EF4-FFF2-40B4-BE49-F238E27FC236}">
                <a16:creationId xmlns:a16="http://schemas.microsoft.com/office/drawing/2014/main" id="{00000000-0008-0000-1100-0000C9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614" name="Group 5800">
          <a:extLst>
            <a:ext uri="{FF2B5EF4-FFF2-40B4-BE49-F238E27FC236}">
              <a16:creationId xmlns:a16="http://schemas.microsoft.com/office/drawing/2014/main" id="{00000000-0008-0000-1100-000046D44D00}"/>
            </a:ext>
          </a:extLst>
        </xdr:cNvPr>
        <xdr:cNvGrpSpPr>
          <a:grpSpLocks/>
        </xdr:cNvGrpSpPr>
      </xdr:nvGrpSpPr>
      <xdr:grpSpPr bwMode="auto">
        <a:xfrm>
          <a:off x="4117181" y="10096500"/>
          <a:ext cx="240507" cy="0"/>
          <a:chOff x="466" y="3952"/>
          <a:chExt cx="28" cy="16"/>
        </a:xfrm>
      </xdr:grpSpPr>
      <xdr:sp macro="" textlink="">
        <xdr:nvSpPr>
          <xdr:cNvPr id="5102022" name="Line 5801">
            <a:extLst>
              <a:ext uri="{FF2B5EF4-FFF2-40B4-BE49-F238E27FC236}">
                <a16:creationId xmlns:a16="http://schemas.microsoft.com/office/drawing/2014/main" id="{00000000-0008-0000-1100-0000C6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23" name="Line 5802">
            <a:extLst>
              <a:ext uri="{FF2B5EF4-FFF2-40B4-BE49-F238E27FC236}">
                <a16:creationId xmlns:a16="http://schemas.microsoft.com/office/drawing/2014/main" id="{00000000-0008-0000-1100-0000C7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615" name="Group 5803">
          <a:extLst>
            <a:ext uri="{FF2B5EF4-FFF2-40B4-BE49-F238E27FC236}">
              <a16:creationId xmlns:a16="http://schemas.microsoft.com/office/drawing/2014/main" id="{00000000-0008-0000-1100-000047D44D00}"/>
            </a:ext>
          </a:extLst>
        </xdr:cNvPr>
        <xdr:cNvGrpSpPr>
          <a:grpSpLocks/>
        </xdr:cNvGrpSpPr>
      </xdr:nvGrpSpPr>
      <xdr:grpSpPr bwMode="auto">
        <a:xfrm>
          <a:off x="4117181" y="10096500"/>
          <a:ext cx="240507" cy="0"/>
          <a:chOff x="466" y="3952"/>
          <a:chExt cx="28" cy="16"/>
        </a:xfrm>
      </xdr:grpSpPr>
      <xdr:sp macro="" textlink="">
        <xdr:nvSpPr>
          <xdr:cNvPr id="5102020" name="Line 5804">
            <a:extLst>
              <a:ext uri="{FF2B5EF4-FFF2-40B4-BE49-F238E27FC236}">
                <a16:creationId xmlns:a16="http://schemas.microsoft.com/office/drawing/2014/main" id="{00000000-0008-0000-1100-0000C4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21" name="Line 5805">
            <a:extLst>
              <a:ext uri="{FF2B5EF4-FFF2-40B4-BE49-F238E27FC236}">
                <a16:creationId xmlns:a16="http://schemas.microsoft.com/office/drawing/2014/main" id="{00000000-0008-0000-1100-0000C5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616" name="Group 5806">
          <a:extLst>
            <a:ext uri="{FF2B5EF4-FFF2-40B4-BE49-F238E27FC236}">
              <a16:creationId xmlns:a16="http://schemas.microsoft.com/office/drawing/2014/main" id="{00000000-0008-0000-1100-000048D44D00}"/>
            </a:ext>
          </a:extLst>
        </xdr:cNvPr>
        <xdr:cNvGrpSpPr>
          <a:grpSpLocks/>
        </xdr:cNvGrpSpPr>
      </xdr:nvGrpSpPr>
      <xdr:grpSpPr bwMode="auto">
        <a:xfrm>
          <a:off x="4117181" y="10096500"/>
          <a:ext cx="240507" cy="0"/>
          <a:chOff x="466" y="3952"/>
          <a:chExt cx="28" cy="16"/>
        </a:xfrm>
      </xdr:grpSpPr>
      <xdr:sp macro="" textlink="">
        <xdr:nvSpPr>
          <xdr:cNvPr id="5102018" name="Line 5807">
            <a:extLst>
              <a:ext uri="{FF2B5EF4-FFF2-40B4-BE49-F238E27FC236}">
                <a16:creationId xmlns:a16="http://schemas.microsoft.com/office/drawing/2014/main" id="{00000000-0008-0000-1100-0000C2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19" name="Line 5808">
            <a:extLst>
              <a:ext uri="{FF2B5EF4-FFF2-40B4-BE49-F238E27FC236}">
                <a16:creationId xmlns:a16="http://schemas.microsoft.com/office/drawing/2014/main" id="{00000000-0008-0000-1100-0000C3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219075</xdr:colOff>
      <xdr:row>32</xdr:row>
      <xdr:rowOff>0</xdr:rowOff>
    </xdr:from>
    <xdr:to>
      <xdr:col>2</xdr:col>
      <xdr:colOff>447675</xdr:colOff>
      <xdr:row>32</xdr:row>
      <xdr:rowOff>0</xdr:rowOff>
    </xdr:to>
    <xdr:grpSp>
      <xdr:nvGrpSpPr>
        <xdr:cNvPr id="5100617" name="Group 5809">
          <a:extLst>
            <a:ext uri="{FF2B5EF4-FFF2-40B4-BE49-F238E27FC236}">
              <a16:creationId xmlns:a16="http://schemas.microsoft.com/office/drawing/2014/main" id="{00000000-0008-0000-1100-000049D44D00}"/>
            </a:ext>
          </a:extLst>
        </xdr:cNvPr>
        <xdr:cNvGrpSpPr>
          <a:grpSpLocks/>
        </xdr:cNvGrpSpPr>
      </xdr:nvGrpSpPr>
      <xdr:grpSpPr bwMode="auto">
        <a:xfrm>
          <a:off x="3993356" y="10096500"/>
          <a:ext cx="228600" cy="0"/>
          <a:chOff x="466" y="3952"/>
          <a:chExt cx="28" cy="16"/>
        </a:xfrm>
      </xdr:grpSpPr>
      <xdr:sp macro="" textlink="">
        <xdr:nvSpPr>
          <xdr:cNvPr id="5102016" name="Line 5810">
            <a:extLst>
              <a:ext uri="{FF2B5EF4-FFF2-40B4-BE49-F238E27FC236}">
                <a16:creationId xmlns:a16="http://schemas.microsoft.com/office/drawing/2014/main" id="{00000000-0008-0000-1100-0000C0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17" name="Line 5811">
            <a:extLst>
              <a:ext uri="{FF2B5EF4-FFF2-40B4-BE49-F238E27FC236}">
                <a16:creationId xmlns:a16="http://schemas.microsoft.com/office/drawing/2014/main" id="{00000000-0008-0000-1100-0000C1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18" name="Group 5812">
          <a:extLst>
            <a:ext uri="{FF2B5EF4-FFF2-40B4-BE49-F238E27FC236}">
              <a16:creationId xmlns:a16="http://schemas.microsoft.com/office/drawing/2014/main" id="{00000000-0008-0000-1100-00004AD44D00}"/>
            </a:ext>
          </a:extLst>
        </xdr:cNvPr>
        <xdr:cNvGrpSpPr>
          <a:grpSpLocks/>
        </xdr:cNvGrpSpPr>
      </xdr:nvGrpSpPr>
      <xdr:grpSpPr bwMode="auto">
        <a:xfrm>
          <a:off x="4117181" y="10096500"/>
          <a:ext cx="228600" cy="0"/>
          <a:chOff x="466" y="3952"/>
          <a:chExt cx="28" cy="16"/>
        </a:xfrm>
      </xdr:grpSpPr>
      <xdr:sp macro="" textlink="">
        <xdr:nvSpPr>
          <xdr:cNvPr id="5102014" name="Line 5813">
            <a:extLst>
              <a:ext uri="{FF2B5EF4-FFF2-40B4-BE49-F238E27FC236}">
                <a16:creationId xmlns:a16="http://schemas.microsoft.com/office/drawing/2014/main" id="{00000000-0008-0000-1100-0000BE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15" name="Line 5814">
            <a:extLst>
              <a:ext uri="{FF2B5EF4-FFF2-40B4-BE49-F238E27FC236}">
                <a16:creationId xmlns:a16="http://schemas.microsoft.com/office/drawing/2014/main" id="{00000000-0008-0000-1100-0000BF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19" name="Group 5815">
          <a:extLst>
            <a:ext uri="{FF2B5EF4-FFF2-40B4-BE49-F238E27FC236}">
              <a16:creationId xmlns:a16="http://schemas.microsoft.com/office/drawing/2014/main" id="{00000000-0008-0000-1100-00004BD44D00}"/>
            </a:ext>
          </a:extLst>
        </xdr:cNvPr>
        <xdr:cNvGrpSpPr>
          <a:grpSpLocks/>
        </xdr:cNvGrpSpPr>
      </xdr:nvGrpSpPr>
      <xdr:grpSpPr bwMode="auto">
        <a:xfrm>
          <a:off x="4117181" y="10096500"/>
          <a:ext cx="228600" cy="0"/>
          <a:chOff x="466" y="3952"/>
          <a:chExt cx="28" cy="16"/>
        </a:xfrm>
      </xdr:grpSpPr>
      <xdr:sp macro="" textlink="">
        <xdr:nvSpPr>
          <xdr:cNvPr id="5102012" name="Line 5816">
            <a:extLst>
              <a:ext uri="{FF2B5EF4-FFF2-40B4-BE49-F238E27FC236}">
                <a16:creationId xmlns:a16="http://schemas.microsoft.com/office/drawing/2014/main" id="{00000000-0008-0000-1100-0000BC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13" name="Line 5817">
            <a:extLst>
              <a:ext uri="{FF2B5EF4-FFF2-40B4-BE49-F238E27FC236}">
                <a16:creationId xmlns:a16="http://schemas.microsoft.com/office/drawing/2014/main" id="{00000000-0008-0000-1100-0000BD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620" name="Group 5818">
          <a:extLst>
            <a:ext uri="{FF2B5EF4-FFF2-40B4-BE49-F238E27FC236}">
              <a16:creationId xmlns:a16="http://schemas.microsoft.com/office/drawing/2014/main" id="{00000000-0008-0000-1100-00004CD44D00}"/>
            </a:ext>
          </a:extLst>
        </xdr:cNvPr>
        <xdr:cNvGrpSpPr>
          <a:grpSpLocks/>
        </xdr:cNvGrpSpPr>
      </xdr:nvGrpSpPr>
      <xdr:grpSpPr bwMode="auto">
        <a:xfrm>
          <a:off x="4117181" y="10096500"/>
          <a:ext cx="240507" cy="0"/>
          <a:chOff x="466" y="3952"/>
          <a:chExt cx="28" cy="16"/>
        </a:xfrm>
      </xdr:grpSpPr>
      <xdr:sp macro="" textlink="">
        <xdr:nvSpPr>
          <xdr:cNvPr id="5102010" name="Line 5819">
            <a:extLst>
              <a:ext uri="{FF2B5EF4-FFF2-40B4-BE49-F238E27FC236}">
                <a16:creationId xmlns:a16="http://schemas.microsoft.com/office/drawing/2014/main" id="{00000000-0008-0000-1100-0000BA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11" name="Line 5820">
            <a:extLst>
              <a:ext uri="{FF2B5EF4-FFF2-40B4-BE49-F238E27FC236}">
                <a16:creationId xmlns:a16="http://schemas.microsoft.com/office/drawing/2014/main" id="{00000000-0008-0000-1100-0000BB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21" name="Group 5821">
          <a:extLst>
            <a:ext uri="{FF2B5EF4-FFF2-40B4-BE49-F238E27FC236}">
              <a16:creationId xmlns:a16="http://schemas.microsoft.com/office/drawing/2014/main" id="{00000000-0008-0000-1100-00004DD44D00}"/>
            </a:ext>
          </a:extLst>
        </xdr:cNvPr>
        <xdr:cNvGrpSpPr>
          <a:grpSpLocks/>
        </xdr:cNvGrpSpPr>
      </xdr:nvGrpSpPr>
      <xdr:grpSpPr bwMode="auto">
        <a:xfrm>
          <a:off x="4117181" y="10096500"/>
          <a:ext cx="228600" cy="0"/>
          <a:chOff x="466" y="3952"/>
          <a:chExt cx="28" cy="16"/>
        </a:xfrm>
      </xdr:grpSpPr>
      <xdr:sp macro="" textlink="">
        <xdr:nvSpPr>
          <xdr:cNvPr id="5102008" name="Line 5822">
            <a:extLst>
              <a:ext uri="{FF2B5EF4-FFF2-40B4-BE49-F238E27FC236}">
                <a16:creationId xmlns:a16="http://schemas.microsoft.com/office/drawing/2014/main" id="{00000000-0008-0000-1100-0000B8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09" name="Line 5823">
            <a:extLst>
              <a:ext uri="{FF2B5EF4-FFF2-40B4-BE49-F238E27FC236}">
                <a16:creationId xmlns:a16="http://schemas.microsoft.com/office/drawing/2014/main" id="{00000000-0008-0000-1100-0000B9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22" name="Group 5824">
          <a:extLst>
            <a:ext uri="{FF2B5EF4-FFF2-40B4-BE49-F238E27FC236}">
              <a16:creationId xmlns:a16="http://schemas.microsoft.com/office/drawing/2014/main" id="{00000000-0008-0000-1100-00004ED44D00}"/>
            </a:ext>
          </a:extLst>
        </xdr:cNvPr>
        <xdr:cNvGrpSpPr>
          <a:grpSpLocks/>
        </xdr:cNvGrpSpPr>
      </xdr:nvGrpSpPr>
      <xdr:grpSpPr bwMode="auto">
        <a:xfrm>
          <a:off x="4117181" y="10096500"/>
          <a:ext cx="228600" cy="0"/>
          <a:chOff x="466" y="3952"/>
          <a:chExt cx="28" cy="16"/>
        </a:xfrm>
      </xdr:grpSpPr>
      <xdr:sp macro="" textlink="">
        <xdr:nvSpPr>
          <xdr:cNvPr id="5102006" name="Line 5825">
            <a:extLst>
              <a:ext uri="{FF2B5EF4-FFF2-40B4-BE49-F238E27FC236}">
                <a16:creationId xmlns:a16="http://schemas.microsoft.com/office/drawing/2014/main" id="{00000000-0008-0000-1100-0000B6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07" name="Line 5826">
            <a:extLst>
              <a:ext uri="{FF2B5EF4-FFF2-40B4-BE49-F238E27FC236}">
                <a16:creationId xmlns:a16="http://schemas.microsoft.com/office/drawing/2014/main" id="{00000000-0008-0000-1100-0000B7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623" name="Group 5827">
          <a:extLst>
            <a:ext uri="{FF2B5EF4-FFF2-40B4-BE49-F238E27FC236}">
              <a16:creationId xmlns:a16="http://schemas.microsoft.com/office/drawing/2014/main" id="{00000000-0008-0000-1100-00004FD44D00}"/>
            </a:ext>
          </a:extLst>
        </xdr:cNvPr>
        <xdr:cNvGrpSpPr>
          <a:grpSpLocks/>
        </xdr:cNvGrpSpPr>
      </xdr:nvGrpSpPr>
      <xdr:grpSpPr bwMode="auto">
        <a:xfrm>
          <a:off x="4117181" y="10096500"/>
          <a:ext cx="240507" cy="0"/>
          <a:chOff x="466" y="3952"/>
          <a:chExt cx="28" cy="16"/>
        </a:xfrm>
      </xdr:grpSpPr>
      <xdr:sp macro="" textlink="">
        <xdr:nvSpPr>
          <xdr:cNvPr id="5102004" name="Line 5828">
            <a:extLst>
              <a:ext uri="{FF2B5EF4-FFF2-40B4-BE49-F238E27FC236}">
                <a16:creationId xmlns:a16="http://schemas.microsoft.com/office/drawing/2014/main" id="{00000000-0008-0000-1100-0000B4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05" name="Line 5829">
            <a:extLst>
              <a:ext uri="{FF2B5EF4-FFF2-40B4-BE49-F238E27FC236}">
                <a16:creationId xmlns:a16="http://schemas.microsoft.com/office/drawing/2014/main" id="{00000000-0008-0000-1100-0000B5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24" name="Group 5830">
          <a:extLst>
            <a:ext uri="{FF2B5EF4-FFF2-40B4-BE49-F238E27FC236}">
              <a16:creationId xmlns:a16="http://schemas.microsoft.com/office/drawing/2014/main" id="{00000000-0008-0000-1100-000050D44D00}"/>
            </a:ext>
          </a:extLst>
        </xdr:cNvPr>
        <xdr:cNvGrpSpPr>
          <a:grpSpLocks/>
        </xdr:cNvGrpSpPr>
      </xdr:nvGrpSpPr>
      <xdr:grpSpPr bwMode="auto">
        <a:xfrm>
          <a:off x="4700588" y="10096500"/>
          <a:ext cx="266700" cy="0"/>
          <a:chOff x="466" y="3952"/>
          <a:chExt cx="28" cy="16"/>
        </a:xfrm>
      </xdr:grpSpPr>
      <xdr:sp macro="" textlink="">
        <xdr:nvSpPr>
          <xdr:cNvPr id="5102002" name="Line 5831">
            <a:extLst>
              <a:ext uri="{FF2B5EF4-FFF2-40B4-BE49-F238E27FC236}">
                <a16:creationId xmlns:a16="http://schemas.microsoft.com/office/drawing/2014/main" id="{00000000-0008-0000-1100-0000B2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03" name="Line 5832">
            <a:extLst>
              <a:ext uri="{FF2B5EF4-FFF2-40B4-BE49-F238E27FC236}">
                <a16:creationId xmlns:a16="http://schemas.microsoft.com/office/drawing/2014/main" id="{00000000-0008-0000-1100-0000B3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25" name="Group 5833">
          <a:extLst>
            <a:ext uri="{FF2B5EF4-FFF2-40B4-BE49-F238E27FC236}">
              <a16:creationId xmlns:a16="http://schemas.microsoft.com/office/drawing/2014/main" id="{00000000-0008-0000-1100-000051D44D00}"/>
            </a:ext>
          </a:extLst>
        </xdr:cNvPr>
        <xdr:cNvGrpSpPr>
          <a:grpSpLocks/>
        </xdr:cNvGrpSpPr>
      </xdr:nvGrpSpPr>
      <xdr:grpSpPr bwMode="auto">
        <a:xfrm>
          <a:off x="4700588" y="10096500"/>
          <a:ext cx="266700" cy="0"/>
          <a:chOff x="466" y="3952"/>
          <a:chExt cx="28" cy="16"/>
        </a:xfrm>
      </xdr:grpSpPr>
      <xdr:sp macro="" textlink="">
        <xdr:nvSpPr>
          <xdr:cNvPr id="5102000" name="Line 5834">
            <a:extLst>
              <a:ext uri="{FF2B5EF4-FFF2-40B4-BE49-F238E27FC236}">
                <a16:creationId xmlns:a16="http://schemas.microsoft.com/office/drawing/2014/main" id="{00000000-0008-0000-1100-0000B0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01" name="Line 5835">
            <a:extLst>
              <a:ext uri="{FF2B5EF4-FFF2-40B4-BE49-F238E27FC236}">
                <a16:creationId xmlns:a16="http://schemas.microsoft.com/office/drawing/2014/main" id="{00000000-0008-0000-1100-0000B1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26" name="Group 5836">
          <a:extLst>
            <a:ext uri="{FF2B5EF4-FFF2-40B4-BE49-F238E27FC236}">
              <a16:creationId xmlns:a16="http://schemas.microsoft.com/office/drawing/2014/main" id="{00000000-0008-0000-1100-000052D44D00}"/>
            </a:ext>
          </a:extLst>
        </xdr:cNvPr>
        <xdr:cNvGrpSpPr>
          <a:grpSpLocks/>
        </xdr:cNvGrpSpPr>
      </xdr:nvGrpSpPr>
      <xdr:grpSpPr bwMode="auto">
        <a:xfrm>
          <a:off x="4700588" y="10096500"/>
          <a:ext cx="266700" cy="0"/>
          <a:chOff x="466" y="3952"/>
          <a:chExt cx="28" cy="16"/>
        </a:xfrm>
      </xdr:grpSpPr>
      <xdr:sp macro="" textlink="">
        <xdr:nvSpPr>
          <xdr:cNvPr id="5101998" name="Line 5837">
            <a:extLst>
              <a:ext uri="{FF2B5EF4-FFF2-40B4-BE49-F238E27FC236}">
                <a16:creationId xmlns:a16="http://schemas.microsoft.com/office/drawing/2014/main" id="{00000000-0008-0000-1100-0000AE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99" name="Line 5838">
            <a:extLst>
              <a:ext uri="{FF2B5EF4-FFF2-40B4-BE49-F238E27FC236}">
                <a16:creationId xmlns:a16="http://schemas.microsoft.com/office/drawing/2014/main" id="{00000000-0008-0000-1100-0000AF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627" name="Group 5839">
          <a:extLst>
            <a:ext uri="{FF2B5EF4-FFF2-40B4-BE49-F238E27FC236}">
              <a16:creationId xmlns:a16="http://schemas.microsoft.com/office/drawing/2014/main" id="{00000000-0008-0000-1100-000053D44D00}"/>
            </a:ext>
          </a:extLst>
        </xdr:cNvPr>
        <xdr:cNvGrpSpPr>
          <a:grpSpLocks/>
        </xdr:cNvGrpSpPr>
      </xdr:nvGrpSpPr>
      <xdr:grpSpPr bwMode="auto">
        <a:xfrm>
          <a:off x="5486400" y="10096500"/>
          <a:ext cx="266700" cy="0"/>
          <a:chOff x="466" y="3952"/>
          <a:chExt cx="28" cy="16"/>
        </a:xfrm>
      </xdr:grpSpPr>
      <xdr:sp macro="" textlink="">
        <xdr:nvSpPr>
          <xdr:cNvPr id="5101996" name="Line 5840">
            <a:extLst>
              <a:ext uri="{FF2B5EF4-FFF2-40B4-BE49-F238E27FC236}">
                <a16:creationId xmlns:a16="http://schemas.microsoft.com/office/drawing/2014/main" id="{00000000-0008-0000-1100-0000AC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97" name="Line 5841">
            <a:extLst>
              <a:ext uri="{FF2B5EF4-FFF2-40B4-BE49-F238E27FC236}">
                <a16:creationId xmlns:a16="http://schemas.microsoft.com/office/drawing/2014/main" id="{00000000-0008-0000-1100-0000AD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628" name="Group 5842">
          <a:extLst>
            <a:ext uri="{FF2B5EF4-FFF2-40B4-BE49-F238E27FC236}">
              <a16:creationId xmlns:a16="http://schemas.microsoft.com/office/drawing/2014/main" id="{00000000-0008-0000-1100-000054D44D00}"/>
            </a:ext>
          </a:extLst>
        </xdr:cNvPr>
        <xdr:cNvGrpSpPr>
          <a:grpSpLocks/>
        </xdr:cNvGrpSpPr>
      </xdr:nvGrpSpPr>
      <xdr:grpSpPr bwMode="auto">
        <a:xfrm>
          <a:off x="5486400" y="10096500"/>
          <a:ext cx="266700" cy="0"/>
          <a:chOff x="466" y="3952"/>
          <a:chExt cx="28" cy="16"/>
        </a:xfrm>
      </xdr:grpSpPr>
      <xdr:sp macro="" textlink="">
        <xdr:nvSpPr>
          <xdr:cNvPr id="5101994" name="Line 5843">
            <a:extLst>
              <a:ext uri="{FF2B5EF4-FFF2-40B4-BE49-F238E27FC236}">
                <a16:creationId xmlns:a16="http://schemas.microsoft.com/office/drawing/2014/main" id="{00000000-0008-0000-1100-0000AA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95" name="Line 5844">
            <a:extLst>
              <a:ext uri="{FF2B5EF4-FFF2-40B4-BE49-F238E27FC236}">
                <a16:creationId xmlns:a16="http://schemas.microsoft.com/office/drawing/2014/main" id="{00000000-0008-0000-1100-0000AB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629" name="Group 5845">
          <a:extLst>
            <a:ext uri="{FF2B5EF4-FFF2-40B4-BE49-F238E27FC236}">
              <a16:creationId xmlns:a16="http://schemas.microsoft.com/office/drawing/2014/main" id="{00000000-0008-0000-1100-000055D44D00}"/>
            </a:ext>
          </a:extLst>
        </xdr:cNvPr>
        <xdr:cNvGrpSpPr>
          <a:grpSpLocks/>
        </xdr:cNvGrpSpPr>
      </xdr:nvGrpSpPr>
      <xdr:grpSpPr bwMode="auto">
        <a:xfrm>
          <a:off x="5486400" y="10096500"/>
          <a:ext cx="266700" cy="0"/>
          <a:chOff x="466" y="3952"/>
          <a:chExt cx="28" cy="16"/>
        </a:xfrm>
      </xdr:grpSpPr>
      <xdr:sp macro="" textlink="">
        <xdr:nvSpPr>
          <xdr:cNvPr id="5101992" name="Line 5846">
            <a:extLst>
              <a:ext uri="{FF2B5EF4-FFF2-40B4-BE49-F238E27FC236}">
                <a16:creationId xmlns:a16="http://schemas.microsoft.com/office/drawing/2014/main" id="{00000000-0008-0000-1100-0000A8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93" name="Line 5847">
            <a:extLst>
              <a:ext uri="{FF2B5EF4-FFF2-40B4-BE49-F238E27FC236}">
                <a16:creationId xmlns:a16="http://schemas.microsoft.com/office/drawing/2014/main" id="{00000000-0008-0000-1100-0000A9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630" name="Group 5848">
          <a:extLst>
            <a:ext uri="{FF2B5EF4-FFF2-40B4-BE49-F238E27FC236}">
              <a16:creationId xmlns:a16="http://schemas.microsoft.com/office/drawing/2014/main" id="{00000000-0008-0000-1100-000056D44D00}"/>
            </a:ext>
          </a:extLst>
        </xdr:cNvPr>
        <xdr:cNvGrpSpPr>
          <a:grpSpLocks/>
        </xdr:cNvGrpSpPr>
      </xdr:nvGrpSpPr>
      <xdr:grpSpPr bwMode="auto">
        <a:xfrm>
          <a:off x="5486400" y="10096500"/>
          <a:ext cx="266700" cy="0"/>
          <a:chOff x="466" y="3952"/>
          <a:chExt cx="28" cy="16"/>
        </a:xfrm>
      </xdr:grpSpPr>
      <xdr:sp macro="" textlink="">
        <xdr:nvSpPr>
          <xdr:cNvPr id="5101990" name="Line 5849">
            <a:extLst>
              <a:ext uri="{FF2B5EF4-FFF2-40B4-BE49-F238E27FC236}">
                <a16:creationId xmlns:a16="http://schemas.microsoft.com/office/drawing/2014/main" id="{00000000-0008-0000-1100-0000A6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91" name="Line 5850">
            <a:extLst>
              <a:ext uri="{FF2B5EF4-FFF2-40B4-BE49-F238E27FC236}">
                <a16:creationId xmlns:a16="http://schemas.microsoft.com/office/drawing/2014/main" id="{00000000-0008-0000-1100-0000A7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631" name="Group 5851">
          <a:extLst>
            <a:ext uri="{FF2B5EF4-FFF2-40B4-BE49-F238E27FC236}">
              <a16:creationId xmlns:a16="http://schemas.microsoft.com/office/drawing/2014/main" id="{00000000-0008-0000-1100-000057D44D00}"/>
            </a:ext>
          </a:extLst>
        </xdr:cNvPr>
        <xdr:cNvGrpSpPr>
          <a:grpSpLocks/>
        </xdr:cNvGrpSpPr>
      </xdr:nvGrpSpPr>
      <xdr:grpSpPr bwMode="auto">
        <a:xfrm>
          <a:off x="5486400" y="10096500"/>
          <a:ext cx="266700" cy="0"/>
          <a:chOff x="466" y="3952"/>
          <a:chExt cx="28" cy="16"/>
        </a:xfrm>
      </xdr:grpSpPr>
      <xdr:sp macro="" textlink="">
        <xdr:nvSpPr>
          <xdr:cNvPr id="5101988" name="Line 5852">
            <a:extLst>
              <a:ext uri="{FF2B5EF4-FFF2-40B4-BE49-F238E27FC236}">
                <a16:creationId xmlns:a16="http://schemas.microsoft.com/office/drawing/2014/main" id="{00000000-0008-0000-1100-0000A4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89" name="Line 5853">
            <a:extLst>
              <a:ext uri="{FF2B5EF4-FFF2-40B4-BE49-F238E27FC236}">
                <a16:creationId xmlns:a16="http://schemas.microsoft.com/office/drawing/2014/main" id="{00000000-0008-0000-1100-0000A5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32" name="Group 5854">
          <a:extLst>
            <a:ext uri="{FF2B5EF4-FFF2-40B4-BE49-F238E27FC236}">
              <a16:creationId xmlns:a16="http://schemas.microsoft.com/office/drawing/2014/main" id="{00000000-0008-0000-1100-000058D44D00}"/>
            </a:ext>
          </a:extLst>
        </xdr:cNvPr>
        <xdr:cNvGrpSpPr>
          <a:grpSpLocks/>
        </xdr:cNvGrpSpPr>
      </xdr:nvGrpSpPr>
      <xdr:grpSpPr bwMode="auto">
        <a:xfrm>
          <a:off x="4117181" y="10096500"/>
          <a:ext cx="228600" cy="0"/>
          <a:chOff x="466" y="3952"/>
          <a:chExt cx="28" cy="16"/>
        </a:xfrm>
      </xdr:grpSpPr>
      <xdr:sp macro="" textlink="">
        <xdr:nvSpPr>
          <xdr:cNvPr id="5101986" name="Line 5855">
            <a:extLst>
              <a:ext uri="{FF2B5EF4-FFF2-40B4-BE49-F238E27FC236}">
                <a16:creationId xmlns:a16="http://schemas.microsoft.com/office/drawing/2014/main" id="{00000000-0008-0000-1100-0000A2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87" name="Line 5856">
            <a:extLst>
              <a:ext uri="{FF2B5EF4-FFF2-40B4-BE49-F238E27FC236}">
                <a16:creationId xmlns:a16="http://schemas.microsoft.com/office/drawing/2014/main" id="{00000000-0008-0000-1100-0000A3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33" name="Group 5857">
          <a:extLst>
            <a:ext uri="{FF2B5EF4-FFF2-40B4-BE49-F238E27FC236}">
              <a16:creationId xmlns:a16="http://schemas.microsoft.com/office/drawing/2014/main" id="{00000000-0008-0000-1100-000059D44D00}"/>
            </a:ext>
          </a:extLst>
        </xdr:cNvPr>
        <xdr:cNvGrpSpPr>
          <a:grpSpLocks/>
        </xdr:cNvGrpSpPr>
      </xdr:nvGrpSpPr>
      <xdr:grpSpPr bwMode="auto">
        <a:xfrm>
          <a:off x="4700588" y="10096500"/>
          <a:ext cx="266700" cy="0"/>
          <a:chOff x="466" y="3952"/>
          <a:chExt cx="28" cy="16"/>
        </a:xfrm>
      </xdr:grpSpPr>
      <xdr:sp macro="" textlink="">
        <xdr:nvSpPr>
          <xdr:cNvPr id="5101984" name="Line 5858">
            <a:extLst>
              <a:ext uri="{FF2B5EF4-FFF2-40B4-BE49-F238E27FC236}">
                <a16:creationId xmlns:a16="http://schemas.microsoft.com/office/drawing/2014/main" id="{00000000-0008-0000-1100-0000A0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85" name="Line 5859">
            <a:extLst>
              <a:ext uri="{FF2B5EF4-FFF2-40B4-BE49-F238E27FC236}">
                <a16:creationId xmlns:a16="http://schemas.microsoft.com/office/drawing/2014/main" id="{00000000-0008-0000-1100-0000A1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34" name="Group 5860">
          <a:extLst>
            <a:ext uri="{FF2B5EF4-FFF2-40B4-BE49-F238E27FC236}">
              <a16:creationId xmlns:a16="http://schemas.microsoft.com/office/drawing/2014/main" id="{00000000-0008-0000-1100-00005AD44D00}"/>
            </a:ext>
          </a:extLst>
        </xdr:cNvPr>
        <xdr:cNvGrpSpPr>
          <a:grpSpLocks/>
        </xdr:cNvGrpSpPr>
      </xdr:nvGrpSpPr>
      <xdr:grpSpPr bwMode="auto">
        <a:xfrm>
          <a:off x="4117181" y="10096500"/>
          <a:ext cx="228600" cy="0"/>
          <a:chOff x="466" y="3952"/>
          <a:chExt cx="28" cy="16"/>
        </a:xfrm>
      </xdr:grpSpPr>
      <xdr:sp macro="" textlink="">
        <xdr:nvSpPr>
          <xdr:cNvPr id="5101982" name="Line 5861">
            <a:extLst>
              <a:ext uri="{FF2B5EF4-FFF2-40B4-BE49-F238E27FC236}">
                <a16:creationId xmlns:a16="http://schemas.microsoft.com/office/drawing/2014/main" id="{00000000-0008-0000-1100-00009E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83" name="Line 5862">
            <a:extLst>
              <a:ext uri="{FF2B5EF4-FFF2-40B4-BE49-F238E27FC236}">
                <a16:creationId xmlns:a16="http://schemas.microsoft.com/office/drawing/2014/main" id="{00000000-0008-0000-1100-00009F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35" name="Group 5863">
          <a:extLst>
            <a:ext uri="{FF2B5EF4-FFF2-40B4-BE49-F238E27FC236}">
              <a16:creationId xmlns:a16="http://schemas.microsoft.com/office/drawing/2014/main" id="{00000000-0008-0000-1100-00005BD44D00}"/>
            </a:ext>
          </a:extLst>
        </xdr:cNvPr>
        <xdr:cNvGrpSpPr>
          <a:grpSpLocks/>
        </xdr:cNvGrpSpPr>
      </xdr:nvGrpSpPr>
      <xdr:grpSpPr bwMode="auto">
        <a:xfrm>
          <a:off x="4700588" y="10096500"/>
          <a:ext cx="266700" cy="0"/>
          <a:chOff x="466" y="3952"/>
          <a:chExt cx="28" cy="16"/>
        </a:xfrm>
      </xdr:grpSpPr>
      <xdr:sp macro="" textlink="">
        <xdr:nvSpPr>
          <xdr:cNvPr id="5101980" name="Line 5864">
            <a:extLst>
              <a:ext uri="{FF2B5EF4-FFF2-40B4-BE49-F238E27FC236}">
                <a16:creationId xmlns:a16="http://schemas.microsoft.com/office/drawing/2014/main" id="{00000000-0008-0000-1100-00009C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81" name="Line 5865">
            <a:extLst>
              <a:ext uri="{FF2B5EF4-FFF2-40B4-BE49-F238E27FC236}">
                <a16:creationId xmlns:a16="http://schemas.microsoft.com/office/drawing/2014/main" id="{00000000-0008-0000-1100-00009D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36" name="Group 5866">
          <a:extLst>
            <a:ext uri="{FF2B5EF4-FFF2-40B4-BE49-F238E27FC236}">
              <a16:creationId xmlns:a16="http://schemas.microsoft.com/office/drawing/2014/main" id="{00000000-0008-0000-1100-00005CD44D00}"/>
            </a:ext>
          </a:extLst>
        </xdr:cNvPr>
        <xdr:cNvGrpSpPr>
          <a:grpSpLocks/>
        </xdr:cNvGrpSpPr>
      </xdr:nvGrpSpPr>
      <xdr:grpSpPr bwMode="auto">
        <a:xfrm>
          <a:off x="4117181" y="10096500"/>
          <a:ext cx="228600" cy="0"/>
          <a:chOff x="466" y="3952"/>
          <a:chExt cx="28" cy="16"/>
        </a:xfrm>
      </xdr:grpSpPr>
      <xdr:sp macro="" textlink="">
        <xdr:nvSpPr>
          <xdr:cNvPr id="5101978" name="Line 5867">
            <a:extLst>
              <a:ext uri="{FF2B5EF4-FFF2-40B4-BE49-F238E27FC236}">
                <a16:creationId xmlns:a16="http://schemas.microsoft.com/office/drawing/2014/main" id="{00000000-0008-0000-1100-00009A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79" name="Line 5868">
            <a:extLst>
              <a:ext uri="{FF2B5EF4-FFF2-40B4-BE49-F238E27FC236}">
                <a16:creationId xmlns:a16="http://schemas.microsoft.com/office/drawing/2014/main" id="{00000000-0008-0000-1100-00009B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37" name="Group 5869">
          <a:extLst>
            <a:ext uri="{FF2B5EF4-FFF2-40B4-BE49-F238E27FC236}">
              <a16:creationId xmlns:a16="http://schemas.microsoft.com/office/drawing/2014/main" id="{00000000-0008-0000-1100-00005DD44D00}"/>
            </a:ext>
          </a:extLst>
        </xdr:cNvPr>
        <xdr:cNvGrpSpPr>
          <a:grpSpLocks/>
        </xdr:cNvGrpSpPr>
      </xdr:nvGrpSpPr>
      <xdr:grpSpPr bwMode="auto">
        <a:xfrm>
          <a:off x="4700588" y="10096500"/>
          <a:ext cx="266700" cy="0"/>
          <a:chOff x="466" y="3952"/>
          <a:chExt cx="28" cy="16"/>
        </a:xfrm>
      </xdr:grpSpPr>
      <xdr:sp macro="" textlink="">
        <xdr:nvSpPr>
          <xdr:cNvPr id="5101976" name="Line 5870">
            <a:extLst>
              <a:ext uri="{FF2B5EF4-FFF2-40B4-BE49-F238E27FC236}">
                <a16:creationId xmlns:a16="http://schemas.microsoft.com/office/drawing/2014/main" id="{00000000-0008-0000-1100-000098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77" name="Line 5871">
            <a:extLst>
              <a:ext uri="{FF2B5EF4-FFF2-40B4-BE49-F238E27FC236}">
                <a16:creationId xmlns:a16="http://schemas.microsoft.com/office/drawing/2014/main" id="{00000000-0008-0000-1100-000099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38" name="Group 5872">
          <a:extLst>
            <a:ext uri="{FF2B5EF4-FFF2-40B4-BE49-F238E27FC236}">
              <a16:creationId xmlns:a16="http://schemas.microsoft.com/office/drawing/2014/main" id="{00000000-0008-0000-1100-00005ED44D00}"/>
            </a:ext>
          </a:extLst>
        </xdr:cNvPr>
        <xdr:cNvGrpSpPr>
          <a:grpSpLocks/>
        </xdr:cNvGrpSpPr>
      </xdr:nvGrpSpPr>
      <xdr:grpSpPr bwMode="auto">
        <a:xfrm>
          <a:off x="4117181" y="10096500"/>
          <a:ext cx="228600" cy="0"/>
          <a:chOff x="466" y="3952"/>
          <a:chExt cx="28" cy="16"/>
        </a:xfrm>
      </xdr:grpSpPr>
      <xdr:sp macro="" textlink="">
        <xdr:nvSpPr>
          <xdr:cNvPr id="5101974" name="Line 5873">
            <a:extLst>
              <a:ext uri="{FF2B5EF4-FFF2-40B4-BE49-F238E27FC236}">
                <a16:creationId xmlns:a16="http://schemas.microsoft.com/office/drawing/2014/main" id="{00000000-0008-0000-1100-000096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75" name="Line 5874">
            <a:extLst>
              <a:ext uri="{FF2B5EF4-FFF2-40B4-BE49-F238E27FC236}">
                <a16:creationId xmlns:a16="http://schemas.microsoft.com/office/drawing/2014/main" id="{00000000-0008-0000-1100-000097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39" name="Group 5875">
          <a:extLst>
            <a:ext uri="{FF2B5EF4-FFF2-40B4-BE49-F238E27FC236}">
              <a16:creationId xmlns:a16="http://schemas.microsoft.com/office/drawing/2014/main" id="{00000000-0008-0000-1100-00005FD44D00}"/>
            </a:ext>
          </a:extLst>
        </xdr:cNvPr>
        <xdr:cNvGrpSpPr>
          <a:grpSpLocks/>
        </xdr:cNvGrpSpPr>
      </xdr:nvGrpSpPr>
      <xdr:grpSpPr bwMode="auto">
        <a:xfrm>
          <a:off x="4700588" y="10096500"/>
          <a:ext cx="266700" cy="0"/>
          <a:chOff x="466" y="3952"/>
          <a:chExt cx="28" cy="16"/>
        </a:xfrm>
      </xdr:grpSpPr>
      <xdr:sp macro="" textlink="">
        <xdr:nvSpPr>
          <xdr:cNvPr id="5101972" name="Line 5876">
            <a:extLst>
              <a:ext uri="{FF2B5EF4-FFF2-40B4-BE49-F238E27FC236}">
                <a16:creationId xmlns:a16="http://schemas.microsoft.com/office/drawing/2014/main" id="{00000000-0008-0000-1100-000094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73" name="Line 5877">
            <a:extLst>
              <a:ext uri="{FF2B5EF4-FFF2-40B4-BE49-F238E27FC236}">
                <a16:creationId xmlns:a16="http://schemas.microsoft.com/office/drawing/2014/main" id="{00000000-0008-0000-1100-000095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40" name="Group 5878">
          <a:extLst>
            <a:ext uri="{FF2B5EF4-FFF2-40B4-BE49-F238E27FC236}">
              <a16:creationId xmlns:a16="http://schemas.microsoft.com/office/drawing/2014/main" id="{00000000-0008-0000-1100-000060D44D00}"/>
            </a:ext>
          </a:extLst>
        </xdr:cNvPr>
        <xdr:cNvGrpSpPr>
          <a:grpSpLocks/>
        </xdr:cNvGrpSpPr>
      </xdr:nvGrpSpPr>
      <xdr:grpSpPr bwMode="auto">
        <a:xfrm>
          <a:off x="4117181" y="10096500"/>
          <a:ext cx="228600" cy="0"/>
          <a:chOff x="466" y="3952"/>
          <a:chExt cx="28" cy="16"/>
        </a:xfrm>
      </xdr:grpSpPr>
      <xdr:sp macro="" textlink="">
        <xdr:nvSpPr>
          <xdr:cNvPr id="5101970" name="Line 5879">
            <a:extLst>
              <a:ext uri="{FF2B5EF4-FFF2-40B4-BE49-F238E27FC236}">
                <a16:creationId xmlns:a16="http://schemas.microsoft.com/office/drawing/2014/main" id="{00000000-0008-0000-1100-000092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71" name="Line 5880">
            <a:extLst>
              <a:ext uri="{FF2B5EF4-FFF2-40B4-BE49-F238E27FC236}">
                <a16:creationId xmlns:a16="http://schemas.microsoft.com/office/drawing/2014/main" id="{00000000-0008-0000-1100-000093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41" name="Group 5881">
          <a:extLst>
            <a:ext uri="{FF2B5EF4-FFF2-40B4-BE49-F238E27FC236}">
              <a16:creationId xmlns:a16="http://schemas.microsoft.com/office/drawing/2014/main" id="{00000000-0008-0000-1100-000061D44D00}"/>
            </a:ext>
          </a:extLst>
        </xdr:cNvPr>
        <xdr:cNvGrpSpPr>
          <a:grpSpLocks/>
        </xdr:cNvGrpSpPr>
      </xdr:nvGrpSpPr>
      <xdr:grpSpPr bwMode="auto">
        <a:xfrm>
          <a:off x="4117181" y="10096500"/>
          <a:ext cx="228600" cy="0"/>
          <a:chOff x="466" y="3952"/>
          <a:chExt cx="28" cy="16"/>
        </a:xfrm>
      </xdr:grpSpPr>
      <xdr:sp macro="" textlink="">
        <xdr:nvSpPr>
          <xdr:cNvPr id="5101968" name="Line 5882">
            <a:extLst>
              <a:ext uri="{FF2B5EF4-FFF2-40B4-BE49-F238E27FC236}">
                <a16:creationId xmlns:a16="http://schemas.microsoft.com/office/drawing/2014/main" id="{00000000-0008-0000-1100-000090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69" name="Line 5883">
            <a:extLst>
              <a:ext uri="{FF2B5EF4-FFF2-40B4-BE49-F238E27FC236}">
                <a16:creationId xmlns:a16="http://schemas.microsoft.com/office/drawing/2014/main" id="{00000000-0008-0000-1100-000091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42" name="Group 5884">
          <a:extLst>
            <a:ext uri="{FF2B5EF4-FFF2-40B4-BE49-F238E27FC236}">
              <a16:creationId xmlns:a16="http://schemas.microsoft.com/office/drawing/2014/main" id="{00000000-0008-0000-1100-000062D44D00}"/>
            </a:ext>
          </a:extLst>
        </xdr:cNvPr>
        <xdr:cNvGrpSpPr>
          <a:grpSpLocks/>
        </xdr:cNvGrpSpPr>
      </xdr:nvGrpSpPr>
      <xdr:grpSpPr bwMode="auto">
        <a:xfrm>
          <a:off x="4117181" y="10096500"/>
          <a:ext cx="228600" cy="0"/>
          <a:chOff x="466" y="3952"/>
          <a:chExt cx="28" cy="16"/>
        </a:xfrm>
      </xdr:grpSpPr>
      <xdr:sp macro="" textlink="">
        <xdr:nvSpPr>
          <xdr:cNvPr id="5101966" name="Line 5885">
            <a:extLst>
              <a:ext uri="{FF2B5EF4-FFF2-40B4-BE49-F238E27FC236}">
                <a16:creationId xmlns:a16="http://schemas.microsoft.com/office/drawing/2014/main" id="{00000000-0008-0000-1100-00008E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67" name="Line 5886">
            <a:extLst>
              <a:ext uri="{FF2B5EF4-FFF2-40B4-BE49-F238E27FC236}">
                <a16:creationId xmlns:a16="http://schemas.microsoft.com/office/drawing/2014/main" id="{00000000-0008-0000-1100-00008F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43" name="Group 5887">
          <a:extLst>
            <a:ext uri="{FF2B5EF4-FFF2-40B4-BE49-F238E27FC236}">
              <a16:creationId xmlns:a16="http://schemas.microsoft.com/office/drawing/2014/main" id="{00000000-0008-0000-1100-000063D44D00}"/>
            </a:ext>
          </a:extLst>
        </xdr:cNvPr>
        <xdr:cNvGrpSpPr>
          <a:grpSpLocks/>
        </xdr:cNvGrpSpPr>
      </xdr:nvGrpSpPr>
      <xdr:grpSpPr bwMode="auto">
        <a:xfrm>
          <a:off x="4117181" y="10096500"/>
          <a:ext cx="228600" cy="0"/>
          <a:chOff x="466" y="3952"/>
          <a:chExt cx="28" cy="16"/>
        </a:xfrm>
      </xdr:grpSpPr>
      <xdr:sp macro="" textlink="">
        <xdr:nvSpPr>
          <xdr:cNvPr id="5101964" name="Line 5888">
            <a:extLst>
              <a:ext uri="{FF2B5EF4-FFF2-40B4-BE49-F238E27FC236}">
                <a16:creationId xmlns:a16="http://schemas.microsoft.com/office/drawing/2014/main" id="{00000000-0008-0000-1100-00008C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65" name="Line 5889">
            <a:extLst>
              <a:ext uri="{FF2B5EF4-FFF2-40B4-BE49-F238E27FC236}">
                <a16:creationId xmlns:a16="http://schemas.microsoft.com/office/drawing/2014/main" id="{00000000-0008-0000-1100-00008D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44" name="Group 5890">
          <a:extLst>
            <a:ext uri="{FF2B5EF4-FFF2-40B4-BE49-F238E27FC236}">
              <a16:creationId xmlns:a16="http://schemas.microsoft.com/office/drawing/2014/main" id="{00000000-0008-0000-1100-000064D44D00}"/>
            </a:ext>
          </a:extLst>
        </xdr:cNvPr>
        <xdr:cNvGrpSpPr>
          <a:grpSpLocks/>
        </xdr:cNvGrpSpPr>
      </xdr:nvGrpSpPr>
      <xdr:grpSpPr bwMode="auto">
        <a:xfrm>
          <a:off x="4117181" y="10096500"/>
          <a:ext cx="228600" cy="0"/>
          <a:chOff x="466" y="3952"/>
          <a:chExt cx="28" cy="16"/>
        </a:xfrm>
      </xdr:grpSpPr>
      <xdr:sp macro="" textlink="">
        <xdr:nvSpPr>
          <xdr:cNvPr id="5101962" name="Line 5891">
            <a:extLst>
              <a:ext uri="{FF2B5EF4-FFF2-40B4-BE49-F238E27FC236}">
                <a16:creationId xmlns:a16="http://schemas.microsoft.com/office/drawing/2014/main" id="{00000000-0008-0000-1100-00008A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63" name="Line 5892">
            <a:extLst>
              <a:ext uri="{FF2B5EF4-FFF2-40B4-BE49-F238E27FC236}">
                <a16:creationId xmlns:a16="http://schemas.microsoft.com/office/drawing/2014/main" id="{00000000-0008-0000-1100-00008B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45" name="Group 5893">
          <a:extLst>
            <a:ext uri="{FF2B5EF4-FFF2-40B4-BE49-F238E27FC236}">
              <a16:creationId xmlns:a16="http://schemas.microsoft.com/office/drawing/2014/main" id="{00000000-0008-0000-1100-000065D44D00}"/>
            </a:ext>
          </a:extLst>
        </xdr:cNvPr>
        <xdr:cNvGrpSpPr>
          <a:grpSpLocks/>
        </xdr:cNvGrpSpPr>
      </xdr:nvGrpSpPr>
      <xdr:grpSpPr bwMode="auto">
        <a:xfrm>
          <a:off x="4700588" y="10096500"/>
          <a:ext cx="266700" cy="0"/>
          <a:chOff x="466" y="3952"/>
          <a:chExt cx="28" cy="16"/>
        </a:xfrm>
      </xdr:grpSpPr>
      <xdr:sp macro="" textlink="">
        <xdr:nvSpPr>
          <xdr:cNvPr id="5101960" name="Line 5894">
            <a:extLst>
              <a:ext uri="{FF2B5EF4-FFF2-40B4-BE49-F238E27FC236}">
                <a16:creationId xmlns:a16="http://schemas.microsoft.com/office/drawing/2014/main" id="{00000000-0008-0000-1100-000088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61" name="Line 5895">
            <a:extLst>
              <a:ext uri="{FF2B5EF4-FFF2-40B4-BE49-F238E27FC236}">
                <a16:creationId xmlns:a16="http://schemas.microsoft.com/office/drawing/2014/main" id="{00000000-0008-0000-1100-000089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46" name="Group 5896">
          <a:extLst>
            <a:ext uri="{FF2B5EF4-FFF2-40B4-BE49-F238E27FC236}">
              <a16:creationId xmlns:a16="http://schemas.microsoft.com/office/drawing/2014/main" id="{00000000-0008-0000-1100-000066D44D00}"/>
            </a:ext>
          </a:extLst>
        </xdr:cNvPr>
        <xdr:cNvGrpSpPr>
          <a:grpSpLocks/>
        </xdr:cNvGrpSpPr>
      </xdr:nvGrpSpPr>
      <xdr:grpSpPr bwMode="auto">
        <a:xfrm>
          <a:off x="4700588" y="10096500"/>
          <a:ext cx="266700" cy="0"/>
          <a:chOff x="466" y="3952"/>
          <a:chExt cx="28" cy="16"/>
        </a:xfrm>
      </xdr:grpSpPr>
      <xdr:sp macro="" textlink="">
        <xdr:nvSpPr>
          <xdr:cNvPr id="5101958" name="Line 5897">
            <a:extLst>
              <a:ext uri="{FF2B5EF4-FFF2-40B4-BE49-F238E27FC236}">
                <a16:creationId xmlns:a16="http://schemas.microsoft.com/office/drawing/2014/main" id="{00000000-0008-0000-1100-000086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59" name="Line 5898">
            <a:extLst>
              <a:ext uri="{FF2B5EF4-FFF2-40B4-BE49-F238E27FC236}">
                <a16:creationId xmlns:a16="http://schemas.microsoft.com/office/drawing/2014/main" id="{00000000-0008-0000-1100-000087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47" name="Group 5899">
          <a:extLst>
            <a:ext uri="{FF2B5EF4-FFF2-40B4-BE49-F238E27FC236}">
              <a16:creationId xmlns:a16="http://schemas.microsoft.com/office/drawing/2014/main" id="{00000000-0008-0000-1100-000067D44D00}"/>
            </a:ext>
          </a:extLst>
        </xdr:cNvPr>
        <xdr:cNvGrpSpPr>
          <a:grpSpLocks/>
        </xdr:cNvGrpSpPr>
      </xdr:nvGrpSpPr>
      <xdr:grpSpPr bwMode="auto">
        <a:xfrm>
          <a:off x="4700588" y="10096500"/>
          <a:ext cx="266700" cy="0"/>
          <a:chOff x="466" y="3952"/>
          <a:chExt cx="28" cy="16"/>
        </a:xfrm>
      </xdr:grpSpPr>
      <xdr:sp macro="" textlink="">
        <xdr:nvSpPr>
          <xdr:cNvPr id="5101956" name="Line 5900">
            <a:extLst>
              <a:ext uri="{FF2B5EF4-FFF2-40B4-BE49-F238E27FC236}">
                <a16:creationId xmlns:a16="http://schemas.microsoft.com/office/drawing/2014/main" id="{00000000-0008-0000-1100-000084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57" name="Line 5901">
            <a:extLst>
              <a:ext uri="{FF2B5EF4-FFF2-40B4-BE49-F238E27FC236}">
                <a16:creationId xmlns:a16="http://schemas.microsoft.com/office/drawing/2014/main" id="{00000000-0008-0000-1100-000085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48" name="Group 5902">
          <a:extLst>
            <a:ext uri="{FF2B5EF4-FFF2-40B4-BE49-F238E27FC236}">
              <a16:creationId xmlns:a16="http://schemas.microsoft.com/office/drawing/2014/main" id="{00000000-0008-0000-1100-000068D44D00}"/>
            </a:ext>
          </a:extLst>
        </xdr:cNvPr>
        <xdr:cNvGrpSpPr>
          <a:grpSpLocks/>
        </xdr:cNvGrpSpPr>
      </xdr:nvGrpSpPr>
      <xdr:grpSpPr bwMode="auto">
        <a:xfrm>
          <a:off x="4700588" y="10096500"/>
          <a:ext cx="266700" cy="0"/>
          <a:chOff x="466" y="3952"/>
          <a:chExt cx="28" cy="16"/>
        </a:xfrm>
      </xdr:grpSpPr>
      <xdr:sp macro="" textlink="">
        <xdr:nvSpPr>
          <xdr:cNvPr id="5101954" name="Line 5903">
            <a:extLst>
              <a:ext uri="{FF2B5EF4-FFF2-40B4-BE49-F238E27FC236}">
                <a16:creationId xmlns:a16="http://schemas.microsoft.com/office/drawing/2014/main" id="{00000000-0008-0000-1100-000082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55" name="Line 5904">
            <a:extLst>
              <a:ext uri="{FF2B5EF4-FFF2-40B4-BE49-F238E27FC236}">
                <a16:creationId xmlns:a16="http://schemas.microsoft.com/office/drawing/2014/main" id="{00000000-0008-0000-1100-000083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49" name="Group 5905">
          <a:extLst>
            <a:ext uri="{FF2B5EF4-FFF2-40B4-BE49-F238E27FC236}">
              <a16:creationId xmlns:a16="http://schemas.microsoft.com/office/drawing/2014/main" id="{00000000-0008-0000-1100-000069D44D00}"/>
            </a:ext>
          </a:extLst>
        </xdr:cNvPr>
        <xdr:cNvGrpSpPr>
          <a:grpSpLocks/>
        </xdr:cNvGrpSpPr>
      </xdr:nvGrpSpPr>
      <xdr:grpSpPr bwMode="auto">
        <a:xfrm>
          <a:off x="4700588" y="10096500"/>
          <a:ext cx="266700" cy="0"/>
          <a:chOff x="466" y="3952"/>
          <a:chExt cx="28" cy="16"/>
        </a:xfrm>
      </xdr:grpSpPr>
      <xdr:sp macro="" textlink="">
        <xdr:nvSpPr>
          <xdr:cNvPr id="5101952" name="Line 5906">
            <a:extLst>
              <a:ext uri="{FF2B5EF4-FFF2-40B4-BE49-F238E27FC236}">
                <a16:creationId xmlns:a16="http://schemas.microsoft.com/office/drawing/2014/main" id="{00000000-0008-0000-1100-000080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53" name="Line 5907">
            <a:extLst>
              <a:ext uri="{FF2B5EF4-FFF2-40B4-BE49-F238E27FC236}">
                <a16:creationId xmlns:a16="http://schemas.microsoft.com/office/drawing/2014/main" id="{00000000-0008-0000-1100-000081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50" name="Group 5908">
          <a:extLst>
            <a:ext uri="{FF2B5EF4-FFF2-40B4-BE49-F238E27FC236}">
              <a16:creationId xmlns:a16="http://schemas.microsoft.com/office/drawing/2014/main" id="{00000000-0008-0000-1100-00006AD44D00}"/>
            </a:ext>
          </a:extLst>
        </xdr:cNvPr>
        <xdr:cNvGrpSpPr>
          <a:grpSpLocks/>
        </xdr:cNvGrpSpPr>
      </xdr:nvGrpSpPr>
      <xdr:grpSpPr bwMode="auto">
        <a:xfrm>
          <a:off x="4117181" y="10096500"/>
          <a:ext cx="228600" cy="0"/>
          <a:chOff x="466" y="3952"/>
          <a:chExt cx="28" cy="16"/>
        </a:xfrm>
      </xdr:grpSpPr>
      <xdr:sp macro="" textlink="">
        <xdr:nvSpPr>
          <xdr:cNvPr id="5101950" name="Line 5909">
            <a:extLst>
              <a:ext uri="{FF2B5EF4-FFF2-40B4-BE49-F238E27FC236}">
                <a16:creationId xmlns:a16="http://schemas.microsoft.com/office/drawing/2014/main" id="{00000000-0008-0000-1100-00007E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51" name="Line 5910">
            <a:extLst>
              <a:ext uri="{FF2B5EF4-FFF2-40B4-BE49-F238E27FC236}">
                <a16:creationId xmlns:a16="http://schemas.microsoft.com/office/drawing/2014/main" id="{00000000-0008-0000-1100-00007F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51" name="Group 5911">
          <a:extLst>
            <a:ext uri="{FF2B5EF4-FFF2-40B4-BE49-F238E27FC236}">
              <a16:creationId xmlns:a16="http://schemas.microsoft.com/office/drawing/2014/main" id="{00000000-0008-0000-1100-00006BD44D00}"/>
            </a:ext>
          </a:extLst>
        </xdr:cNvPr>
        <xdr:cNvGrpSpPr>
          <a:grpSpLocks/>
        </xdr:cNvGrpSpPr>
      </xdr:nvGrpSpPr>
      <xdr:grpSpPr bwMode="auto">
        <a:xfrm>
          <a:off x="4117181" y="10096500"/>
          <a:ext cx="228600" cy="0"/>
          <a:chOff x="466" y="3952"/>
          <a:chExt cx="28" cy="16"/>
        </a:xfrm>
      </xdr:grpSpPr>
      <xdr:sp macro="" textlink="">
        <xdr:nvSpPr>
          <xdr:cNvPr id="5101948" name="Line 5912">
            <a:extLst>
              <a:ext uri="{FF2B5EF4-FFF2-40B4-BE49-F238E27FC236}">
                <a16:creationId xmlns:a16="http://schemas.microsoft.com/office/drawing/2014/main" id="{00000000-0008-0000-1100-00007C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49" name="Line 5913">
            <a:extLst>
              <a:ext uri="{FF2B5EF4-FFF2-40B4-BE49-F238E27FC236}">
                <a16:creationId xmlns:a16="http://schemas.microsoft.com/office/drawing/2014/main" id="{00000000-0008-0000-1100-00007D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52" name="Group 5914">
          <a:extLst>
            <a:ext uri="{FF2B5EF4-FFF2-40B4-BE49-F238E27FC236}">
              <a16:creationId xmlns:a16="http://schemas.microsoft.com/office/drawing/2014/main" id="{00000000-0008-0000-1100-00006CD44D00}"/>
            </a:ext>
          </a:extLst>
        </xdr:cNvPr>
        <xdr:cNvGrpSpPr>
          <a:grpSpLocks/>
        </xdr:cNvGrpSpPr>
      </xdr:nvGrpSpPr>
      <xdr:grpSpPr bwMode="auto">
        <a:xfrm>
          <a:off x="4700588" y="10096500"/>
          <a:ext cx="266700" cy="0"/>
          <a:chOff x="466" y="3952"/>
          <a:chExt cx="28" cy="16"/>
        </a:xfrm>
      </xdr:grpSpPr>
      <xdr:sp macro="" textlink="">
        <xdr:nvSpPr>
          <xdr:cNvPr id="5101946" name="Line 5915">
            <a:extLst>
              <a:ext uri="{FF2B5EF4-FFF2-40B4-BE49-F238E27FC236}">
                <a16:creationId xmlns:a16="http://schemas.microsoft.com/office/drawing/2014/main" id="{00000000-0008-0000-1100-00007A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47" name="Line 5916">
            <a:extLst>
              <a:ext uri="{FF2B5EF4-FFF2-40B4-BE49-F238E27FC236}">
                <a16:creationId xmlns:a16="http://schemas.microsoft.com/office/drawing/2014/main" id="{00000000-0008-0000-1100-00007B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53" name="Group 5917">
          <a:extLst>
            <a:ext uri="{FF2B5EF4-FFF2-40B4-BE49-F238E27FC236}">
              <a16:creationId xmlns:a16="http://schemas.microsoft.com/office/drawing/2014/main" id="{00000000-0008-0000-1100-00006DD44D00}"/>
            </a:ext>
          </a:extLst>
        </xdr:cNvPr>
        <xdr:cNvGrpSpPr>
          <a:grpSpLocks/>
        </xdr:cNvGrpSpPr>
      </xdr:nvGrpSpPr>
      <xdr:grpSpPr bwMode="auto">
        <a:xfrm>
          <a:off x="4700588" y="10096500"/>
          <a:ext cx="266700" cy="0"/>
          <a:chOff x="466" y="3952"/>
          <a:chExt cx="28" cy="16"/>
        </a:xfrm>
      </xdr:grpSpPr>
      <xdr:sp macro="" textlink="">
        <xdr:nvSpPr>
          <xdr:cNvPr id="5101944" name="Line 5918">
            <a:extLst>
              <a:ext uri="{FF2B5EF4-FFF2-40B4-BE49-F238E27FC236}">
                <a16:creationId xmlns:a16="http://schemas.microsoft.com/office/drawing/2014/main" id="{00000000-0008-0000-1100-000078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45" name="Line 5919">
            <a:extLst>
              <a:ext uri="{FF2B5EF4-FFF2-40B4-BE49-F238E27FC236}">
                <a16:creationId xmlns:a16="http://schemas.microsoft.com/office/drawing/2014/main" id="{00000000-0008-0000-1100-000079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654" name="Group 5920">
          <a:extLst>
            <a:ext uri="{FF2B5EF4-FFF2-40B4-BE49-F238E27FC236}">
              <a16:creationId xmlns:a16="http://schemas.microsoft.com/office/drawing/2014/main" id="{00000000-0008-0000-1100-00006ED44D00}"/>
            </a:ext>
          </a:extLst>
        </xdr:cNvPr>
        <xdr:cNvGrpSpPr>
          <a:grpSpLocks/>
        </xdr:cNvGrpSpPr>
      </xdr:nvGrpSpPr>
      <xdr:grpSpPr bwMode="auto">
        <a:xfrm>
          <a:off x="4117181" y="10096500"/>
          <a:ext cx="240507" cy="0"/>
          <a:chOff x="466" y="3952"/>
          <a:chExt cx="28" cy="16"/>
        </a:xfrm>
      </xdr:grpSpPr>
      <xdr:sp macro="" textlink="">
        <xdr:nvSpPr>
          <xdr:cNvPr id="5101942" name="Line 5921">
            <a:extLst>
              <a:ext uri="{FF2B5EF4-FFF2-40B4-BE49-F238E27FC236}">
                <a16:creationId xmlns:a16="http://schemas.microsoft.com/office/drawing/2014/main" id="{00000000-0008-0000-1100-000076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43" name="Line 5922">
            <a:extLst>
              <a:ext uri="{FF2B5EF4-FFF2-40B4-BE49-F238E27FC236}">
                <a16:creationId xmlns:a16="http://schemas.microsoft.com/office/drawing/2014/main" id="{00000000-0008-0000-1100-000077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571500</xdr:colOff>
      <xdr:row>32</xdr:row>
      <xdr:rowOff>0</xdr:rowOff>
    </xdr:to>
    <xdr:grpSp>
      <xdr:nvGrpSpPr>
        <xdr:cNvPr id="5100655" name="Group 5923">
          <a:extLst>
            <a:ext uri="{FF2B5EF4-FFF2-40B4-BE49-F238E27FC236}">
              <a16:creationId xmlns:a16="http://schemas.microsoft.com/office/drawing/2014/main" id="{00000000-0008-0000-1100-00006FD44D00}"/>
            </a:ext>
          </a:extLst>
        </xdr:cNvPr>
        <xdr:cNvGrpSpPr>
          <a:grpSpLocks/>
        </xdr:cNvGrpSpPr>
      </xdr:nvGrpSpPr>
      <xdr:grpSpPr bwMode="auto">
        <a:xfrm>
          <a:off x="5486400" y="10096500"/>
          <a:ext cx="228600" cy="0"/>
          <a:chOff x="466" y="3952"/>
          <a:chExt cx="28" cy="16"/>
        </a:xfrm>
      </xdr:grpSpPr>
      <xdr:sp macro="" textlink="">
        <xdr:nvSpPr>
          <xdr:cNvPr id="5101940" name="Line 5924">
            <a:extLst>
              <a:ext uri="{FF2B5EF4-FFF2-40B4-BE49-F238E27FC236}">
                <a16:creationId xmlns:a16="http://schemas.microsoft.com/office/drawing/2014/main" id="{00000000-0008-0000-1100-000074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41" name="Line 5925">
            <a:extLst>
              <a:ext uri="{FF2B5EF4-FFF2-40B4-BE49-F238E27FC236}">
                <a16:creationId xmlns:a16="http://schemas.microsoft.com/office/drawing/2014/main" id="{00000000-0008-0000-1100-000075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56" name="Group 5926">
          <a:extLst>
            <a:ext uri="{FF2B5EF4-FFF2-40B4-BE49-F238E27FC236}">
              <a16:creationId xmlns:a16="http://schemas.microsoft.com/office/drawing/2014/main" id="{00000000-0008-0000-1100-000070D44D00}"/>
            </a:ext>
          </a:extLst>
        </xdr:cNvPr>
        <xdr:cNvGrpSpPr>
          <a:grpSpLocks/>
        </xdr:cNvGrpSpPr>
      </xdr:nvGrpSpPr>
      <xdr:grpSpPr bwMode="auto">
        <a:xfrm>
          <a:off x="4700588" y="10096500"/>
          <a:ext cx="266700" cy="0"/>
          <a:chOff x="466" y="3952"/>
          <a:chExt cx="28" cy="16"/>
        </a:xfrm>
      </xdr:grpSpPr>
      <xdr:sp macro="" textlink="">
        <xdr:nvSpPr>
          <xdr:cNvPr id="5101938" name="Line 5927">
            <a:extLst>
              <a:ext uri="{FF2B5EF4-FFF2-40B4-BE49-F238E27FC236}">
                <a16:creationId xmlns:a16="http://schemas.microsoft.com/office/drawing/2014/main" id="{00000000-0008-0000-1100-000072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39" name="Line 5928">
            <a:extLst>
              <a:ext uri="{FF2B5EF4-FFF2-40B4-BE49-F238E27FC236}">
                <a16:creationId xmlns:a16="http://schemas.microsoft.com/office/drawing/2014/main" id="{00000000-0008-0000-1100-000073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57" name="Group 5929">
          <a:extLst>
            <a:ext uri="{FF2B5EF4-FFF2-40B4-BE49-F238E27FC236}">
              <a16:creationId xmlns:a16="http://schemas.microsoft.com/office/drawing/2014/main" id="{00000000-0008-0000-1100-000071D44D00}"/>
            </a:ext>
          </a:extLst>
        </xdr:cNvPr>
        <xdr:cNvGrpSpPr>
          <a:grpSpLocks/>
        </xdr:cNvGrpSpPr>
      </xdr:nvGrpSpPr>
      <xdr:grpSpPr bwMode="auto">
        <a:xfrm>
          <a:off x="4700588" y="10096500"/>
          <a:ext cx="266700" cy="0"/>
          <a:chOff x="466" y="3952"/>
          <a:chExt cx="28" cy="16"/>
        </a:xfrm>
      </xdr:grpSpPr>
      <xdr:sp macro="" textlink="">
        <xdr:nvSpPr>
          <xdr:cNvPr id="5101936" name="Line 5930">
            <a:extLst>
              <a:ext uri="{FF2B5EF4-FFF2-40B4-BE49-F238E27FC236}">
                <a16:creationId xmlns:a16="http://schemas.microsoft.com/office/drawing/2014/main" id="{00000000-0008-0000-1100-000070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37" name="Line 5931">
            <a:extLst>
              <a:ext uri="{FF2B5EF4-FFF2-40B4-BE49-F238E27FC236}">
                <a16:creationId xmlns:a16="http://schemas.microsoft.com/office/drawing/2014/main" id="{00000000-0008-0000-1100-000071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58" name="Group 5932">
          <a:extLst>
            <a:ext uri="{FF2B5EF4-FFF2-40B4-BE49-F238E27FC236}">
              <a16:creationId xmlns:a16="http://schemas.microsoft.com/office/drawing/2014/main" id="{00000000-0008-0000-1100-000072D44D00}"/>
            </a:ext>
          </a:extLst>
        </xdr:cNvPr>
        <xdr:cNvGrpSpPr>
          <a:grpSpLocks/>
        </xdr:cNvGrpSpPr>
      </xdr:nvGrpSpPr>
      <xdr:grpSpPr bwMode="auto">
        <a:xfrm>
          <a:off x="4700588" y="10096500"/>
          <a:ext cx="266700" cy="0"/>
          <a:chOff x="466" y="3952"/>
          <a:chExt cx="28" cy="16"/>
        </a:xfrm>
      </xdr:grpSpPr>
      <xdr:sp macro="" textlink="">
        <xdr:nvSpPr>
          <xdr:cNvPr id="5101934" name="Line 5933">
            <a:extLst>
              <a:ext uri="{FF2B5EF4-FFF2-40B4-BE49-F238E27FC236}">
                <a16:creationId xmlns:a16="http://schemas.microsoft.com/office/drawing/2014/main" id="{00000000-0008-0000-1100-00006E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35" name="Line 5934">
            <a:extLst>
              <a:ext uri="{FF2B5EF4-FFF2-40B4-BE49-F238E27FC236}">
                <a16:creationId xmlns:a16="http://schemas.microsoft.com/office/drawing/2014/main" id="{00000000-0008-0000-1100-00006F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59" name="Group 5935">
          <a:extLst>
            <a:ext uri="{FF2B5EF4-FFF2-40B4-BE49-F238E27FC236}">
              <a16:creationId xmlns:a16="http://schemas.microsoft.com/office/drawing/2014/main" id="{00000000-0008-0000-1100-000073D44D00}"/>
            </a:ext>
          </a:extLst>
        </xdr:cNvPr>
        <xdr:cNvGrpSpPr>
          <a:grpSpLocks/>
        </xdr:cNvGrpSpPr>
      </xdr:nvGrpSpPr>
      <xdr:grpSpPr bwMode="auto">
        <a:xfrm>
          <a:off x="4700588" y="10096500"/>
          <a:ext cx="266700" cy="0"/>
          <a:chOff x="466" y="3952"/>
          <a:chExt cx="28" cy="16"/>
        </a:xfrm>
      </xdr:grpSpPr>
      <xdr:sp macro="" textlink="">
        <xdr:nvSpPr>
          <xdr:cNvPr id="5101932" name="Line 5936">
            <a:extLst>
              <a:ext uri="{FF2B5EF4-FFF2-40B4-BE49-F238E27FC236}">
                <a16:creationId xmlns:a16="http://schemas.microsoft.com/office/drawing/2014/main" id="{00000000-0008-0000-1100-00006C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33" name="Line 5937">
            <a:extLst>
              <a:ext uri="{FF2B5EF4-FFF2-40B4-BE49-F238E27FC236}">
                <a16:creationId xmlns:a16="http://schemas.microsoft.com/office/drawing/2014/main" id="{00000000-0008-0000-1100-00006D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60" name="Group 5938">
          <a:extLst>
            <a:ext uri="{FF2B5EF4-FFF2-40B4-BE49-F238E27FC236}">
              <a16:creationId xmlns:a16="http://schemas.microsoft.com/office/drawing/2014/main" id="{00000000-0008-0000-1100-000074D44D00}"/>
            </a:ext>
          </a:extLst>
        </xdr:cNvPr>
        <xdr:cNvGrpSpPr>
          <a:grpSpLocks/>
        </xdr:cNvGrpSpPr>
      </xdr:nvGrpSpPr>
      <xdr:grpSpPr bwMode="auto">
        <a:xfrm>
          <a:off x="4700588" y="10096500"/>
          <a:ext cx="266700" cy="0"/>
          <a:chOff x="466" y="3952"/>
          <a:chExt cx="28" cy="16"/>
        </a:xfrm>
      </xdr:grpSpPr>
      <xdr:sp macro="" textlink="">
        <xdr:nvSpPr>
          <xdr:cNvPr id="5101930" name="Line 5939">
            <a:extLst>
              <a:ext uri="{FF2B5EF4-FFF2-40B4-BE49-F238E27FC236}">
                <a16:creationId xmlns:a16="http://schemas.microsoft.com/office/drawing/2014/main" id="{00000000-0008-0000-1100-00006A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31" name="Line 5940">
            <a:extLst>
              <a:ext uri="{FF2B5EF4-FFF2-40B4-BE49-F238E27FC236}">
                <a16:creationId xmlns:a16="http://schemas.microsoft.com/office/drawing/2014/main" id="{00000000-0008-0000-1100-00006B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219075</xdr:colOff>
      <xdr:row>32</xdr:row>
      <xdr:rowOff>0</xdr:rowOff>
    </xdr:from>
    <xdr:to>
      <xdr:col>3</xdr:col>
      <xdr:colOff>447675</xdr:colOff>
      <xdr:row>32</xdr:row>
      <xdr:rowOff>0</xdr:rowOff>
    </xdr:to>
    <xdr:grpSp>
      <xdr:nvGrpSpPr>
        <xdr:cNvPr id="5100661" name="Group 5941">
          <a:extLst>
            <a:ext uri="{FF2B5EF4-FFF2-40B4-BE49-F238E27FC236}">
              <a16:creationId xmlns:a16="http://schemas.microsoft.com/office/drawing/2014/main" id="{00000000-0008-0000-1100-000075D44D00}"/>
            </a:ext>
          </a:extLst>
        </xdr:cNvPr>
        <xdr:cNvGrpSpPr>
          <a:grpSpLocks/>
        </xdr:cNvGrpSpPr>
      </xdr:nvGrpSpPr>
      <xdr:grpSpPr bwMode="auto">
        <a:xfrm>
          <a:off x="4576763" y="10096500"/>
          <a:ext cx="228600" cy="0"/>
          <a:chOff x="466" y="3952"/>
          <a:chExt cx="28" cy="16"/>
        </a:xfrm>
      </xdr:grpSpPr>
      <xdr:sp macro="" textlink="">
        <xdr:nvSpPr>
          <xdr:cNvPr id="5101928" name="Line 5942">
            <a:extLst>
              <a:ext uri="{FF2B5EF4-FFF2-40B4-BE49-F238E27FC236}">
                <a16:creationId xmlns:a16="http://schemas.microsoft.com/office/drawing/2014/main" id="{00000000-0008-0000-1100-000068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29" name="Line 5943">
            <a:extLst>
              <a:ext uri="{FF2B5EF4-FFF2-40B4-BE49-F238E27FC236}">
                <a16:creationId xmlns:a16="http://schemas.microsoft.com/office/drawing/2014/main" id="{00000000-0008-0000-1100-000069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662" name="Group 5944">
          <a:extLst>
            <a:ext uri="{FF2B5EF4-FFF2-40B4-BE49-F238E27FC236}">
              <a16:creationId xmlns:a16="http://schemas.microsoft.com/office/drawing/2014/main" id="{00000000-0008-0000-1100-000076D44D00}"/>
            </a:ext>
          </a:extLst>
        </xdr:cNvPr>
        <xdr:cNvGrpSpPr>
          <a:grpSpLocks/>
        </xdr:cNvGrpSpPr>
      </xdr:nvGrpSpPr>
      <xdr:grpSpPr bwMode="auto">
        <a:xfrm>
          <a:off x="4117181" y="10096500"/>
          <a:ext cx="240507" cy="0"/>
          <a:chOff x="466" y="3952"/>
          <a:chExt cx="28" cy="16"/>
        </a:xfrm>
      </xdr:grpSpPr>
      <xdr:sp macro="" textlink="">
        <xdr:nvSpPr>
          <xdr:cNvPr id="5101926" name="Line 5945">
            <a:extLst>
              <a:ext uri="{FF2B5EF4-FFF2-40B4-BE49-F238E27FC236}">
                <a16:creationId xmlns:a16="http://schemas.microsoft.com/office/drawing/2014/main" id="{00000000-0008-0000-1100-000066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27" name="Line 5946">
            <a:extLst>
              <a:ext uri="{FF2B5EF4-FFF2-40B4-BE49-F238E27FC236}">
                <a16:creationId xmlns:a16="http://schemas.microsoft.com/office/drawing/2014/main" id="{00000000-0008-0000-1100-000067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663" name="Group 5947">
          <a:extLst>
            <a:ext uri="{FF2B5EF4-FFF2-40B4-BE49-F238E27FC236}">
              <a16:creationId xmlns:a16="http://schemas.microsoft.com/office/drawing/2014/main" id="{00000000-0008-0000-1100-000077D44D00}"/>
            </a:ext>
          </a:extLst>
        </xdr:cNvPr>
        <xdr:cNvGrpSpPr>
          <a:grpSpLocks/>
        </xdr:cNvGrpSpPr>
      </xdr:nvGrpSpPr>
      <xdr:grpSpPr bwMode="auto">
        <a:xfrm>
          <a:off x="4117181" y="10096500"/>
          <a:ext cx="240507" cy="0"/>
          <a:chOff x="466" y="3952"/>
          <a:chExt cx="28" cy="16"/>
        </a:xfrm>
      </xdr:grpSpPr>
      <xdr:sp macro="" textlink="">
        <xdr:nvSpPr>
          <xdr:cNvPr id="5101924" name="Line 5948">
            <a:extLst>
              <a:ext uri="{FF2B5EF4-FFF2-40B4-BE49-F238E27FC236}">
                <a16:creationId xmlns:a16="http://schemas.microsoft.com/office/drawing/2014/main" id="{00000000-0008-0000-1100-000064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25" name="Line 5949">
            <a:extLst>
              <a:ext uri="{FF2B5EF4-FFF2-40B4-BE49-F238E27FC236}">
                <a16:creationId xmlns:a16="http://schemas.microsoft.com/office/drawing/2014/main" id="{00000000-0008-0000-1100-000065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664" name="Group 5950">
          <a:extLst>
            <a:ext uri="{FF2B5EF4-FFF2-40B4-BE49-F238E27FC236}">
              <a16:creationId xmlns:a16="http://schemas.microsoft.com/office/drawing/2014/main" id="{00000000-0008-0000-1100-000078D44D00}"/>
            </a:ext>
          </a:extLst>
        </xdr:cNvPr>
        <xdr:cNvGrpSpPr>
          <a:grpSpLocks/>
        </xdr:cNvGrpSpPr>
      </xdr:nvGrpSpPr>
      <xdr:grpSpPr bwMode="auto">
        <a:xfrm>
          <a:off x="4117181" y="10096500"/>
          <a:ext cx="240507" cy="0"/>
          <a:chOff x="466" y="3952"/>
          <a:chExt cx="28" cy="16"/>
        </a:xfrm>
      </xdr:grpSpPr>
      <xdr:sp macro="" textlink="">
        <xdr:nvSpPr>
          <xdr:cNvPr id="5101922" name="Line 5951">
            <a:extLst>
              <a:ext uri="{FF2B5EF4-FFF2-40B4-BE49-F238E27FC236}">
                <a16:creationId xmlns:a16="http://schemas.microsoft.com/office/drawing/2014/main" id="{00000000-0008-0000-1100-000062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23" name="Line 5952">
            <a:extLst>
              <a:ext uri="{FF2B5EF4-FFF2-40B4-BE49-F238E27FC236}">
                <a16:creationId xmlns:a16="http://schemas.microsoft.com/office/drawing/2014/main" id="{00000000-0008-0000-1100-000063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665" name="Group 5953">
          <a:extLst>
            <a:ext uri="{FF2B5EF4-FFF2-40B4-BE49-F238E27FC236}">
              <a16:creationId xmlns:a16="http://schemas.microsoft.com/office/drawing/2014/main" id="{00000000-0008-0000-1100-000079D44D00}"/>
            </a:ext>
          </a:extLst>
        </xdr:cNvPr>
        <xdr:cNvGrpSpPr>
          <a:grpSpLocks/>
        </xdr:cNvGrpSpPr>
      </xdr:nvGrpSpPr>
      <xdr:grpSpPr bwMode="auto">
        <a:xfrm>
          <a:off x="4117181" y="10096500"/>
          <a:ext cx="240507" cy="0"/>
          <a:chOff x="466" y="3952"/>
          <a:chExt cx="28" cy="16"/>
        </a:xfrm>
      </xdr:grpSpPr>
      <xdr:sp macro="" textlink="">
        <xdr:nvSpPr>
          <xdr:cNvPr id="5101920" name="Line 5954">
            <a:extLst>
              <a:ext uri="{FF2B5EF4-FFF2-40B4-BE49-F238E27FC236}">
                <a16:creationId xmlns:a16="http://schemas.microsoft.com/office/drawing/2014/main" id="{00000000-0008-0000-1100-000060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21" name="Line 5955">
            <a:extLst>
              <a:ext uri="{FF2B5EF4-FFF2-40B4-BE49-F238E27FC236}">
                <a16:creationId xmlns:a16="http://schemas.microsoft.com/office/drawing/2014/main" id="{00000000-0008-0000-1100-000061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666" name="Group 5956">
          <a:extLst>
            <a:ext uri="{FF2B5EF4-FFF2-40B4-BE49-F238E27FC236}">
              <a16:creationId xmlns:a16="http://schemas.microsoft.com/office/drawing/2014/main" id="{00000000-0008-0000-1100-00007AD44D00}"/>
            </a:ext>
          </a:extLst>
        </xdr:cNvPr>
        <xdr:cNvGrpSpPr>
          <a:grpSpLocks/>
        </xdr:cNvGrpSpPr>
      </xdr:nvGrpSpPr>
      <xdr:grpSpPr bwMode="auto">
        <a:xfrm>
          <a:off x="4117181" y="10096500"/>
          <a:ext cx="240507" cy="0"/>
          <a:chOff x="466" y="3952"/>
          <a:chExt cx="28" cy="16"/>
        </a:xfrm>
      </xdr:grpSpPr>
      <xdr:sp macro="" textlink="">
        <xdr:nvSpPr>
          <xdr:cNvPr id="5101918" name="Line 5957">
            <a:extLst>
              <a:ext uri="{FF2B5EF4-FFF2-40B4-BE49-F238E27FC236}">
                <a16:creationId xmlns:a16="http://schemas.microsoft.com/office/drawing/2014/main" id="{00000000-0008-0000-1100-00005E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19" name="Line 5958">
            <a:extLst>
              <a:ext uri="{FF2B5EF4-FFF2-40B4-BE49-F238E27FC236}">
                <a16:creationId xmlns:a16="http://schemas.microsoft.com/office/drawing/2014/main" id="{00000000-0008-0000-1100-00005F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667" name="Group 5959">
          <a:extLst>
            <a:ext uri="{FF2B5EF4-FFF2-40B4-BE49-F238E27FC236}">
              <a16:creationId xmlns:a16="http://schemas.microsoft.com/office/drawing/2014/main" id="{00000000-0008-0000-1100-00007BD44D00}"/>
            </a:ext>
          </a:extLst>
        </xdr:cNvPr>
        <xdr:cNvGrpSpPr>
          <a:grpSpLocks/>
        </xdr:cNvGrpSpPr>
      </xdr:nvGrpSpPr>
      <xdr:grpSpPr bwMode="auto">
        <a:xfrm>
          <a:off x="4117181" y="10096500"/>
          <a:ext cx="240507" cy="0"/>
          <a:chOff x="466" y="3952"/>
          <a:chExt cx="28" cy="16"/>
        </a:xfrm>
      </xdr:grpSpPr>
      <xdr:sp macro="" textlink="">
        <xdr:nvSpPr>
          <xdr:cNvPr id="5101916" name="Line 5960">
            <a:extLst>
              <a:ext uri="{FF2B5EF4-FFF2-40B4-BE49-F238E27FC236}">
                <a16:creationId xmlns:a16="http://schemas.microsoft.com/office/drawing/2014/main" id="{00000000-0008-0000-1100-00005C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17" name="Line 5961">
            <a:extLst>
              <a:ext uri="{FF2B5EF4-FFF2-40B4-BE49-F238E27FC236}">
                <a16:creationId xmlns:a16="http://schemas.microsoft.com/office/drawing/2014/main" id="{00000000-0008-0000-1100-00005D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219075</xdr:colOff>
      <xdr:row>32</xdr:row>
      <xdr:rowOff>0</xdr:rowOff>
    </xdr:from>
    <xdr:to>
      <xdr:col>2</xdr:col>
      <xdr:colOff>447675</xdr:colOff>
      <xdr:row>32</xdr:row>
      <xdr:rowOff>0</xdr:rowOff>
    </xdr:to>
    <xdr:grpSp>
      <xdr:nvGrpSpPr>
        <xdr:cNvPr id="5100668" name="Group 5962">
          <a:extLst>
            <a:ext uri="{FF2B5EF4-FFF2-40B4-BE49-F238E27FC236}">
              <a16:creationId xmlns:a16="http://schemas.microsoft.com/office/drawing/2014/main" id="{00000000-0008-0000-1100-00007CD44D00}"/>
            </a:ext>
          </a:extLst>
        </xdr:cNvPr>
        <xdr:cNvGrpSpPr>
          <a:grpSpLocks/>
        </xdr:cNvGrpSpPr>
      </xdr:nvGrpSpPr>
      <xdr:grpSpPr bwMode="auto">
        <a:xfrm>
          <a:off x="3993356" y="10096500"/>
          <a:ext cx="228600" cy="0"/>
          <a:chOff x="466" y="3952"/>
          <a:chExt cx="28" cy="16"/>
        </a:xfrm>
      </xdr:grpSpPr>
      <xdr:sp macro="" textlink="">
        <xdr:nvSpPr>
          <xdr:cNvPr id="5101914" name="Line 5963">
            <a:extLst>
              <a:ext uri="{FF2B5EF4-FFF2-40B4-BE49-F238E27FC236}">
                <a16:creationId xmlns:a16="http://schemas.microsoft.com/office/drawing/2014/main" id="{00000000-0008-0000-1100-00005A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15" name="Line 5964">
            <a:extLst>
              <a:ext uri="{FF2B5EF4-FFF2-40B4-BE49-F238E27FC236}">
                <a16:creationId xmlns:a16="http://schemas.microsoft.com/office/drawing/2014/main" id="{00000000-0008-0000-1100-00005B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69" name="Group 5965">
          <a:extLst>
            <a:ext uri="{FF2B5EF4-FFF2-40B4-BE49-F238E27FC236}">
              <a16:creationId xmlns:a16="http://schemas.microsoft.com/office/drawing/2014/main" id="{00000000-0008-0000-1100-00007DD44D00}"/>
            </a:ext>
          </a:extLst>
        </xdr:cNvPr>
        <xdr:cNvGrpSpPr>
          <a:grpSpLocks/>
        </xdr:cNvGrpSpPr>
      </xdr:nvGrpSpPr>
      <xdr:grpSpPr bwMode="auto">
        <a:xfrm>
          <a:off x="4117181" y="10096500"/>
          <a:ext cx="228600" cy="0"/>
          <a:chOff x="466" y="3952"/>
          <a:chExt cx="28" cy="16"/>
        </a:xfrm>
      </xdr:grpSpPr>
      <xdr:sp macro="" textlink="">
        <xdr:nvSpPr>
          <xdr:cNvPr id="5101912" name="Line 5966">
            <a:extLst>
              <a:ext uri="{FF2B5EF4-FFF2-40B4-BE49-F238E27FC236}">
                <a16:creationId xmlns:a16="http://schemas.microsoft.com/office/drawing/2014/main" id="{00000000-0008-0000-1100-000058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13" name="Line 5967">
            <a:extLst>
              <a:ext uri="{FF2B5EF4-FFF2-40B4-BE49-F238E27FC236}">
                <a16:creationId xmlns:a16="http://schemas.microsoft.com/office/drawing/2014/main" id="{00000000-0008-0000-1100-000059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70" name="Group 5968">
          <a:extLst>
            <a:ext uri="{FF2B5EF4-FFF2-40B4-BE49-F238E27FC236}">
              <a16:creationId xmlns:a16="http://schemas.microsoft.com/office/drawing/2014/main" id="{00000000-0008-0000-1100-00007ED44D00}"/>
            </a:ext>
          </a:extLst>
        </xdr:cNvPr>
        <xdr:cNvGrpSpPr>
          <a:grpSpLocks/>
        </xdr:cNvGrpSpPr>
      </xdr:nvGrpSpPr>
      <xdr:grpSpPr bwMode="auto">
        <a:xfrm>
          <a:off x="4117181" y="10096500"/>
          <a:ext cx="228600" cy="0"/>
          <a:chOff x="466" y="3952"/>
          <a:chExt cx="28" cy="16"/>
        </a:xfrm>
      </xdr:grpSpPr>
      <xdr:sp macro="" textlink="">
        <xdr:nvSpPr>
          <xdr:cNvPr id="5101910" name="Line 5969">
            <a:extLst>
              <a:ext uri="{FF2B5EF4-FFF2-40B4-BE49-F238E27FC236}">
                <a16:creationId xmlns:a16="http://schemas.microsoft.com/office/drawing/2014/main" id="{00000000-0008-0000-1100-000056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11" name="Line 5970">
            <a:extLst>
              <a:ext uri="{FF2B5EF4-FFF2-40B4-BE49-F238E27FC236}">
                <a16:creationId xmlns:a16="http://schemas.microsoft.com/office/drawing/2014/main" id="{00000000-0008-0000-1100-000057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671" name="Group 5971">
          <a:extLst>
            <a:ext uri="{FF2B5EF4-FFF2-40B4-BE49-F238E27FC236}">
              <a16:creationId xmlns:a16="http://schemas.microsoft.com/office/drawing/2014/main" id="{00000000-0008-0000-1100-00007FD44D00}"/>
            </a:ext>
          </a:extLst>
        </xdr:cNvPr>
        <xdr:cNvGrpSpPr>
          <a:grpSpLocks/>
        </xdr:cNvGrpSpPr>
      </xdr:nvGrpSpPr>
      <xdr:grpSpPr bwMode="auto">
        <a:xfrm>
          <a:off x="4117181" y="10096500"/>
          <a:ext cx="240507" cy="0"/>
          <a:chOff x="466" y="3952"/>
          <a:chExt cx="28" cy="16"/>
        </a:xfrm>
      </xdr:grpSpPr>
      <xdr:sp macro="" textlink="">
        <xdr:nvSpPr>
          <xdr:cNvPr id="5101908" name="Line 5972">
            <a:extLst>
              <a:ext uri="{FF2B5EF4-FFF2-40B4-BE49-F238E27FC236}">
                <a16:creationId xmlns:a16="http://schemas.microsoft.com/office/drawing/2014/main" id="{00000000-0008-0000-1100-000054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09" name="Line 5973">
            <a:extLst>
              <a:ext uri="{FF2B5EF4-FFF2-40B4-BE49-F238E27FC236}">
                <a16:creationId xmlns:a16="http://schemas.microsoft.com/office/drawing/2014/main" id="{00000000-0008-0000-1100-000055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72" name="Group 5974">
          <a:extLst>
            <a:ext uri="{FF2B5EF4-FFF2-40B4-BE49-F238E27FC236}">
              <a16:creationId xmlns:a16="http://schemas.microsoft.com/office/drawing/2014/main" id="{00000000-0008-0000-1100-000080D44D00}"/>
            </a:ext>
          </a:extLst>
        </xdr:cNvPr>
        <xdr:cNvGrpSpPr>
          <a:grpSpLocks/>
        </xdr:cNvGrpSpPr>
      </xdr:nvGrpSpPr>
      <xdr:grpSpPr bwMode="auto">
        <a:xfrm>
          <a:off x="4117181" y="10096500"/>
          <a:ext cx="228600" cy="0"/>
          <a:chOff x="466" y="3952"/>
          <a:chExt cx="28" cy="16"/>
        </a:xfrm>
      </xdr:grpSpPr>
      <xdr:sp macro="" textlink="">
        <xdr:nvSpPr>
          <xdr:cNvPr id="5101906" name="Line 5975">
            <a:extLst>
              <a:ext uri="{FF2B5EF4-FFF2-40B4-BE49-F238E27FC236}">
                <a16:creationId xmlns:a16="http://schemas.microsoft.com/office/drawing/2014/main" id="{00000000-0008-0000-1100-000052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07" name="Line 5976">
            <a:extLst>
              <a:ext uri="{FF2B5EF4-FFF2-40B4-BE49-F238E27FC236}">
                <a16:creationId xmlns:a16="http://schemas.microsoft.com/office/drawing/2014/main" id="{00000000-0008-0000-1100-000053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73" name="Group 5977">
          <a:extLst>
            <a:ext uri="{FF2B5EF4-FFF2-40B4-BE49-F238E27FC236}">
              <a16:creationId xmlns:a16="http://schemas.microsoft.com/office/drawing/2014/main" id="{00000000-0008-0000-1100-000081D44D00}"/>
            </a:ext>
          </a:extLst>
        </xdr:cNvPr>
        <xdr:cNvGrpSpPr>
          <a:grpSpLocks/>
        </xdr:cNvGrpSpPr>
      </xdr:nvGrpSpPr>
      <xdr:grpSpPr bwMode="auto">
        <a:xfrm>
          <a:off x="4117181" y="10096500"/>
          <a:ext cx="228600" cy="0"/>
          <a:chOff x="466" y="3952"/>
          <a:chExt cx="28" cy="16"/>
        </a:xfrm>
      </xdr:grpSpPr>
      <xdr:sp macro="" textlink="">
        <xdr:nvSpPr>
          <xdr:cNvPr id="5101904" name="Line 5978">
            <a:extLst>
              <a:ext uri="{FF2B5EF4-FFF2-40B4-BE49-F238E27FC236}">
                <a16:creationId xmlns:a16="http://schemas.microsoft.com/office/drawing/2014/main" id="{00000000-0008-0000-1100-000050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05" name="Line 5979">
            <a:extLst>
              <a:ext uri="{FF2B5EF4-FFF2-40B4-BE49-F238E27FC236}">
                <a16:creationId xmlns:a16="http://schemas.microsoft.com/office/drawing/2014/main" id="{00000000-0008-0000-1100-000051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674" name="Group 5980">
          <a:extLst>
            <a:ext uri="{FF2B5EF4-FFF2-40B4-BE49-F238E27FC236}">
              <a16:creationId xmlns:a16="http://schemas.microsoft.com/office/drawing/2014/main" id="{00000000-0008-0000-1100-000082D44D00}"/>
            </a:ext>
          </a:extLst>
        </xdr:cNvPr>
        <xdr:cNvGrpSpPr>
          <a:grpSpLocks/>
        </xdr:cNvGrpSpPr>
      </xdr:nvGrpSpPr>
      <xdr:grpSpPr bwMode="auto">
        <a:xfrm>
          <a:off x="4117181" y="10096500"/>
          <a:ext cx="240507" cy="0"/>
          <a:chOff x="466" y="3952"/>
          <a:chExt cx="28" cy="16"/>
        </a:xfrm>
      </xdr:grpSpPr>
      <xdr:sp macro="" textlink="">
        <xdr:nvSpPr>
          <xdr:cNvPr id="5101902" name="Line 5981">
            <a:extLst>
              <a:ext uri="{FF2B5EF4-FFF2-40B4-BE49-F238E27FC236}">
                <a16:creationId xmlns:a16="http://schemas.microsoft.com/office/drawing/2014/main" id="{00000000-0008-0000-1100-00004E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03" name="Line 5982">
            <a:extLst>
              <a:ext uri="{FF2B5EF4-FFF2-40B4-BE49-F238E27FC236}">
                <a16:creationId xmlns:a16="http://schemas.microsoft.com/office/drawing/2014/main" id="{00000000-0008-0000-1100-00004F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75" name="Group 5983">
          <a:extLst>
            <a:ext uri="{FF2B5EF4-FFF2-40B4-BE49-F238E27FC236}">
              <a16:creationId xmlns:a16="http://schemas.microsoft.com/office/drawing/2014/main" id="{00000000-0008-0000-1100-000083D44D00}"/>
            </a:ext>
          </a:extLst>
        </xdr:cNvPr>
        <xdr:cNvGrpSpPr>
          <a:grpSpLocks/>
        </xdr:cNvGrpSpPr>
      </xdr:nvGrpSpPr>
      <xdr:grpSpPr bwMode="auto">
        <a:xfrm>
          <a:off x="4700588" y="10096500"/>
          <a:ext cx="266700" cy="0"/>
          <a:chOff x="466" y="3952"/>
          <a:chExt cx="28" cy="16"/>
        </a:xfrm>
      </xdr:grpSpPr>
      <xdr:sp macro="" textlink="">
        <xdr:nvSpPr>
          <xdr:cNvPr id="5101900" name="Line 5984">
            <a:extLst>
              <a:ext uri="{FF2B5EF4-FFF2-40B4-BE49-F238E27FC236}">
                <a16:creationId xmlns:a16="http://schemas.microsoft.com/office/drawing/2014/main" id="{00000000-0008-0000-1100-00004C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01" name="Line 5985">
            <a:extLst>
              <a:ext uri="{FF2B5EF4-FFF2-40B4-BE49-F238E27FC236}">
                <a16:creationId xmlns:a16="http://schemas.microsoft.com/office/drawing/2014/main" id="{00000000-0008-0000-1100-00004D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76" name="Group 5986">
          <a:extLst>
            <a:ext uri="{FF2B5EF4-FFF2-40B4-BE49-F238E27FC236}">
              <a16:creationId xmlns:a16="http://schemas.microsoft.com/office/drawing/2014/main" id="{00000000-0008-0000-1100-000084D44D00}"/>
            </a:ext>
          </a:extLst>
        </xdr:cNvPr>
        <xdr:cNvGrpSpPr>
          <a:grpSpLocks/>
        </xdr:cNvGrpSpPr>
      </xdr:nvGrpSpPr>
      <xdr:grpSpPr bwMode="auto">
        <a:xfrm>
          <a:off x="4700588" y="10096500"/>
          <a:ext cx="266700" cy="0"/>
          <a:chOff x="466" y="3952"/>
          <a:chExt cx="28" cy="16"/>
        </a:xfrm>
      </xdr:grpSpPr>
      <xdr:sp macro="" textlink="">
        <xdr:nvSpPr>
          <xdr:cNvPr id="5101898" name="Line 5987">
            <a:extLst>
              <a:ext uri="{FF2B5EF4-FFF2-40B4-BE49-F238E27FC236}">
                <a16:creationId xmlns:a16="http://schemas.microsoft.com/office/drawing/2014/main" id="{00000000-0008-0000-1100-00004A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99" name="Line 5988">
            <a:extLst>
              <a:ext uri="{FF2B5EF4-FFF2-40B4-BE49-F238E27FC236}">
                <a16:creationId xmlns:a16="http://schemas.microsoft.com/office/drawing/2014/main" id="{00000000-0008-0000-1100-00004B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77" name="Group 5989">
          <a:extLst>
            <a:ext uri="{FF2B5EF4-FFF2-40B4-BE49-F238E27FC236}">
              <a16:creationId xmlns:a16="http://schemas.microsoft.com/office/drawing/2014/main" id="{00000000-0008-0000-1100-000085D44D00}"/>
            </a:ext>
          </a:extLst>
        </xdr:cNvPr>
        <xdr:cNvGrpSpPr>
          <a:grpSpLocks/>
        </xdr:cNvGrpSpPr>
      </xdr:nvGrpSpPr>
      <xdr:grpSpPr bwMode="auto">
        <a:xfrm>
          <a:off x="4700588" y="10096500"/>
          <a:ext cx="266700" cy="0"/>
          <a:chOff x="466" y="3952"/>
          <a:chExt cx="28" cy="16"/>
        </a:xfrm>
      </xdr:grpSpPr>
      <xdr:sp macro="" textlink="">
        <xdr:nvSpPr>
          <xdr:cNvPr id="5101896" name="Line 5990">
            <a:extLst>
              <a:ext uri="{FF2B5EF4-FFF2-40B4-BE49-F238E27FC236}">
                <a16:creationId xmlns:a16="http://schemas.microsoft.com/office/drawing/2014/main" id="{00000000-0008-0000-1100-000048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97" name="Line 5991">
            <a:extLst>
              <a:ext uri="{FF2B5EF4-FFF2-40B4-BE49-F238E27FC236}">
                <a16:creationId xmlns:a16="http://schemas.microsoft.com/office/drawing/2014/main" id="{00000000-0008-0000-1100-000049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678" name="Group 5992">
          <a:extLst>
            <a:ext uri="{FF2B5EF4-FFF2-40B4-BE49-F238E27FC236}">
              <a16:creationId xmlns:a16="http://schemas.microsoft.com/office/drawing/2014/main" id="{00000000-0008-0000-1100-000086D44D00}"/>
            </a:ext>
          </a:extLst>
        </xdr:cNvPr>
        <xdr:cNvGrpSpPr>
          <a:grpSpLocks/>
        </xdr:cNvGrpSpPr>
      </xdr:nvGrpSpPr>
      <xdr:grpSpPr bwMode="auto">
        <a:xfrm>
          <a:off x="5486400" y="10096500"/>
          <a:ext cx="266700" cy="0"/>
          <a:chOff x="466" y="3952"/>
          <a:chExt cx="28" cy="16"/>
        </a:xfrm>
      </xdr:grpSpPr>
      <xdr:sp macro="" textlink="">
        <xdr:nvSpPr>
          <xdr:cNvPr id="5101894" name="Line 5993">
            <a:extLst>
              <a:ext uri="{FF2B5EF4-FFF2-40B4-BE49-F238E27FC236}">
                <a16:creationId xmlns:a16="http://schemas.microsoft.com/office/drawing/2014/main" id="{00000000-0008-0000-1100-000046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95" name="Line 5994">
            <a:extLst>
              <a:ext uri="{FF2B5EF4-FFF2-40B4-BE49-F238E27FC236}">
                <a16:creationId xmlns:a16="http://schemas.microsoft.com/office/drawing/2014/main" id="{00000000-0008-0000-1100-000047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679" name="Group 5995">
          <a:extLst>
            <a:ext uri="{FF2B5EF4-FFF2-40B4-BE49-F238E27FC236}">
              <a16:creationId xmlns:a16="http://schemas.microsoft.com/office/drawing/2014/main" id="{00000000-0008-0000-1100-000087D44D00}"/>
            </a:ext>
          </a:extLst>
        </xdr:cNvPr>
        <xdr:cNvGrpSpPr>
          <a:grpSpLocks/>
        </xdr:cNvGrpSpPr>
      </xdr:nvGrpSpPr>
      <xdr:grpSpPr bwMode="auto">
        <a:xfrm>
          <a:off x="5486400" y="10096500"/>
          <a:ext cx="266700" cy="0"/>
          <a:chOff x="466" y="3952"/>
          <a:chExt cx="28" cy="16"/>
        </a:xfrm>
      </xdr:grpSpPr>
      <xdr:sp macro="" textlink="">
        <xdr:nvSpPr>
          <xdr:cNvPr id="5101892" name="Line 5996">
            <a:extLst>
              <a:ext uri="{FF2B5EF4-FFF2-40B4-BE49-F238E27FC236}">
                <a16:creationId xmlns:a16="http://schemas.microsoft.com/office/drawing/2014/main" id="{00000000-0008-0000-1100-000044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93" name="Line 5997">
            <a:extLst>
              <a:ext uri="{FF2B5EF4-FFF2-40B4-BE49-F238E27FC236}">
                <a16:creationId xmlns:a16="http://schemas.microsoft.com/office/drawing/2014/main" id="{00000000-0008-0000-1100-000045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680" name="Group 5998">
          <a:extLst>
            <a:ext uri="{FF2B5EF4-FFF2-40B4-BE49-F238E27FC236}">
              <a16:creationId xmlns:a16="http://schemas.microsoft.com/office/drawing/2014/main" id="{00000000-0008-0000-1100-000088D44D00}"/>
            </a:ext>
          </a:extLst>
        </xdr:cNvPr>
        <xdr:cNvGrpSpPr>
          <a:grpSpLocks/>
        </xdr:cNvGrpSpPr>
      </xdr:nvGrpSpPr>
      <xdr:grpSpPr bwMode="auto">
        <a:xfrm>
          <a:off x="5486400" y="10096500"/>
          <a:ext cx="266700" cy="0"/>
          <a:chOff x="466" y="3952"/>
          <a:chExt cx="28" cy="16"/>
        </a:xfrm>
      </xdr:grpSpPr>
      <xdr:sp macro="" textlink="">
        <xdr:nvSpPr>
          <xdr:cNvPr id="5101890" name="Line 5999">
            <a:extLst>
              <a:ext uri="{FF2B5EF4-FFF2-40B4-BE49-F238E27FC236}">
                <a16:creationId xmlns:a16="http://schemas.microsoft.com/office/drawing/2014/main" id="{00000000-0008-0000-1100-000042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91" name="Line 6000">
            <a:extLst>
              <a:ext uri="{FF2B5EF4-FFF2-40B4-BE49-F238E27FC236}">
                <a16:creationId xmlns:a16="http://schemas.microsoft.com/office/drawing/2014/main" id="{00000000-0008-0000-1100-000043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681" name="Group 6001">
          <a:extLst>
            <a:ext uri="{FF2B5EF4-FFF2-40B4-BE49-F238E27FC236}">
              <a16:creationId xmlns:a16="http://schemas.microsoft.com/office/drawing/2014/main" id="{00000000-0008-0000-1100-000089D44D00}"/>
            </a:ext>
          </a:extLst>
        </xdr:cNvPr>
        <xdr:cNvGrpSpPr>
          <a:grpSpLocks/>
        </xdr:cNvGrpSpPr>
      </xdr:nvGrpSpPr>
      <xdr:grpSpPr bwMode="auto">
        <a:xfrm>
          <a:off x="5486400" y="10096500"/>
          <a:ext cx="266700" cy="0"/>
          <a:chOff x="466" y="3952"/>
          <a:chExt cx="28" cy="16"/>
        </a:xfrm>
      </xdr:grpSpPr>
      <xdr:sp macro="" textlink="">
        <xdr:nvSpPr>
          <xdr:cNvPr id="5101888" name="Line 6002">
            <a:extLst>
              <a:ext uri="{FF2B5EF4-FFF2-40B4-BE49-F238E27FC236}">
                <a16:creationId xmlns:a16="http://schemas.microsoft.com/office/drawing/2014/main" id="{00000000-0008-0000-1100-000040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89" name="Line 6003">
            <a:extLst>
              <a:ext uri="{FF2B5EF4-FFF2-40B4-BE49-F238E27FC236}">
                <a16:creationId xmlns:a16="http://schemas.microsoft.com/office/drawing/2014/main" id="{00000000-0008-0000-1100-000041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682" name="Group 6004">
          <a:extLst>
            <a:ext uri="{FF2B5EF4-FFF2-40B4-BE49-F238E27FC236}">
              <a16:creationId xmlns:a16="http://schemas.microsoft.com/office/drawing/2014/main" id="{00000000-0008-0000-1100-00008AD44D00}"/>
            </a:ext>
          </a:extLst>
        </xdr:cNvPr>
        <xdr:cNvGrpSpPr>
          <a:grpSpLocks/>
        </xdr:cNvGrpSpPr>
      </xdr:nvGrpSpPr>
      <xdr:grpSpPr bwMode="auto">
        <a:xfrm>
          <a:off x="5486400" y="10096500"/>
          <a:ext cx="266700" cy="0"/>
          <a:chOff x="466" y="3952"/>
          <a:chExt cx="28" cy="16"/>
        </a:xfrm>
      </xdr:grpSpPr>
      <xdr:sp macro="" textlink="">
        <xdr:nvSpPr>
          <xdr:cNvPr id="5101886" name="Line 6005">
            <a:extLst>
              <a:ext uri="{FF2B5EF4-FFF2-40B4-BE49-F238E27FC236}">
                <a16:creationId xmlns:a16="http://schemas.microsoft.com/office/drawing/2014/main" id="{00000000-0008-0000-1100-00003E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87" name="Line 6006">
            <a:extLst>
              <a:ext uri="{FF2B5EF4-FFF2-40B4-BE49-F238E27FC236}">
                <a16:creationId xmlns:a16="http://schemas.microsoft.com/office/drawing/2014/main" id="{00000000-0008-0000-1100-00003F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83" name="Group 6007">
          <a:extLst>
            <a:ext uri="{FF2B5EF4-FFF2-40B4-BE49-F238E27FC236}">
              <a16:creationId xmlns:a16="http://schemas.microsoft.com/office/drawing/2014/main" id="{00000000-0008-0000-1100-00008BD44D00}"/>
            </a:ext>
          </a:extLst>
        </xdr:cNvPr>
        <xdr:cNvGrpSpPr>
          <a:grpSpLocks/>
        </xdr:cNvGrpSpPr>
      </xdr:nvGrpSpPr>
      <xdr:grpSpPr bwMode="auto">
        <a:xfrm>
          <a:off x="4117181" y="10096500"/>
          <a:ext cx="228600" cy="0"/>
          <a:chOff x="466" y="3952"/>
          <a:chExt cx="28" cy="16"/>
        </a:xfrm>
      </xdr:grpSpPr>
      <xdr:sp macro="" textlink="">
        <xdr:nvSpPr>
          <xdr:cNvPr id="5101884" name="Line 6008">
            <a:extLst>
              <a:ext uri="{FF2B5EF4-FFF2-40B4-BE49-F238E27FC236}">
                <a16:creationId xmlns:a16="http://schemas.microsoft.com/office/drawing/2014/main" id="{00000000-0008-0000-1100-00003C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85" name="Line 6009">
            <a:extLst>
              <a:ext uri="{FF2B5EF4-FFF2-40B4-BE49-F238E27FC236}">
                <a16:creationId xmlns:a16="http://schemas.microsoft.com/office/drawing/2014/main" id="{00000000-0008-0000-1100-00003D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84" name="Group 6010">
          <a:extLst>
            <a:ext uri="{FF2B5EF4-FFF2-40B4-BE49-F238E27FC236}">
              <a16:creationId xmlns:a16="http://schemas.microsoft.com/office/drawing/2014/main" id="{00000000-0008-0000-1100-00008CD44D00}"/>
            </a:ext>
          </a:extLst>
        </xdr:cNvPr>
        <xdr:cNvGrpSpPr>
          <a:grpSpLocks/>
        </xdr:cNvGrpSpPr>
      </xdr:nvGrpSpPr>
      <xdr:grpSpPr bwMode="auto">
        <a:xfrm>
          <a:off x="4700588" y="10096500"/>
          <a:ext cx="266700" cy="0"/>
          <a:chOff x="466" y="3952"/>
          <a:chExt cx="28" cy="16"/>
        </a:xfrm>
      </xdr:grpSpPr>
      <xdr:sp macro="" textlink="">
        <xdr:nvSpPr>
          <xdr:cNvPr id="5101882" name="Line 6011">
            <a:extLst>
              <a:ext uri="{FF2B5EF4-FFF2-40B4-BE49-F238E27FC236}">
                <a16:creationId xmlns:a16="http://schemas.microsoft.com/office/drawing/2014/main" id="{00000000-0008-0000-1100-00003A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83" name="Line 6012">
            <a:extLst>
              <a:ext uri="{FF2B5EF4-FFF2-40B4-BE49-F238E27FC236}">
                <a16:creationId xmlns:a16="http://schemas.microsoft.com/office/drawing/2014/main" id="{00000000-0008-0000-1100-00003B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85" name="Group 6013">
          <a:extLst>
            <a:ext uri="{FF2B5EF4-FFF2-40B4-BE49-F238E27FC236}">
              <a16:creationId xmlns:a16="http://schemas.microsoft.com/office/drawing/2014/main" id="{00000000-0008-0000-1100-00008DD44D00}"/>
            </a:ext>
          </a:extLst>
        </xdr:cNvPr>
        <xdr:cNvGrpSpPr>
          <a:grpSpLocks/>
        </xdr:cNvGrpSpPr>
      </xdr:nvGrpSpPr>
      <xdr:grpSpPr bwMode="auto">
        <a:xfrm>
          <a:off x="4117181" y="10096500"/>
          <a:ext cx="228600" cy="0"/>
          <a:chOff x="466" y="3952"/>
          <a:chExt cx="28" cy="16"/>
        </a:xfrm>
      </xdr:grpSpPr>
      <xdr:sp macro="" textlink="">
        <xdr:nvSpPr>
          <xdr:cNvPr id="5101880" name="Line 6014">
            <a:extLst>
              <a:ext uri="{FF2B5EF4-FFF2-40B4-BE49-F238E27FC236}">
                <a16:creationId xmlns:a16="http://schemas.microsoft.com/office/drawing/2014/main" id="{00000000-0008-0000-1100-000038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81" name="Line 6015">
            <a:extLst>
              <a:ext uri="{FF2B5EF4-FFF2-40B4-BE49-F238E27FC236}">
                <a16:creationId xmlns:a16="http://schemas.microsoft.com/office/drawing/2014/main" id="{00000000-0008-0000-1100-000039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86" name="Group 6016">
          <a:extLst>
            <a:ext uri="{FF2B5EF4-FFF2-40B4-BE49-F238E27FC236}">
              <a16:creationId xmlns:a16="http://schemas.microsoft.com/office/drawing/2014/main" id="{00000000-0008-0000-1100-00008ED44D00}"/>
            </a:ext>
          </a:extLst>
        </xdr:cNvPr>
        <xdr:cNvGrpSpPr>
          <a:grpSpLocks/>
        </xdr:cNvGrpSpPr>
      </xdr:nvGrpSpPr>
      <xdr:grpSpPr bwMode="auto">
        <a:xfrm>
          <a:off x="4700588" y="10096500"/>
          <a:ext cx="266700" cy="0"/>
          <a:chOff x="466" y="3952"/>
          <a:chExt cx="28" cy="16"/>
        </a:xfrm>
      </xdr:grpSpPr>
      <xdr:sp macro="" textlink="">
        <xdr:nvSpPr>
          <xdr:cNvPr id="5101878" name="Line 6017">
            <a:extLst>
              <a:ext uri="{FF2B5EF4-FFF2-40B4-BE49-F238E27FC236}">
                <a16:creationId xmlns:a16="http://schemas.microsoft.com/office/drawing/2014/main" id="{00000000-0008-0000-1100-000036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79" name="Line 6018">
            <a:extLst>
              <a:ext uri="{FF2B5EF4-FFF2-40B4-BE49-F238E27FC236}">
                <a16:creationId xmlns:a16="http://schemas.microsoft.com/office/drawing/2014/main" id="{00000000-0008-0000-1100-000037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87" name="Group 6019">
          <a:extLst>
            <a:ext uri="{FF2B5EF4-FFF2-40B4-BE49-F238E27FC236}">
              <a16:creationId xmlns:a16="http://schemas.microsoft.com/office/drawing/2014/main" id="{00000000-0008-0000-1100-00008FD44D00}"/>
            </a:ext>
          </a:extLst>
        </xdr:cNvPr>
        <xdr:cNvGrpSpPr>
          <a:grpSpLocks/>
        </xdr:cNvGrpSpPr>
      </xdr:nvGrpSpPr>
      <xdr:grpSpPr bwMode="auto">
        <a:xfrm>
          <a:off x="4117181" y="10096500"/>
          <a:ext cx="228600" cy="0"/>
          <a:chOff x="466" y="3952"/>
          <a:chExt cx="28" cy="16"/>
        </a:xfrm>
      </xdr:grpSpPr>
      <xdr:sp macro="" textlink="">
        <xdr:nvSpPr>
          <xdr:cNvPr id="5101876" name="Line 6020">
            <a:extLst>
              <a:ext uri="{FF2B5EF4-FFF2-40B4-BE49-F238E27FC236}">
                <a16:creationId xmlns:a16="http://schemas.microsoft.com/office/drawing/2014/main" id="{00000000-0008-0000-1100-000034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77" name="Line 6021">
            <a:extLst>
              <a:ext uri="{FF2B5EF4-FFF2-40B4-BE49-F238E27FC236}">
                <a16:creationId xmlns:a16="http://schemas.microsoft.com/office/drawing/2014/main" id="{00000000-0008-0000-1100-000035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88" name="Group 6022">
          <a:extLst>
            <a:ext uri="{FF2B5EF4-FFF2-40B4-BE49-F238E27FC236}">
              <a16:creationId xmlns:a16="http://schemas.microsoft.com/office/drawing/2014/main" id="{00000000-0008-0000-1100-000090D44D00}"/>
            </a:ext>
          </a:extLst>
        </xdr:cNvPr>
        <xdr:cNvGrpSpPr>
          <a:grpSpLocks/>
        </xdr:cNvGrpSpPr>
      </xdr:nvGrpSpPr>
      <xdr:grpSpPr bwMode="auto">
        <a:xfrm>
          <a:off x="4700588" y="10096500"/>
          <a:ext cx="266700" cy="0"/>
          <a:chOff x="466" y="3952"/>
          <a:chExt cx="28" cy="16"/>
        </a:xfrm>
      </xdr:grpSpPr>
      <xdr:sp macro="" textlink="">
        <xdr:nvSpPr>
          <xdr:cNvPr id="5101874" name="Line 6023">
            <a:extLst>
              <a:ext uri="{FF2B5EF4-FFF2-40B4-BE49-F238E27FC236}">
                <a16:creationId xmlns:a16="http://schemas.microsoft.com/office/drawing/2014/main" id="{00000000-0008-0000-1100-000032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75" name="Line 6024">
            <a:extLst>
              <a:ext uri="{FF2B5EF4-FFF2-40B4-BE49-F238E27FC236}">
                <a16:creationId xmlns:a16="http://schemas.microsoft.com/office/drawing/2014/main" id="{00000000-0008-0000-1100-000033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89" name="Group 6025">
          <a:extLst>
            <a:ext uri="{FF2B5EF4-FFF2-40B4-BE49-F238E27FC236}">
              <a16:creationId xmlns:a16="http://schemas.microsoft.com/office/drawing/2014/main" id="{00000000-0008-0000-1100-000091D44D00}"/>
            </a:ext>
          </a:extLst>
        </xdr:cNvPr>
        <xdr:cNvGrpSpPr>
          <a:grpSpLocks/>
        </xdr:cNvGrpSpPr>
      </xdr:nvGrpSpPr>
      <xdr:grpSpPr bwMode="auto">
        <a:xfrm>
          <a:off x="4117181" y="10096500"/>
          <a:ext cx="228600" cy="0"/>
          <a:chOff x="466" y="3952"/>
          <a:chExt cx="28" cy="16"/>
        </a:xfrm>
      </xdr:grpSpPr>
      <xdr:sp macro="" textlink="">
        <xdr:nvSpPr>
          <xdr:cNvPr id="5101872" name="Line 6026">
            <a:extLst>
              <a:ext uri="{FF2B5EF4-FFF2-40B4-BE49-F238E27FC236}">
                <a16:creationId xmlns:a16="http://schemas.microsoft.com/office/drawing/2014/main" id="{00000000-0008-0000-1100-000030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73" name="Line 6027">
            <a:extLst>
              <a:ext uri="{FF2B5EF4-FFF2-40B4-BE49-F238E27FC236}">
                <a16:creationId xmlns:a16="http://schemas.microsoft.com/office/drawing/2014/main" id="{00000000-0008-0000-1100-000031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90" name="Group 6028">
          <a:extLst>
            <a:ext uri="{FF2B5EF4-FFF2-40B4-BE49-F238E27FC236}">
              <a16:creationId xmlns:a16="http://schemas.microsoft.com/office/drawing/2014/main" id="{00000000-0008-0000-1100-000092D44D00}"/>
            </a:ext>
          </a:extLst>
        </xdr:cNvPr>
        <xdr:cNvGrpSpPr>
          <a:grpSpLocks/>
        </xdr:cNvGrpSpPr>
      </xdr:nvGrpSpPr>
      <xdr:grpSpPr bwMode="auto">
        <a:xfrm>
          <a:off x="4700588" y="10096500"/>
          <a:ext cx="266700" cy="0"/>
          <a:chOff x="466" y="3952"/>
          <a:chExt cx="28" cy="16"/>
        </a:xfrm>
      </xdr:grpSpPr>
      <xdr:sp macro="" textlink="">
        <xdr:nvSpPr>
          <xdr:cNvPr id="5101870" name="Line 6029">
            <a:extLst>
              <a:ext uri="{FF2B5EF4-FFF2-40B4-BE49-F238E27FC236}">
                <a16:creationId xmlns:a16="http://schemas.microsoft.com/office/drawing/2014/main" id="{00000000-0008-0000-1100-00002E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71" name="Line 6030">
            <a:extLst>
              <a:ext uri="{FF2B5EF4-FFF2-40B4-BE49-F238E27FC236}">
                <a16:creationId xmlns:a16="http://schemas.microsoft.com/office/drawing/2014/main" id="{00000000-0008-0000-1100-00002F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91" name="Group 6031">
          <a:extLst>
            <a:ext uri="{FF2B5EF4-FFF2-40B4-BE49-F238E27FC236}">
              <a16:creationId xmlns:a16="http://schemas.microsoft.com/office/drawing/2014/main" id="{00000000-0008-0000-1100-000093D44D00}"/>
            </a:ext>
          </a:extLst>
        </xdr:cNvPr>
        <xdr:cNvGrpSpPr>
          <a:grpSpLocks/>
        </xdr:cNvGrpSpPr>
      </xdr:nvGrpSpPr>
      <xdr:grpSpPr bwMode="auto">
        <a:xfrm>
          <a:off x="4117181" y="10096500"/>
          <a:ext cx="228600" cy="0"/>
          <a:chOff x="466" y="3952"/>
          <a:chExt cx="28" cy="16"/>
        </a:xfrm>
      </xdr:grpSpPr>
      <xdr:sp macro="" textlink="">
        <xdr:nvSpPr>
          <xdr:cNvPr id="5101868" name="Line 6032">
            <a:extLst>
              <a:ext uri="{FF2B5EF4-FFF2-40B4-BE49-F238E27FC236}">
                <a16:creationId xmlns:a16="http://schemas.microsoft.com/office/drawing/2014/main" id="{00000000-0008-0000-1100-00002C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69" name="Line 6033">
            <a:extLst>
              <a:ext uri="{FF2B5EF4-FFF2-40B4-BE49-F238E27FC236}">
                <a16:creationId xmlns:a16="http://schemas.microsoft.com/office/drawing/2014/main" id="{00000000-0008-0000-1100-00002D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92" name="Group 6034">
          <a:extLst>
            <a:ext uri="{FF2B5EF4-FFF2-40B4-BE49-F238E27FC236}">
              <a16:creationId xmlns:a16="http://schemas.microsoft.com/office/drawing/2014/main" id="{00000000-0008-0000-1100-000094D44D00}"/>
            </a:ext>
          </a:extLst>
        </xdr:cNvPr>
        <xdr:cNvGrpSpPr>
          <a:grpSpLocks/>
        </xdr:cNvGrpSpPr>
      </xdr:nvGrpSpPr>
      <xdr:grpSpPr bwMode="auto">
        <a:xfrm>
          <a:off x="4117181" y="10096500"/>
          <a:ext cx="228600" cy="0"/>
          <a:chOff x="466" y="3952"/>
          <a:chExt cx="28" cy="16"/>
        </a:xfrm>
      </xdr:grpSpPr>
      <xdr:sp macro="" textlink="">
        <xdr:nvSpPr>
          <xdr:cNvPr id="5101866" name="Line 6035">
            <a:extLst>
              <a:ext uri="{FF2B5EF4-FFF2-40B4-BE49-F238E27FC236}">
                <a16:creationId xmlns:a16="http://schemas.microsoft.com/office/drawing/2014/main" id="{00000000-0008-0000-1100-00002A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67" name="Line 6036">
            <a:extLst>
              <a:ext uri="{FF2B5EF4-FFF2-40B4-BE49-F238E27FC236}">
                <a16:creationId xmlns:a16="http://schemas.microsoft.com/office/drawing/2014/main" id="{00000000-0008-0000-1100-00002B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93" name="Group 6037">
          <a:extLst>
            <a:ext uri="{FF2B5EF4-FFF2-40B4-BE49-F238E27FC236}">
              <a16:creationId xmlns:a16="http://schemas.microsoft.com/office/drawing/2014/main" id="{00000000-0008-0000-1100-000095D44D00}"/>
            </a:ext>
          </a:extLst>
        </xdr:cNvPr>
        <xdr:cNvGrpSpPr>
          <a:grpSpLocks/>
        </xdr:cNvGrpSpPr>
      </xdr:nvGrpSpPr>
      <xdr:grpSpPr bwMode="auto">
        <a:xfrm>
          <a:off x="4117181" y="10096500"/>
          <a:ext cx="228600" cy="0"/>
          <a:chOff x="466" y="3952"/>
          <a:chExt cx="28" cy="16"/>
        </a:xfrm>
      </xdr:grpSpPr>
      <xdr:sp macro="" textlink="">
        <xdr:nvSpPr>
          <xdr:cNvPr id="5101864" name="Line 6038">
            <a:extLst>
              <a:ext uri="{FF2B5EF4-FFF2-40B4-BE49-F238E27FC236}">
                <a16:creationId xmlns:a16="http://schemas.microsoft.com/office/drawing/2014/main" id="{00000000-0008-0000-1100-000028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65" name="Line 6039">
            <a:extLst>
              <a:ext uri="{FF2B5EF4-FFF2-40B4-BE49-F238E27FC236}">
                <a16:creationId xmlns:a16="http://schemas.microsoft.com/office/drawing/2014/main" id="{00000000-0008-0000-1100-000029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94" name="Group 6040">
          <a:extLst>
            <a:ext uri="{FF2B5EF4-FFF2-40B4-BE49-F238E27FC236}">
              <a16:creationId xmlns:a16="http://schemas.microsoft.com/office/drawing/2014/main" id="{00000000-0008-0000-1100-000096D44D00}"/>
            </a:ext>
          </a:extLst>
        </xdr:cNvPr>
        <xdr:cNvGrpSpPr>
          <a:grpSpLocks/>
        </xdr:cNvGrpSpPr>
      </xdr:nvGrpSpPr>
      <xdr:grpSpPr bwMode="auto">
        <a:xfrm>
          <a:off x="4117181" y="10096500"/>
          <a:ext cx="228600" cy="0"/>
          <a:chOff x="466" y="3952"/>
          <a:chExt cx="28" cy="16"/>
        </a:xfrm>
      </xdr:grpSpPr>
      <xdr:sp macro="" textlink="">
        <xdr:nvSpPr>
          <xdr:cNvPr id="5101862" name="Line 6041">
            <a:extLst>
              <a:ext uri="{FF2B5EF4-FFF2-40B4-BE49-F238E27FC236}">
                <a16:creationId xmlns:a16="http://schemas.microsoft.com/office/drawing/2014/main" id="{00000000-0008-0000-1100-000026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63" name="Line 6042">
            <a:extLst>
              <a:ext uri="{FF2B5EF4-FFF2-40B4-BE49-F238E27FC236}">
                <a16:creationId xmlns:a16="http://schemas.microsoft.com/office/drawing/2014/main" id="{00000000-0008-0000-1100-000027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95" name="Group 6043">
          <a:extLst>
            <a:ext uri="{FF2B5EF4-FFF2-40B4-BE49-F238E27FC236}">
              <a16:creationId xmlns:a16="http://schemas.microsoft.com/office/drawing/2014/main" id="{00000000-0008-0000-1100-000097D44D00}"/>
            </a:ext>
          </a:extLst>
        </xdr:cNvPr>
        <xdr:cNvGrpSpPr>
          <a:grpSpLocks/>
        </xdr:cNvGrpSpPr>
      </xdr:nvGrpSpPr>
      <xdr:grpSpPr bwMode="auto">
        <a:xfrm>
          <a:off x="4117181" y="10096500"/>
          <a:ext cx="228600" cy="0"/>
          <a:chOff x="466" y="3952"/>
          <a:chExt cx="28" cy="16"/>
        </a:xfrm>
      </xdr:grpSpPr>
      <xdr:sp macro="" textlink="">
        <xdr:nvSpPr>
          <xdr:cNvPr id="5101860" name="Line 6044">
            <a:extLst>
              <a:ext uri="{FF2B5EF4-FFF2-40B4-BE49-F238E27FC236}">
                <a16:creationId xmlns:a16="http://schemas.microsoft.com/office/drawing/2014/main" id="{00000000-0008-0000-1100-000024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61" name="Line 6045">
            <a:extLst>
              <a:ext uri="{FF2B5EF4-FFF2-40B4-BE49-F238E27FC236}">
                <a16:creationId xmlns:a16="http://schemas.microsoft.com/office/drawing/2014/main" id="{00000000-0008-0000-1100-000025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96" name="Group 6046">
          <a:extLst>
            <a:ext uri="{FF2B5EF4-FFF2-40B4-BE49-F238E27FC236}">
              <a16:creationId xmlns:a16="http://schemas.microsoft.com/office/drawing/2014/main" id="{00000000-0008-0000-1100-000098D44D00}"/>
            </a:ext>
          </a:extLst>
        </xdr:cNvPr>
        <xdr:cNvGrpSpPr>
          <a:grpSpLocks/>
        </xdr:cNvGrpSpPr>
      </xdr:nvGrpSpPr>
      <xdr:grpSpPr bwMode="auto">
        <a:xfrm>
          <a:off x="4700588" y="10096500"/>
          <a:ext cx="266700" cy="0"/>
          <a:chOff x="466" y="3952"/>
          <a:chExt cx="28" cy="16"/>
        </a:xfrm>
      </xdr:grpSpPr>
      <xdr:sp macro="" textlink="">
        <xdr:nvSpPr>
          <xdr:cNvPr id="5101858" name="Line 6047">
            <a:extLst>
              <a:ext uri="{FF2B5EF4-FFF2-40B4-BE49-F238E27FC236}">
                <a16:creationId xmlns:a16="http://schemas.microsoft.com/office/drawing/2014/main" id="{00000000-0008-0000-1100-000022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59" name="Line 6048">
            <a:extLst>
              <a:ext uri="{FF2B5EF4-FFF2-40B4-BE49-F238E27FC236}">
                <a16:creationId xmlns:a16="http://schemas.microsoft.com/office/drawing/2014/main" id="{00000000-0008-0000-1100-000023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97" name="Group 6049">
          <a:extLst>
            <a:ext uri="{FF2B5EF4-FFF2-40B4-BE49-F238E27FC236}">
              <a16:creationId xmlns:a16="http://schemas.microsoft.com/office/drawing/2014/main" id="{00000000-0008-0000-1100-000099D44D00}"/>
            </a:ext>
          </a:extLst>
        </xdr:cNvPr>
        <xdr:cNvGrpSpPr>
          <a:grpSpLocks/>
        </xdr:cNvGrpSpPr>
      </xdr:nvGrpSpPr>
      <xdr:grpSpPr bwMode="auto">
        <a:xfrm>
          <a:off x="4700588" y="10096500"/>
          <a:ext cx="266700" cy="0"/>
          <a:chOff x="466" y="3952"/>
          <a:chExt cx="28" cy="16"/>
        </a:xfrm>
      </xdr:grpSpPr>
      <xdr:sp macro="" textlink="">
        <xdr:nvSpPr>
          <xdr:cNvPr id="5101856" name="Line 6050">
            <a:extLst>
              <a:ext uri="{FF2B5EF4-FFF2-40B4-BE49-F238E27FC236}">
                <a16:creationId xmlns:a16="http://schemas.microsoft.com/office/drawing/2014/main" id="{00000000-0008-0000-1100-000020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57" name="Line 6051">
            <a:extLst>
              <a:ext uri="{FF2B5EF4-FFF2-40B4-BE49-F238E27FC236}">
                <a16:creationId xmlns:a16="http://schemas.microsoft.com/office/drawing/2014/main" id="{00000000-0008-0000-1100-000021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98" name="Group 6052">
          <a:extLst>
            <a:ext uri="{FF2B5EF4-FFF2-40B4-BE49-F238E27FC236}">
              <a16:creationId xmlns:a16="http://schemas.microsoft.com/office/drawing/2014/main" id="{00000000-0008-0000-1100-00009AD44D00}"/>
            </a:ext>
          </a:extLst>
        </xdr:cNvPr>
        <xdr:cNvGrpSpPr>
          <a:grpSpLocks/>
        </xdr:cNvGrpSpPr>
      </xdr:nvGrpSpPr>
      <xdr:grpSpPr bwMode="auto">
        <a:xfrm>
          <a:off x="4700588" y="10096500"/>
          <a:ext cx="266700" cy="0"/>
          <a:chOff x="466" y="3952"/>
          <a:chExt cx="28" cy="16"/>
        </a:xfrm>
      </xdr:grpSpPr>
      <xdr:sp macro="" textlink="">
        <xdr:nvSpPr>
          <xdr:cNvPr id="5101854" name="Line 6053">
            <a:extLst>
              <a:ext uri="{FF2B5EF4-FFF2-40B4-BE49-F238E27FC236}">
                <a16:creationId xmlns:a16="http://schemas.microsoft.com/office/drawing/2014/main" id="{00000000-0008-0000-1100-00001E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55" name="Line 6054">
            <a:extLst>
              <a:ext uri="{FF2B5EF4-FFF2-40B4-BE49-F238E27FC236}">
                <a16:creationId xmlns:a16="http://schemas.microsoft.com/office/drawing/2014/main" id="{00000000-0008-0000-1100-00001F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99" name="Group 6055">
          <a:extLst>
            <a:ext uri="{FF2B5EF4-FFF2-40B4-BE49-F238E27FC236}">
              <a16:creationId xmlns:a16="http://schemas.microsoft.com/office/drawing/2014/main" id="{00000000-0008-0000-1100-00009BD44D00}"/>
            </a:ext>
          </a:extLst>
        </xdr:cNvPr>
        <xdr:cNvGrpSpPr>
          <a:grpSpLocks/>
        </xdr:cNvGrpSpPr>
      </xdr:nvGrpSpPr>
      <xdr:grpSpPr bwMode="auto">
        <a:xfrm>
          <a:off x="4700588" y="10096500"/>
          <a:ext cx="266700" cy="0"/>
          <a:chOff x="466" y="3952"/>
          <a:chExt cx="28" cy="16"/>
        </a:xfrm>
      </xdr:grpSpPr>
      <xdr:sp macro="" textlink="">
        <xdr:nvSpPr>
          <xdr:cNvPr id="5101852" name="Line 6056">
            <a:extLst>
              <a:ext uri="{FF2B5EF4-FFF2-40B4-BE49-F238E27FC236}">
                <a16:creationId xmlns:a16="http://schemas.microsoft.com/office/drawing/2014/main" id="{00000000-0008-0000-1100-00001C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53" name="Line 6057">
            <a:extLst>
              <a:ext uri="{FF2B5EF4-FFF2-40B4-BE49-F238E27FC236}">
                <a16:creationId xmlns:a16="http://schemas.microsoft.com/office/drawing/2014/main" id="{00000000-0008-0000-1100-00001D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00" name="Group 6058">
          <a:extLst>
            <a:ext uri="{FF2B5EF4-FFF2-40B4-BE49-F238E27FC236}">
              <a16:creationId xmlns:a16="http://schemas.microsoft.com/office/drawing/2014/main" id="{00000000-0008-0000-1100-00009CD44D00}"/>
            </a:ext>
          </a:extLst>
        </xdr:cNvPr>
        <xdr:cNvGrpSpPr>
          <a:grpSpLocks/>
        </xdr:cNvGrpSpPr>
      </xdr:nvGrpSpPr>
      <xdr:grpSpPr bwMode="auto">
        <a:xfrm>
          <a:off x="4700588" y="10096500"/>
          <a:ext cx="266700" cy="0"/>
          <a:chOff x="466" y="3952"/>
          <a:chExt cx="28" cy="16"/>
        </a:xfrm>
      </xdr:grpSpPr>
      <xdr:sp macro="" textlink="">
        <xdr:nvSpPr>
          <xdr:cNvPr id="5101850" name="Line 6059">
            <a:extLst>
              <a:ext uri="{FF2B5EF4-FFF2-40B4-BE49-F238E27FC236}">
                <a16:creationId xmlns:a16="http://schemas.microsoft.com/office/drawing/2014/main" id="{00000000-0008-0000-1100-00001A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51" name="Line 6060">
            <a:extLst>
              <a:ext uri="{FF2B5EF4-FFF2-40B4-BE49-F238E27FC236}">
                <a16:creationId xmlns:a16="http://schemas.microsoft.com/office/drawing/2014/main" id="{00000000-0008-0000-1100-00001B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01" name="Group 6061">
          <a:extLst>
            <a:ext uri="{FF2B5EF4-FFF2-40B4-BE49-F238E27FC236}">
              <a16:creationId xmlns:a16="http://schemas.microsoft.com/office/drawing/2014/main" id="{00000000-0008-0000-1100-00009DD44D00}"/>
            </a:ext>
          </a:extLst>
        </xdr:cNvPr>
        <xdr:cNvGrpSpPr>
          <a:grpSpLocks/>
        </xdr:cNvGrpSpPr>
      </xdr:nvGrpSpPr>
      <xdr:grpSpPr bwMode="auto">
        <a:xfrm>
          <a:off x="4117181" y="10096500"/>
          <a:ext cx="228600" cy="0"/>
          <a:chOff x="466" y="3952"/>
          <a:chExt cx="28" cy="16"/>
        </a:xfrm>
      </xdr:grpSpPr>
      <xdr:sp macro="" textlink="">
        <xdr:nvSpPr>
          <xdr:cNvPr id="5101848" name="Line 6062">
            <a:extLst>
              <a:ext uri="{FF2B5EF4-FFF2-40B4-BE49-F238E27FC236}">
                <a16:creationId xmlns:a16="http://schemas.microsoft.com/office/drawing/2014/main" id="{00000000-0008-0000-1100-000018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49" name="Line 6063">
            <a:extLst>
              <a:ext uri="{FF2B5EF4-FFF2-40B4-BE49-F238E27FC236}">
                <a16:creationId xmlns:a16="http://schemas.microsoft.com/office/drawing/2014/main" id="{00000000-0008-0000-1100-000019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02" name="Group 6064">
          <a:extLst>
            <a:ext uri="{FF2B5EF4-FFF2-40B4-BE49-F238E27FC236}">
              <a16:creationId xmlns:a16="http://schemas.microsoft.com/office/drawing/2014/main" id="{00000000-0008-0000-1100-00009ED44D00}"/>
            </a:ext>
          </a:extLst>
        </xdr:cNvPr>
        <xdr:cNvGrpSpPr>
          <a:grpSpLocks/>
        </xdr:cNvGrpSpPr>
      </xdr:nvGrpSpPr>
      <xdr:grpSpPr bwMode="auto">
        <a:xfrm>
          <a:off x="4117181" y="10096500"/>
          <a:ext cx="228600" cy="0"/>
          <a:chOff x="466" y="3952"/>
          <a:chExt cx="28" cy="16"/>
        </a:xfrm>
      </xdr:grpSpPr>
      <xdr:sp macro="" textlink="">
        <xdr:nvSpPr>
          <xdr:cNvPr id="5101846" name="Line 6065">
            <a:extLst>
              <a:ext uri="{FF2B5EF4-FFF2-40B4-BE49-F238E27FC236}">
                <a16:creationId xmlns:a16="http://schemas.microsoft.com/office/drawing/2014/main" id="{00000000-0008-0000-1100-000016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47" name="Line 6066">
            <a:extLst>
              <a:ext uri="{FF2B5EF4-FFF2-40B4-BE49-F238E27FC236}">
                <a16:creationId xmlns:a16="http://schemas.microsoft.com/office/drawing/2014/main" id="{00000000-0008-0000-1100-000017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03" name="Group 6067">
          <a:extLst>
            <a:ext uri="{FF2B5EF4-FFF2-40B4-BE49-F238E27FC236}">
              <a16:creationId xmlns:a16="http://schemas.microsoft.com/office/drawing/2014/main" id="{00000000-0008-0000-1100-00009FD44D00}"/>
            </a:ext>
          </a:extLst>
        </xdr:cNvPr>
        <xdr:cNvGrpSpPr>
          <a:grpSpLocks/>
        </xdr:cNvGrpSpPr>
      </xdr:nvGrpSpPr>
      <xdr:grpSpPr bwMode="auto">
        <a:xfrm>
          <a:off x="4700588" y="10096500"/>
          <a:ext cx="266700" cy="0"/>
          <a:chOff x="466" y="3952"/>
          <a:chExt cx="28" cy="16"/>
        </a:xfrm>
      </xdr:grpSpPr>
      <xdr:sp macro="" textlink="">
        <xdr:nvSpPr>
          <xdr:cNvPr id="5101844" name="Line 6068">
            <a:extLst>
              <a:ext uri="{FF2B5EF4-FFF2-40B4-BE49-F238E27FC236}">
                <a16:creationId xmlns:a16="http://schemas.microsoft.com/office/drawing/2014/main" id="{00000000-0008-0000-1100-000014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45" name="Line 6069">
            <a:extLst>
              <a:ext uri="{FF2B5EF4-FFF2-40B4-BE49-F238E27FC236}">
                <a16:creationId xmlns:a16="http://schemas.microsoft.com/office/drawing/2014/main" id="{00000000-0008-0000-1100-000015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04" name="Group 6070">
          <a:extLst>
            <a:ext uri="{FF2B5EF4-FFF2-40B4-BE49-F238E27FC236}">
              <a16:creationId xmlns:a16="http://schemas.microsoft.com/office/drawing/2014/main" id="{00000000-0008-0000-1100-0000A0D44D00}"/>
            </a:ext>
          </a:extLst>
        </xdr:cNvPr>
        <xdr:cNvGrpSpPr>
          <a:grpSpLocks/>
        </xdr:cNvGrpSpPr>
      </xdr:nvGrpSpPr>
      <xdr:grpSpPr bwMode="auto">
        <a:xfrm>
          <a:off x="4700588" y="10096500"/>
          <a:ext cx="266700" cy="0"/>
          <a:chOff x="466" y="3952"/>
          <a:chExt cx="28" cy="16"/>
        </a:xfrm>
      </xdr:grpSpPr>
      <xdr:sp macro="" textlink="">
        <xdr:nvSpPr>
          <xdr:cNvPr id="5101842" name="Line 6071">
            <a:extLst>
              <a:ext uri="{FF2B5EF4-FFF2-40B4-BE49-F238E27FC236}">
                <a16:creationId xmlns:a16="http://schemas.microsoft.com/office/drawing/2014/main" id="{00000000-0008-0000-1100-000012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43" name="Line 6072">
            <a:extLst>
              <a:ext uri="{FF2B5EF4-FFF2-40B4-BE49-F238E27FC236}">
                <a16:creationId xmlns:a16="http://schemas.microsoft.com/office/drawing/2014/main" id="{00000000-0008-0000-1100-000013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05" name="Group 6073">
          <a:extLst>
            <a:ext uri="{FF2B5EF4-FFF2-40B4-BE49-F238E27FC236}">
              <a16:creationId xmlns:a16="http://schemas.microsoft.com/office/drawing/2014/main" id="{00000000-0008-0000-1100-0000A1D44D00}"/>
            </a:ext>
          </a:extLst>
        </xdr:cNvPr>
        <xdr:cNvGrpSpPr>
          <a:grpSpLocks/>
        </xdr:cNvGrpSpPr>
      </xdr:nvGrpSpPr>
      <xdr:grpSpPr bwMode="auto">
        <a:xfrm>
          <a:off x="4117181" y="10096500"/>
          <a:ext cx="240507" cy="0"/>
          <a:chOff x="466" y="3952"/>
          <a:chExt cx="28" cy="16"/>
        </a:xfrm>
      </xdr:grpSpPr>
      <xdr:sp macro="" textlink="">
        <xdr:nvSpPr>
          <xdr:cNvPr id="5101840" name="Line 6074">
            <a:extLst>
              <a:ext uri="{FF2B5EF4-FFF2-40B4-BE49-F238E27FC236}">
                <a16:creationId xmlns:a16="http://schemas.microsoft.com/office/drawing/2014/main" id="{00000000-0008-0000-1100-000010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41" name="Line 6075">
            <a:extLst>
              <a:ext uri="{FF2B5EF4-FFF2-40B4-BE49-F238E27FC236}">
                <a16:creationId xmlns:a16="http://schemas.microsoft.com/office/drawing/2014/main" id="{00000000-0008-0000-1100-000011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571500</xdr:colOff>
      <xdr:row>32</xdr:row>
      <xdr:rowOff>0</xdr:rowOff>
    </xdr:to>
    <xdr:grpSp>
      <xdr:nvGrpSpPr>
        <xdr:cNvPr id="5100706" name="Group 6076">
          <a:extLst>
            <a:ext uri="{FF2B5EF4-FFF2-40B4-BE49-F238E27FC236}">
              <a16:creationId xmlns:a16="http://schemas.microsoft.com/office/drawing/2014/main" id="{00000000-0008-0000-1100-0000A2D44D00}"/>
            </a:ext>
          </a:extLst>
        </xdr:cNvPr>
        <xdr:cNvGrpSpPr>
          <a:grpSpLocks/>
        </xdr:cNvGrpSpPr>
      </xdr:nvGrpSpPr>
      <xdr:grpSpPr bwMode="auto">
        <a:xfrm>
          <a:off x="5486400" y="10096500"/>
          <a:ext cx="228600" cy="0"/>
          <a:chOff x="466" y="3952"/>
          <a:chExt cx="28" cy="16"/>
        </a:xfrm>
      </xdr:grpSpPr>
      <xdr:sp macro="" textlink="">
        <xdr:nvSpPr>
          <xdr:cNvPr id="5101838" name="Line 6077">
            <a:extLst>
              <a:ext uri="{FF2B5EF4-FFF2-40B4-BE49-F238E27FC236}">
                <a16:creationId xmlns:a16="http://schemas.microsoft.com/office/drawing/2014/main" id="{00000000-0008-0000-1100-00000E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39" name="Line 6078">
            <a:extLst>
              <a:ext uri="{FF2B5EF4-FFF2-40B4-BE49-F238E27FC236}">
                <a16:creationId xmlns:a16="http://schemas.microsoft.com/office/drawing/2014/main" id="{00000000-0008-0000-1100-00000F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07" name="Group 6079">
          <a:extLst>
            <a:ext uri="{FF2B5EF4-FFF2-40B4-BE49-F238E27FC236}">
              <a16:creationId xmlns:a16="http://schemas.microsoft.com/office/drawing/2014/main" id="{00000000-0008-0000-1100-0000A3D44D00}"/>
            </a:ext>
          </a:extLst>
        </xdr:cNvPr>
        <xdr:cNvGrpSpPr>
          <a:grpSpLocks/>
        </xdr:cNvGrpSpPr>
      </xdr:nvGrpSpPr>
      <xdr:grpSpPr bwMode="auto">
        <a:xfrm>
          <a:off x="4700588" y="10096500"/>
          <a:ext cx="266700" cy="0"/>
          <a:chOff x="466" y="3952"/>
          <a:chExt cx="28" cy="16"/>
        </a:xfrm>
      </xdr:grpSpPr>
      <xdr:sp macro="" textlink="">
        <xdr:nvSpPr>
          <xdr:cNvPr id="5101836" name="Line 6080">
            <a:extLst>
              <a:ext uri="{FF2B5EF4-FFF2-40B4-BE49-F238E27FC236}">
                <a16:creationId xmlns:a16="http://schemas.microsoft.com/office/drawing/2014/main" id="{00000000-0008-0000-1100-00000C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37" name="Line 6081">
            <a:extLst>
              <a:ext uri="{FF2B5EF4-FFF2-40B4-BE49-F238E27FC236}">
                <a16:creationId xmlns:a16="http://schemas.microsoft.com/office/drawing/2014/main" id="{00000000-0008-0000-1100-00000D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08" name="Group 6082">
          <a:extLst>
            <a:ext uri="{FF2B5EF4-FFF2-40B4-BE49-F238E27FC236}">
              <a16:creationId xmlns:a16="http://schemas.microsoft.com/office/drawing/2014/main" id="{00000000-0008-0000-1100-0000A4D44D00}"/>
            </a:ext>
          </a:extLst>
        </xdr:cNvPr>
        <xdr:cNvGrpSpPr>
          <a:grpSpLocks/>
        </xdr:cNvGrpSpPr>
      </xdr:nvGrpSpPr>
      <xdr:grpSpPr bwMode="auto">
        <a:xfrm>
          <a:off x="4700588" y="10096500"/>
          <a:ext cx="266700" cy="0"/>
          <a:chOff x="466" y="3952"/>
          <a:chExt cx="28" cy="16"/>
        </a:xfrm>
      </xdr:grpSpPr>
      <xdr:sp macro="" textlink="">
        <xdr:nvSpPr>
          <xdr:cNvPr id="5101834" name="Line 6083">
            <a:extLst>
              <a:ext uri="{FF2B5EF4-FFF2-40B4-BE49-F238E27FC236}">
                <a16:creationId xmlns:a16="http://schemas.microsoft.com/office/drawing/2014/main" id="{00000000-0008-0000-1100-00000A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35" name="Line 6084">
            <a:extLst>
              <a:ext uri="{FF2B5EF4-FFF2-40B4-BE49-F238E27FC236}">
                <a16:creationId xmlns:a16="http://schemas.microsoft.com/office/drawing/2014/main" id="{00000000-0008-0000-1100-00000B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09" name="Group 6085">
          <a:extLst>
            <a:ext uri="{FF2B5EF4-FFF2-40B4-BE49-F238E27FC236}">
              <a16:creationId xmlns:a16="http://schemas.microsoft.com/office/drawing/2014/main" id="{00000000-0008-0000-1100-0000A5D44D00}"/>
            </a:ext>
          </a:extLst>
        </xdr:cNvPr>
        <xdr:cNvGrpSpPr>
          <a:grpSpLocks/>
        </xdr:cNvGrpSpPr>
      </xdr:nvGrpSpPr>
      <xdr:grpSpPr bwMode="auto">
        <a:xfrm>
          <a:off x="4700588" y="10096500"/>
          <a:ext cx="266700" cy="0"/>
          <a:chOff x="466" y="3952"/>
          <a:chExt cx="28" cy="16"/>
        </a:xfrm>
      </xdr:grpSpPr>
      <xdr:sp macro="" textlink="">
        <xdr:nvSpPr>
          <xdr:cNvPr id="5101832" name="Line 6086">
            <a:extLst>
              <a:ext uri="{FF2B5EF4-FFF2-40B4-BE49-F238E27FC236}">
                <a16:creationId xmlns:a16="http://schemas.microsoft.com/office/drawing/2014/main" id="{00000000-0008-0000-1100-000008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33" name="Line 6087">
            <a:extLst>
              <a:ext uri="{FF2B5EF4-FFF2-40B4-BE49-F238E27FC236}">
                <a16:creationId xmlns:a16="http://schemas.microsoft.com/office/drawing/2014/main" id="{00000000-0008-0000-1100-000009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10" name="Group 6088">
          <a:extLst>
            <a:ext uri="{FF2B5EF4-FFF2-40B4-BE49-F238E27FC236}">
              <a16:creationId xmlns:a16="http://schemas.microsoft.com/office/drawing/2014/main" id="{00000000-0008-0000-1100-0000A6D44D00}"/>
            </a:ext>
          </a:extLst>
        </xdr:cNvPr>
        <xdr:cNvGrpSpPr>
          <a:grpSpLocks/>
        </xdr:cNvGrpSpPr>
      </xdr:nvGrpSpPr>
      <xdr:grpSpPr bwMode="auto">
        <a:xfrm>
          <a:off x="4700588" y="10096500"/>
          <a:ext cx="266700" cy="0"/>
          <a:chOff x="466" y="3952"/>
          <a:chExt cx="28" cy="16"/>
        </a:xfrm>
      </xdr:grpSpPr>
      <xdr:sp macro="" textlink="">
        <xdr:nvSpPr>
          <xdr:cNvPr id="5101830" name="Line 6089">
            <a:extLst>
              <a:ext uri="{FF2B5EF4-FFF2-40B4-BE49-F238E27FC236}">
                <a16:creationId xmlns:a16="http://schemas.microsoft.com/office/drawing/2014/main" id="{00000000-0008-0000-1100-000006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31" name="Line 6090">
            <a:extLst>
              <a:ext uri="{FF2B5EF4-FFF2-40B4-BE49-F238E27FC236}">
                <a16:creationId xmlns:a16="http://schemas.microsoft.com/office/drawing/2014/main" id="{00000000-0008-0000-1100-000007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219075</xdr:colOff>
      <xdr:row>32</xdr:row>
      <xdr:rowOff>0</xdr:rowOff>
    </xdr:from>
    <xdr:to>
      <xdr:col>3</xdr:col>
      <xdr:colOff>447675</xdr:colOff>
      <xdr:row>32</xdr:row>
      <xdr:rowOff>0</xdr:rowOff>
    </xdr:to>
    <xdr:grpSp>
      <xdr:nvGrpSpPr>
        <xdr:cNvPr id="5100711" name="Group 6091">
          <a:extLst>
            <a:ext uri="{FF2B5EF4-FFF2-40B4-BE49-F238E27FC236}">
              <a16:creationId xmlns:a16="http://schemas.microsoft.com/office/drawing/2014/main" id="{00000000-0008-0000-1100-0000A7D44D00}"/>
            </a:ext>
          </a:extLst>
        </xdr:cNvPr>
        <xdr:cNvGrpSpPr>
          <a:grpSpLocks/>
        </xdr:cNvGrpSpPr>
      </xdr:nvGrpSpPr>
      <xdr:grpSpPr bwMode="auto">
        <a:xfrm>
          <a:off x="4576763" y="10096500"/>
          <a:ext cx="228600" cy="0"/>
          <a:chOff x="466" y="3952"/>
          <a:chExt cx="28" cy="16"/>
        </a:xfrm>
      </xdr:grpSpPr>
      <xdr:sp macro="" textlink="">
        <xdr:nvSpPr>
          <xdr:cNvPr id="5101828" name="Line 6092">
            <a:extLst>
              <a:ext uri="{FF2B5EF4-FFF2-40B4-BE49-F238E27FC236}">
                <a16:creationId xmlns:a16="http://schemas.microsoft.com/office/drawing/2014/main" id="{00000000-0008-0000-1100-000004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29" name="Line 6093">
            <a:extLst>
              <a:ext uri="{FF2B5EF4-FFF2-40B4-BE49-F238E27FC236}">
                <a16:creationId xmlns:a16="http://schemas.microsoft.com/office/drawing/2014/main" id="{00000000-0008-0000-1100-000005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12" name="Group 6094">
          <a:extLst>
            <a:ext uri="{FF2B5EF4-FFF2-40B4-BE49-F238E27FC236}">
              <a16:creationId xmlns:a16="http://schemas.microsoft.com/office/drawing/2014/main" id="{00000000-0008-0000-1100-0000A8D44D00}"/>
            </a:ext>
          </a:extLst>
        </xdr:cNvPr>
        <xdr:cNvGrpSpPr>
          <a:grpSpLocks/>
        </xdr:cNvGrpSpPr>
      </xdr:nvGrpSpPr>
      <xdr:grpSpPr bwMode="auto">
        <a:xfrm>
          <a:off x="4117181" y="10096500"/>
          <a:ext cx="240507" cy="0"/>
          <a:chOff x="466" y="3952"/>
          <a:chExt cx="28" cy="16"/>
        </a:xfrm>
      </xdr:grpSpPr>
      <xdr:sp macro="" textlink="">
        <xdr:nvSpPr>
          <xdr:cNvPr id="5101826" name="Line 6095">
            <a:extLst>
              <a:ext uri="{FF2B5EF4-FFF2-40B4-BE49-F238E27FC236}">
                <a16:creationId xmlns:a16="http://schemas.microsoft.com/office/drawing/2014/main" id="{00000000-0008-0000-1100-000002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27" name="Line 6096">
            <a:extLst>
              <a:ext uri="{FF2B5EF4-FFF2-40B4-BE49-F238E27FC236}">
                <a16:creationId xmlns:a16="http://schemas.microsoft.com/office/drawing/2014/main" id="{00000000-0008-0000-1100-000003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13" name="Group 6097">
          <a:extLst>
            <a:ext uri="{FF2B5EF4-FFF2-40B4-BE49-F238E27FC236}">
              <a16:creationId xmlns:a16="http://schemas.microsoft.com/office/drawing/2014/main" id="{00000000-0008-0000-1100-0000A9D44D00}"/>
            </a:ext>
          </a:extLst>
        </xdr:cNvPr>
        <xdr:cNvGrpSpPr>
          <a:grpSpLocks/>
        </xdr:cNvGrpSpPr>
      </xdr:nvGrpSpPr>
      <xdr:grpSpPr bwMode="auto">
        <a:xfrm>
          <a:off x="4700588" y="10096500"/>
          <a:ext cx="266700" cy="0"/>
          <a:chOff x="466" y="3952"/>
          <a:chExt cx="28" cy="16"/>
        </a:xfrm>
      </xdr:grpSpPr>
      <xdr:sp macro="" textlink="">
        <xdr:nvSpPr>
          <xdr:cNvPr id="5101824" name="Line 6098">
            <a:extLst>
              <a:ext uri="{FF2B5EF4-FFF2-40B4-BE49-F238E27FC236}">
                <a16:creationId xmlns:a16="http://schemas.microsoft.com/office/drawing/2014/main" id="{00000000-0008-0000-1100-000000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25" name="Line 6099">
            <a:extLst>
              <a:ext uri="{FF2B5EF4-FFF2-40B4-BE49-F238E27FC236}">
                <a16:creationId xmlns:a16="http://schemas.microsoft.com/office/drawing/2014/main" id="{00000000-0008-0000-1100-000001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14" name="Group 6100">
          <a:extLst>
            <a:ext uri="{FF2B5EF4-FFF2-40B4-BE49-F238E27FC236}">
              <a16:creationId xmlns:a16="http://schemas.microsoft.com/office/drawing/2014/main" id="{00000000-0008-0000-1100-0000AAD44D00}"/>
            </a:ext>
          </a:extLst>
        </xdr:cNvPr>
        <xdr:cNvGrpSpPr>
          <a:grpSpLocks/>
        </xdr:cNvGrpSpPr>
      </xdr:nvGrpSpPr>
      <xdr:grpSpPr bwMode="auto">
        <a:xfrm>
          <a:off x="4117181" y="10096500"/>
          <a:ext cx="240507" cy="0"/>
          <a:chOff x="466" y="3952"/>
          <a:chExt cx="28" cy="16"/>
        </a:xfrm>
      </xdr:grpSpPr>
      <xdr:sp macro="" textlink="">
        <xdr:nvSpPr>
          <xdr:cNvPr id="5101822" name="Line 6101">
            <a:extLst>
              <a:ext uri="{FF2B5EF4-FFF2-40B4-BE49-F238E27FC236}">
                <a16:creationId xmlns:a16="http://schemas.microsoft.com/office/drawing/2014/main" id="{00000000-0008-0000-1100-0000FE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23" name="Line 6102">
            <a:extLst>
              <a:ext uri="{FF2B5EF4-FFF2-40B4-BE49-F238E27FC236}">
                <a16:creationId xmlns:a16="http://schemas.microsoft.com/office/drawing/2014/main" id="{00000000-0008-0000-1100-0000FF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15" name="Group 6103">
          <a:extLst>
            <a:ext uri="{FF2B5EF4-FFF2-40B4-BE49-F238E27FC236}">
              <a16:creationId xmlns:a16="http://schemas.microsoft.com/office/drawing/2014/main" id="{00000000-0008-0000-1100-0000ABD44D00}"/>
            </a:ext>
          </a:extLst>
        </xdr:cNvPr>
        <xdr:cNvGrpSpPr>
          <a:grpSpLocks/>
        </xdr:cNvGrpSpPr>
      </xdr:nvGrpSpPr>
      <xdr:grpSpPr bwMode="auto">
        <a:xfrm>
          <a:off x="4700588" y="10096500"/>
          <a:ext cx="266700" cy="0"/>
          <a:chOff x="466" y="3952"/>
          <a:chExt cx="28" cy="16"/>
        </a:xfrm>
      </xdr:grpSpPr>
      <xdr:sp macro="" textlink="">
        <xdr:nvSpPr>
          <xdr:cNvPr id="5101820" name="Line 6104">
            <a:extLst>
              <a:ext uri="{FF2B5EF4-FFF2-40B4-BE49-F238E27FC236}">
                <a16:creationId xmlns:a16="http://schemas.microsoft.com/office/drawing/2014/main" id="{00000000-0008-0000-1100-0000FC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21" name="Line 6105">
            <a:extLst>
              <a:ext uri="{FF2B5EF4-FFF2-40B4-BE49-F238E27FC236}">
                <a16:creationId xmlns:a16="http://schemas.microsoft.com/office/drawing/2014/main" id="{00000000-0008-0000-1100-0000FD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16" name="Group 6106">
          <a:extLst>
            <a:ext uri="{FF2B5EF4-FFF2-40B4-BE49-F238E27FC236}">
              <a16:creationId xmlns:a16="http://schemas.microsoft.com/office/drawing/2014/main" id="{00000000-0008-0000-1100-0000ACD44D00}"/>
            </a:ext>
          </a:extLst>
        </xdr:cNvPr>
        <xdr:cNvGrpSpPr>
          <a:grpSpLocks/>
        </xdr:cNvGrpSpPr>
      </xdr:nvGrpSpPr>
      <xdr:grpSpPr bwMode="auto">
        <a:xfrm>
          <a:off x="4117181" y="10096500"/>
          <a:ext cx="240507" cy="0"/>
          <a:chOff x="466" y="3952"/>
          <a:chExt cx="28" cy="16"/>
        </a:xfrm>
      </xdr:grpSpPr>
      <xdr:sp macro="" textlink="">
        <xdr:nvSpPr>
          <xdr:cNvPr id="5101818" name="Line 6107">
            <a:extLst>
              <a:ext uri="{FF2B5EF4-FFF2-40B4-BE49-F238E27FC236}">
                <a16:creationId xmlns:a16="http://schemas.microsoft.com/office/drawing/2014/main" id="{00000000-0008-0000-1100-0000FA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19" name="Line 6108">
            <a:extLst>
              <a:ext uri="{FF2B5EF4-FFF2-40B4-BE49-F238E27FC236}">
                <a16:creationId xmlns:a16="http://schemas.microsoft.com/office/drawing/2014/main" id="{00000000-0008-0000-1100-0000FB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17" name="Group 6109">
          <a:extLst>
            <a:ext uri="{FF2B5EF4-FFF2-40B4-BE49-F238E27FC236}">
              <a16:creationId xmlns:a16="http://schemas.microsoft.com/office/drawing/2014/main" id="{00000000-0008-0000-1100-0000ADD44D00}"/>
            </a:ext>
          </a:extLst>
        </xdr:cNvPr>
        <xdr:cNvGrpSpPr>
          <a:grpSpLocks/>
        </xdr:cNvGrpSpPr>
      </xdr:nvGrpSpPr>
      <xdr:grpSpPr bwMode="auto">
        <a:xfrm>
          <a:off x="4700588" y="10096500"/>
          <a:ext cx="266700" cy="0"/>
          <a:chOff x="466" y="3952"/>
          <a:chExt cx="28" cy="16"/>
        </a:xfrm>
      </xdr:grpSpPr>
      <xdr:sp macro="" textlink="">
        <xdr:nvSpPr>
          <xdr:cNvPr id="5101816" name="Line 6110">
            <a:extLst>
              <a:ext uri="{FF2B5EF4-FFF2-40B4-BE49-F238E27FC236}">
                <a16:creationId xmlns:a16="http://schemas.microsoft.com/office/drawing/2014/main" id="{00000000-0008-0000-1100-0000F8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17" name="Line 6111">
            <a:extLst>
              <a:ext uri="{FF2B5EF4-FFF2-40B4-BE49-F238E27FC236}">
                <a16:creationId xmlns:a16="http://schemas.microsoft.com/office/drawing/2014/main" id="{00000000-0008-0000-1100-0000F9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18" name="Group 6112">
          <a:extLst>
            <a:ext uri="{FF2B5EF4-FFF2-40B4-BE49-F238E27FC236}">
              <a16:creationId xmlns:a16="http://schemas.microsoft.com/office/drawing/2014/main" id="{00000000-0008-0000-1100-0000AED44D00}"/>
            </a:ext>
          </a:extLst>
        </xdr:cNvPr>
        <xdr:cNvGrpSpPr>
          <a:grpSpLocks/>
        </xdr:cNvGrpSpPr>
      </xdr:nvGrpSpPr>
      <xdr:grpSpPr bwMode="auto">
        <a:xfrm>
          <a:off x="4117181" y="10096500"/>
          <a:ext cx="240507" cy="0"/>
          <a:chOff x="466" y="3952"/>
          <a:chExt cx="28" cy="16"/>
        </a:xfrm>
      </xdr:grpSpPr>
      <xdr:sp macro="" textlink="">
        <xdr:nvSpPr>
          <xdr:cNvPr id="5101814" name="Line 6113">
            <a:extLst>
              <a:ext uri="{FF2B5EF4-FFF2-40B4-BE49-F238E27FC236}">
                <a16:creationId xmlns:a16="http://schemas.microsoft.com/office/drawing/2014/main" id="{00000000-0008-0000-1100-0000F6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15" name="Line 6114">
            <a:extLst>
              <a:ext uri="{FF2B5EF4-FFF2-40B4-BE49-F238E27FC236}">
                <a16:creationId xmlns:a16="http://schemas.microsoft.com/office/drawing/2014/main" id="{00000000-0008-0000-1100-0000F7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19" name="Group 6115">
          <a:extLst>
            <a:ext uri="{FF2B5EF4-FFF2-40B4-BE49-F238E27FC236}">
              <a16:creationId xmlns:a16="http://schemas.microsoft.com/office/drawing/2014/main" id="{00000000-0008-0000-1100-0000AFD44D00}"/>
            </a:ext>
          </a:extLst>
        </xdr:cNvPr>
        <xdr:cNvGrpSpPr>
          <a:grpSpLocks/>
        </xdr:cNvGrpSpPr>
      </xdr:nvGrpSpPr>
      <xdr:grpSpPr bwMode="auto">
        <a:xfrm>
          <a:off x="4117181" y="10096500"/>
          <a:ext cx="240507" cy="0"/>
          <a:chOff x="466" y="3952"/>
          <a:chExt cx="28" cy="16"/>
        </a:xfrm>
      </xdr:grpSpPr>
      <xdr:sp macro="" textlink="">
        <xdr:nvSpPr>
          <xdr:cNvPr id="5101812" name="Line 6116">
            <a:extLst>
              <a:ext uri="{FF2B5EF4-FFF2-40B4-BE49-F238E27FC236}">
                <a16:creationId xmlns:a16="http://schemas.microsoft.com/office/drawing/2014/main" id="{00000000-0008-0000-1100-0000F4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13" name="Line 6117">
            <a:extLst>
              <a:ext uri="{FF2B5EF4-FFF2-40B4-BE49-F238E27FC236}">
                <a16:creationId xmlns:a16="http://schemas.microsoft.com/office/drawing/2014/main" id="{00000000-0008-0000-1100-0000F5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20" name="Group 6118">
          <a:extLst>
            <a:ext uri="{FF2B5EF4-FFF2-40B4-BE49-F238E27FC236}">
              <a16:creationId xmlns:a16="http://schemas.microsoft.com/office/drawing/2014/main" id="{00000000-0008-0000-1100-0000B0D44D00}"/>
            </a:ext>
          </a:extLst>
        </xdr:cNvPr>
        <xdr:cNvGrpSpPr>
          <a:grpSpLocks/>
        </xdr:cNvGrpSpPr>
      </xdr:nvGrpSpPr>
      <xdr:grpSpPr bwMode="auto">
        <a:xfrm>
          <a:off x="4117181" y="10096500"/>
          <a:ext cx="240507" cy="0"/>
          <a:chOff x="466" y="3952"/>
          <a:chExt cx="28" cy="16"/>
        </a:xfrm>
      </xdr:grpSpPr>
      <xdr:sp macro="" textlink="">
        <xdr:nvSpPr>
          <xdr:cNvPr id="5101810" name="Line 6119">
            <a:extLst>
              <a:ext uri="{FF2B5EF4-FFF2-40B4-BE49-F238E27FC236}">
                <a16:creationId xmlns:a16="http://schemas.microsoft.com/office/drawing/2014/main" id="{00000000-0008-0000-1100-0000F2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11" name="Line 6120">
            <a:extLst>
              <a:ext uri="{FF2B5EF4-FFF2-40B4-BE49-F238E27FC236}">
                <a16:creationId xmlns:a16="http://schemas.microsoft.com/office/drawing/2014/main" id="{00000000-0008-0000-1100-0000F3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21" name="Group 6121">
          <a:extLst>
            <a:ext uri="{FF2B5EF4-FFF2-40B4-BE49-F238E27FC236}">
              <a16:creationId xmlns:a16="http://schemas.microsoft.com/office/drawing/2014/main" id="{00000000-0008-0000-1100-0000B1D44D00}"/>
            </a:ext>
          </a:extLst>
        </xdr:cNvPr>
        <xdr:cNvGrpSpPr>
          <a:grpSpLocks/>
        </xdr:cNvGrpSpPr>
      </xdr:nvGrpSpPr>
      <xdr:grpSpPr bwMode="auto">
        <a:xfrm>
          <a:off x="4117181" y="10096500"/>
          <a:ext cx="240507" cy="0"/>
          <a:chOff x="466" y="3952"/>
          <a:chExt cx="28" cy="16"/>
        </a:xfrm>
      </xdr:grpSpPr>
      <xdr:sp macro="" textlink="">
        <xdr:nvSpPr>
          <xdr:cNvPr id="5101808" name="Line 6122">
            <a:extLst>
              <a:ext uri="{FF2B5EF4-FFF2-40B4-BE49-F238E27FC236}">
                <a16:creationId xmlns:a16="http://schemas.microsoft.com/office/drawing/2014/main" id="{00000000-0008-0000-1100-0000F0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09" name="Line 6123">
            <a:extLst>
              <a:ext uri="{FF2B5EF4-FFF2-40B4-BE49-F238E27FC236}">
                <a16:creationId xmlns:a16="http://schemas.microsoft.com/office/drawing/2014/main" id="{00000000-0008-0000-1100-0000F1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0</xdr:colOff>
      <xdr:row>32</xdr:row>
      <xdr:rowOff>0</xdr:rowOff>
    </xdr:from>
    <xdr:to>
      <xdr:col>4</xdr:col>
      <xdr:colOff>0</xdr:colOff>
      <xdr:row>32</xdr:row>
      <xdr:rowOff>0</xdr:rowOff>
    </xdr:to>
    <xdr:grpSp>
      <xdr:nvGrpSpPr>
        <xdr:cNvPr id="5100722" name="Group 6124">
          <a:extLst>
            <a:ext uri="{FF2B5EF4-FFF2-40B4-BE49-F238E27FC236}">
              <a16:creationId xmlns:a16="http://schemas.microsoft.com/office/drawing/2014/main" id="{00000000-0008-0000-1100-0000B2D44D00}"/>
            </a:ext>
          </a:extLst>
        </xdr:cNvPr>
        <xdr:cNvGrpSpPr>
          <a:grpSpLocks/>
        </xdr:cNvGrpSpPr>
      </xdr:nvGrpSpPr>
      <xdr:grpSpPr bwMode="auto">
        <a:xfrm>
          <a:off x="5143500" y="10096500"/>
          <a:ext cx="0" cy="0"/>
          <a:chOff x="466" y="3952"/>
          <a:chExt cx="28" cy="16"/>
        </a:xfrm>
      </xdr:grpSpPr>
      <xdr:sp macro="" textlink="">
        <xdr:nvSpPr>
          <xdr:cNvPr id="5101806" name="Line 6125">
            <a:extLst>
              <a:ext uri="{FF2B5EF4-FFF2-40B4-BE49-F238E27FC236}">
                <a16:creationId xmlns:a16="http://schemas.microsoft.com/office/drawing/2014/main" id="{00000000-0008-0000-1100-0000EE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07" name="Line 6126">
            <a:extLst>
              <a:ext uri="{FF2B5EF4-FFF2-40B4-BE49-F238E27FC236}">
                <a16:creationId xmlns:a16="http://schemas.microsoft.com/office/drawing/2014/main" id="{00000000-0008-0000-1100-0000EF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0</xdr:colOff>
      <xdr:row>32</xdr:row>
      <xdr:rowOff>0</xdr:rowOff>
    </xdr:from>
    <xdr:to>
      <xdr:col>4</xdr:col>
      <xdr:colOff>0</xdr:colOff>
      <xdr:row>32</xdr:row>
      <xdr:rowOff>0</xdr:rowOff>
    </xdr:to>
    <xdr:grpSp>
      <xdr:nvGrpSpPr>
        <xdr:cNvPr id="5100723" name="Group 6127">
          <a:extLst>
            <a:ext uri="{FF2B5EF4-FFF2-40B4-BE49-F238E27FC236}">
              <a16:creationId xmlns:a16="http://schemas.microsoft.com/office/drawing/2014/main" id="{00000000-0008-0000-1100-0000B3D44D00}"/>
            </a:ext>
          </a:extLst>
        </xdr:cNvPr>
        <xdr:cNvGrpSpPr>
          <a:grpSpLocks/>
        </xdr:cNvGrpSpPr>
      </xdr:nvGrpSpPr>
      <xdr:grpSpPr bwMode="auto">
        <a:xfrm>
          <a:off x="5143500" y="10096500"/>
          <a:ext cx="0" cy="0"/>
          <a:chOff x="466" y="3952"/>
          <a:chExt cx="28" cy="16"/>
        </a:xfrm>
      </xdr:grpSpPr>
      <xdr:sp macro="" textlink="">
        <xdr:nvSpPr>
          <xdr:cNvPr id="5101804" name="Line 6128">
            <a:extLst>
              <a:ext uri="{FF2B5EF4-FFF2-40B4-BE49-F238E27FC236}">
                <a16:creationId xmlns:a16="http://schemas.microsoft.com/office/drawing/2014/main" id="{00000000-0008-0000-1100-0000EC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05" name="Line 6129">
            <a:extLst>
              <a:ext uri="{FF2B5EF4-FFF2-40B4-BE49-F238E27FC236}">
                <a16:creationId xmlns:a16="http://schemas.microsoft.com/office/drawing/2014/main" id="{00000000-0008-0000-1100-0000ED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0</xdr:colOff>
      <xdr:row>32</xdr:row>
      <xdr:rowOff>0</xdr:rowOff>
    </xdr:from>
    <xdr:to>
      <xdr:col>4</xdr:col>
      <xdr:colOff>0</xdr:colOff>
      <xdr:row>32</xdr:row>
      <xdr:rowOff>0</xdr:rowOff>
    </xdr:to>
    <xdr:grpSp>
      <xdr:nvGrpSpPr>
        <xdr:cNvPr id="5100724" name="Group 6130">
          <a:extLst>
            <a:ext uri="{FF2B5EF4-FFF2-40B4-BE49-F238E27FC236}">
              <a16:creationId xmlns:a16="http://schemas.microsoft.com/office/drawing/2014/main" id="{00000000-0008-0000-1100-0000B4D44D00}"/>
            </a:ext>
          </a:extLst>
        </xdr:cNvPr>
        <xdr:cNvGrpSpPr>
          <a:grpSpLocks/>
        </xdr:cNvGrpSpPr>
      </xdr:nvGrpSpPr>
      <xdr:grpSpPr bwMode="auto">
        <a:xfrm>
          <a:off x="5143500" y="10096500"/>
          <a:ext cx="0" cy="0"/>
          <a:chOff x="466" y="3952"/>
          <a:chExt cx="28" cy="16"/>
        </a:xfrm>
      </xdr:grpSpPr>
      <xdr:sp macro="" textlink="">
        <xdr:nvSpPr>
          <xdr:cNvPr id="5101802" name="Line 6131">
            <a:extLst>
              <a:ext uri="{FF2B5EF4-FFF2-40B4-BE49-F238E27FC236}">
                <a16:creationId xmlns:a16="http://schemas.microsoft.com/office/drawing/2014/main" id="{00000000-0008-0000-1100-0000EA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03" name="Line 6132">
            <a:extLst>
              <a:ext uri="{FF2B5EF4-FFF2-40B4-BE49-F238E27FC236}">
                <a16:creationId xmlns:a16="http://schemas.microsoft.com/office/drawing/2014/main" id="{00000000-0008-0000-1100-0000EB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0</xdr:colOff>
      <xdr:row>32</xdr:row>
      <xdr:rowOff>0</xdr:rowOff>
    </xdr:from>
    <xdr:to>
      <xdr:col>4</xdr:col>
      <xdr:colOff>0</xdr:colOff>
      <xdr:row>32</xdr:row>
      <xdr:rowOff>0</xdr:rowOff>
    </xdr:to>
    <xdr:grpSp>
      <xdr:nvGrpSpPr>
        <xdr:cNvPr id="5100725" name="Group 6133">
          <a:extLst>
            <a:ext uri="{FF2B5EF4-FFF2-40B4-BE49-F238E27FC236}">
              <a16:creationId xmlns:a16="http://schemas.microsoft.com/office/drawing/2014/main" id="{00000000-0008-0000-1100-0000B5D44D00}"/>
            </a:ext>
          </a:extLst>
        </xdr:cNvPr>
        <xdr:cNvGrpSpPr>
          <a:grpSpLocks/>
        </xdr:cNvGrpSpPr>
      </xdr:nvGrpSpPr>
      <xdr:grpSpPr bwMode="auto">
        <a:xfrm>
          <a:off x="5143500" y="10096500"/>
          <a:ext cx="0" cy="0"/>
          <a:chOff x="466" y="3952"/>
          <a:chExt cx="28" cy="16"/>
        </a:xfrm>
      </xdr:grpSpPr>
      <xdr:sp macro="" textlink="">
        <xdr:nvSpPr>
          <xdr:cNvPr id="5101800" name="Line 6134">
            <a:extLst>
              <a:ext uri="{FF2B5EF4-FFF2-40B4-BE49-F238E27FC236}">
                <a16:creationId xmlns:a16="http://schemas.microsoft.com/office/drawing/2014/main" id="{00000000-0008-0000-1100-0000E8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01" name="Line 6135">
            <a:extLst>
              <a:ext uri="{FF2B5EF4-FFF2-40B4-BE49-F238E27FC236}">
                <a16:creationId xmlns:a16="http://schemas.microsoft.com/office/drawing/2014/main" id="{00000000-0008-0000-1100-0000E9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276225</xdr:colOff>
      <xdr:row>32</xdr:row>
      <xdr:rowOff>0</xdr:rowOff>
    </xdr:from>
    <xdr:to>
      <xdr:col>2</xdr:col>
      <xdr:colOff>542925</xdr:colOff>
      <xdr:row>32</xdr:row>
      <xdr:rowOff>0</xdr:rowOff>
    </xdr:to>
    <xdr:grpSp>
      <xdr:nvGrpSpPr>
        <xdr:cNvPr id="5100726" name="Group 6136">
          <a:extLst>
            <a:ext uri="{FF2B5EF4-FFF2-40B4-BE49-F238E27FC236}">
              <a16:creationId xmlns:a16="http://schemas.microsoft.com/office/drawing/2014/main" id="{00000000-0008-0000-1100-0000B6D44D00}"/>
            </a:ext>
          </a:extLst>
        </xdr:cNvPr>
        <xdr:cNvGrpSpPr>
          <a:grpSpLocks/>
        </xdr:cNvGrpSpPr>
      </xdr:nvGrpSpPr>
      <xdr:grpSpPr bwMode="auto">
        <a:xfrm>
          <a:off x="4050506" y="10096500"/>
          <a:ext cx="266700" cy="0"/>
          <a:chOff x="466" y="3952"/>
          <a:chExt cx="28" cy="16"/>
        </a:xfrm>
      </xdr:grpSpPr>
      <xdr:sp macro="" textlink="">
        <xdr:nvSpPr>
          <xdr:cNvPr id="5101798" name="Line 6137">
            <a:extLst>
              <a:ext uri="{FF2B5EF4-FFF2-40B4-BE49-F238E27FC236}">
                <a16:creationId xmlns:a16="http://schemas.microsoft.com/office/drawing/2014/main" id="{00000000-0008-0000-1100-0000E6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99" name="Line 6138">
            <a:extLst>
              <a:ext uri="{FF2B5EF4-FFF2-40B4-BE49-F238E27FC236}">
                <a16:creationId xmlns:a16="http://schemas.microsoft.com/office/drawing/2014/main" id="{00000000-0008-0000-1100-0000E7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257175</xdr:colOff>
      <xdr:row>32</xdr:row>
      <xdr:rowOff>0</xdr:rowOff>
    </xdr:from>
    <xdr:to>
      <xdr:col>2</xdr:col>
      <xdr:colOff>523875</xdr:colOff>
      <xdr:row>32</xdr:row>
      <xdr:rowOff>0</xdr:rowOff>
    </xdr:to>
    <xdr:grpSp>
      <xdr:nvGrpSpPr>
        <xdr:cNvPr id="5100727" name="Group 6139">
          <a:extLst>
            <a:ext uri="{FF2B5EF4-FFF2-40B4-BE49-F238E27FC236}">
              <a16:creationId xmlns:a16="http://schemas.microsoft.com/office/drawing/2014/main" id="{00000000-0008-0000-1100-0000B7D44D00}"/>
            </a:ext>
          </a:extLst>
        </xdr:cNvPr>
        <xdr:cNvGrpSpPr>
          <a:grpSpLocks/>
        </xdr:cNvGrpSpPr>
      </xdr:nvGrpSpPr>
      <xdr:grpSpPr bwMode="auto">
        <a:xfrm>
          <a:off x="4031456" y="10096500"/>
          <a:ext cx="266700" cy="0"/>
          <a:chOff x="466" y="3952"/>
          <a:chExt cx="28" cy="16"/>
        </a:xfrm>
      </xdr:grpSpPr>
      <xdr:sp macro="" textlink="">
        <xdr:nvSpPr>
          <xdr:cNvPr id="5101796" name="Line 6140">
            <a:extLst>
              <a:ext uri="{FF2B5EF4-FFF2-40B4-BE49-F238E27FC236}">
                <a16:creationId xmlns:a16="http://schemas.microsoft.com/office/drawing/2014/main" id="{00000000-0008-0000-1100-0000E4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97" name="Line 6141">
            <a:extLst>
              <a:ext uri="{FF2B5EF4-FFF2-40B4-BE49-F238E27FC236}">
                <a16:creationId xmlns:a16="http://schemas.microsoft.com/office/drawing/2014/main" id="{00000000-0008-0000-1100-0000E5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285750</xdr:colOff>
      <xdr:row>32</xdr:row>
      <xdr:rowOff>0</xdr:rowOff>
    </xdr:from>
    <xdr:to>
      <xdr:col>2</xdr:col>
      <xdr:colOff>552450</xdr:colOff>
      <xdr:row>32</xdr:row>
      <xdr:rowOff>0</xdr:rowOff>
    </xdr:to>
    <xdr:grpSp>
      <xdr:nvGrpSpPr>
        <xdr:cNvPr id="5100728" name="Group 6142">
          <a:extLst>
            <a:ext uri="{FF2B5EF4-FFF2-40B4-BE49-F238E27FC236}">
              <a16:creationId xmlns:a16="http://schemas.microsoft.com/office/drawing/2014/main" id="{00000000-0008-0000-1100-0000B8D44D00}"/>
            </a:ext>
          </a:extLst>
        </xdr:cNvPr>
        <xdr:cNvGrpSpPr>
          <a:grpSpLocks/>
        </xdr:cNvGrpSpPr>
      </xdr:nvGrpSpPr>
      <xdr:grpSpPr bwMode="auto">
        <a:xfrm>
          <a:off x="4060031" y="10096500"/>
          <a:ext cx="266700" cy="0"/>
          <a:chOff x="466" y="3952"/>
          <a:chExt cx="28" cy="16"/>
        </a:xfrm>
      </xdr:grpSpPr>
      <xdr:sp macro="" textlink="">
        <xdr:nvSpPr>
          <xdr:cNvPr id="5101794" name="Line 6143">
            <a:extLst>
              <a:ext uri="{FF2B5EF4-FFF2-40B4-BE49-F238E27FC236}">
                <a16:creationId xmlns:a16="http://schemas.microsoft.com/office/drawing/2014/main" id="{00000000-0008-0000-1100-0000E2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95" name="Line 6144">
            <a:extLst>
              <a:ext uri="{FF2B5EF4-FFF2-40B4-BE49-F238E27FC236}">
                <a16:creationId xmlns:a16="http://schemas.microsoft.com/office/drawing/2014/main" id="{00000000-0008-0000-1100-0000E3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276225</xdr:colOff>
      <xdr:row>32</xdr:row>
      <xdr:rowOff>0</xdr:rowOff>
    </xdr:from>
    <xdr:to>
      <xdr:col>3</xdr:col>
      <xdr:colOff>542925</xdr:colOff>
      <xdr:row>32</xdr:row>
      <xdr:rowOff>0</xdr:rowOff>
    </xdr:to>
    <xdr:grpSp>
      <xdr:nvGrpSpPr>
        <xdr:cNvPr id="5100729" name="Group 6145">
          <a:extLst>
            <a:ext uri="{FF2B5EF4-FFF2-40B4-BE49-F238E27FC236}">
              <a16:creationId xmlns:a16="http://schemas.microsoft.com/office/drawing/2014/main" id="{00000000-0008-0000-1100-0000B9D44D00}"/>
            </a:ext>
          </a:extLst>
        </xdr:cNvPr>
        <xdr:cNvGrpSpPr>
          <a:grpSpLocks/>
        </xdr:cNvGrpSpPr>
      </xdr:nvGrpSpPr>
      <xdr:grpSpPr bwMode="auto">
        <a:xfrm>
          <a:off x="4633913" y="10096500"/>
          <a:ext cx="266700" cy="0"/>
          <a:chOff x="466" y="3952"/>
          <a:chExt cx="28" cy="16"/>
        </a:xfrm>
      </xdr:grpSpPr>
      <xdr:sp macro="" textlink="">
        <xdr:nvSpPr>
          <xdr:cNvPr id="5101792" name="Line 6146">
            <a:extLst>
              <a:ext uri="{FF2B5EF4-FFF2-40B4-BE49-F238E27FC236}">
                <a16:creationId xmlns:a16="http://schemas.microsoft.com/office/drawing/2014/main" id="{00000000-0008-0000-1100-0000E0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93" name="Line 6147">
            <a:extLst>
              <a:ext uri="{FF2B5EF4-FFF2-40B4-BE49-F238E27FC236}">
                <a16:creationId xmlns:a16="http://schemas.microsoft.com/office/drawing/2014/main" id="{00000000-0008-0000-1100-0000E1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304800</xdr:colOff>
      <xdr:row>32</xdr:row>
      <xdr:rowOff>0</xdr:rowOff>
    </xdr:from>
    <xdr:to>
      <xdr:col>3</xdr:col>
      <xdr:colOff>571500</xdr:colOff>
      <xdr:row>32</xdr:row>
      <xdr:rowOff>0</xdr:rowOff>
    </xdr:to>
    <xdr:grpSp>
      <xdr:nvGrpSpPr>
        <xdr:cNvPr id="5100730" name="Group 6148">
          <a:extLst>
            <a:ext uri="{FF2B5EF4-FFF2-40B4-BE49-F238E27FC236}">
              <a16:creationId xmlns:a16="http://schemas.microsoft.com/office/drawing/2014/main" id="{00000000-0008-0000-1100-0000BAD44D00}"/>
            </a:ext>
          </a:extLst>
        </xdr:cNvPr>
        <xdr:cNvGrpSpPr>
          <a:grpSpLocks/>
        </xdr:cNvGrpSpPr>
      </xdr:nvGrpSpPr>
      <xdr:grpSpPr bwMode="auto">
        <a:xfrm>
          <a:off x="4662488" y="10096500"/>
          <a:ext cx="266700" cy="0"/>
          <a:chOff x="466" y="3952"/>
          <a:chExt cx="28" cy="16"/>
        </a:xfrm>
      </xdr:grpSpPr>
      <xdr:sp macro="" textlink="">
        <xdr:nvSpPr>
          <xdr:cNvPr id="5101790" name="Line 6149">
            <a:extLst>
              <a:ext uri="{FF2B5EF4-FFF2-40B4-BE49-F238E27FC236}">
                <a16:creationId xmlns:a16="http://schemas.microsoft.com/office/drawing/2014/main" id="{00000000-0008-0000-1100-0000DE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91" name="Line 6150">
            <a:extLst>
              <a:ext uri="{FF2B5EF4-FFF2-40B4-BE49-F238E27FC236}">
                <a16:creationId xmlns:a16="http://schemas.microsoft.com/office/drawing/2014/main" id="{00000000-0008-0000-1100-0000DF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295275</xdr:colOff>
      <xdr:row>32</xdr:row>
      <xdr:rowOff>0</xdr:rowOff>
    </xdr:from>
    <xdr:to>
      <xdr:col>3</xdr:col>
      <xdr:colOff>561975</xdr:colOff>
      <xdr:row>32</xdr:row>
      <xdr:rowOff>0</xdr:rowOff>
    </xdr:to>
    <xdr:grpSp>
      <xdr:nvGrpSpPr>
        <xdr:cNvPr id="5100731" name="Group 6151">
          <a:extLst>
            <a:ext uri="{FF2B5EF4-FFF2-40B4-BE49-F238E27FC236}">
              <a16:creationId xmlns:a16="http://schemas.microsoft.com/office/drawing/2014/main" id="{00000000-0008-0000-1100-0000BBD44D00}"/>
            </a:ext>
          </a:extLst>
        </xdr:cNvPr>
        <xdr:cNvGrpSpPr>
          <a:grpSpLocks/>
        </xdr:cNvGrpSpPr>
      </xdr:nvGrpSpPr>
      <xdr:grpSpPr bwMode="auto">
        <a:xfrm>
          <a:off x="4652963" y="10096500"/>
          <a:ext cx="266700" cy="0"/>
          <a:chOff x="466" y="3952"/>
          <a:chExt cx="28" cy="16"/>
        </a:xfrm>
      </xdr:grpSpPr>
      <xdr:sp macro="" textlink="">
        <xdr:nvSpPr>
          <xdr:cNvPr id="5101788" name="Line 6152">
            <a:extLst>
              <a:ext uri="{FF2B5EF4-FFF2-40B4-BE49-F238E27FC236}">
                <a16:creationId xmlns:a16="http://schemas.microsoft.com/office/drawing/2014/main" id="{00000000-0008-0000-1100-0000DC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89" name="Line 6153">
            <a:extLst>
              <a:ext uri="{FF2B5EF4-FFF2-40B4-BE49-F238E27FC236}">
                <a16:creationId xmlns:a16="http://schemas.microsoft.com/office/drawing/2014/main" id="{00000000-0008-0000-1100-0000DD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266700</xdr:colOff>
      <xdr:row>32</xdr:row>
      <xdr:rowOff>0</xdr:rowOff>
    </xdr:from>
    <xdr:to>
      <xdr:col>2</xdr:col>
      <xdr:colOff>533400</xdr:colOff>
      <xdr:row>32</xdr:row>
      <xdr:rowOff>0</xdr:rowOff>
    </xdr:to>
    <xdr:grpSp>
      <xdr:nvGrpSpPr>
        <xdr:cNvPr id="5100732" name="Group 6154">
          <a:extLst>
            <a:ext uri="{FF2B5EF4-FFF2-40B4-BE49-F238E27FC236}">
              <a16:creationId xmlns:a16="http://schemas.microsoft.com/office/drawing/2014/main" id="{00000000-0008-0000-1100-0000BCD44D00}"/>
            </a:ext>
          </a:extLst>
        </xdr:cNvPr>
        <xdr:cNvGrpSpPr>
          <a:grpSpLocks/>
        </xdr:cNvGrpSpPr>
      </xdr:nvGrpSpPr>
      <xdr:grpSpPr bwMode="auto">
        <a:xfrm>
          <a:off x="4040981" y="10096500"/>
          <a:ext cx="266700" cy="0"/>
          <a:chOff x="466" y="3952"/>
          <a:chExt cx="28" cy="16"/>
        </a:xfrm>
      </xdr:grpSpPr>
      <xdr:sp macro="" textlink="">
        <xdr:nvSpPr>
          <xdr:cNvPr id="5101786" name="Line 6155">
            <a:extLst>
              <a:ext uri="{FF2B5EF4-FFF2-40B4-BE49-F238E27FC236}">
                <a16:creationId xmlns:a16="http://schemas.microsoft.com/office/drawing/2014/main" id="{00000000-0008-0000-1100-0000DA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87" name="Line 6156">
            <a:extLst>
              <a:ext uri="{FF2B5EF4-FFF2-40B4-BE49-F238E27FC236}">
                <a16:creationId xmlns:a16="http://schemas.microsoft.com/office/drawing/2014/main" id="{00000000-0008-0000-1100-0000DB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314325</xdr:colOff>
      <xdr:row>32</xdr:row>
      <xdr:rowOff>0</xdr:rowOff>
    </xdr:from>
    <xdr:to>
      <xdr:col>3</xdr:col>
      <xdr:colOff>0</xdr:colOff>
      <xdr:row>32</xdr:row>
      <xdr:rowOff>0</xdr:rowOff>
    </xdr:to>
    <xdr:grpSp>
      <xdr:nvGrpSpPr>
        <xdr:cNvPr id="5100733" name="Group 6157">
          <a:extLst>
            <a:ext uri="{FF2B5EF4-FFF2-40B4-BE49-F238E27FC236}">
              <a16:creationId xmlns:a16="http://schemas.microsoft.com/office/drawing/2014/main" id="{00000000-0008-0000-1100-0000BDD44D00}"/>
            </a:ext>
          </a:extLst>
        </xdr:cNvPr>
        <xdr:cNvGrpSpPr>
          <a:grpSpLocks/>
        </xdr:cNvGrpSpPr>
      </xdr:nvGrpSpPr>
      <xdr:grpSpPr bwMode="auto">
        <a:xfrm>
          <a:off x="4088606" y="10096500"/>
          <a:ext cx="269082" cy="0"/>
          <a:chOff x="466" y="3952"/>
          <a:chExt cx="28" cy="16"/>
        </a:xfrm>
      </xdr:grpSpPr>
      <xdr:sp macro="" textlink="">
        <xdr:nvSpPr>
          <xdr:cNvPr id="5101784" name="Line 6158">
            <a:extLst>
              <a:ext uri="{FF2B5EF4-FFF2-40B4-BE49-F238E27FC236}">
                <a16:creationId xmlns:a16="http://schemas.microsoft.com/office/drawing/2014/main" id="{00000000-0008-0000-1100-0000D8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85" name="Line 6159">
            <a:extLst>
              <a:ext uri="{FF2B5EF4-FFF2-40B4-BE49-F238E27FC236}">
                <a16:creationId xmlns:a16="http://schemas.microsoft.com/office/drawing/2014/main" id="{00000000-0008-0000-1100-0000D9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295275</xdr:colOff>
      <xdr:row>32</xdr:row>
      <xdr:rowOff>0</xdr:rowOff>
    </xdr:from>
    <xdr:to>
      <xdr:col>2</xdr:col>
      <xdr:colOff>561975</xdr:colOff>
      <xdr:row>32</xdr:row>
      <xdr:rowOff>0</xdr:rowOff>
    </xdr:to>
    <xdr:grpSp>
      <xdr:nvGrpSpPr>
        <xdr:cNvPr id="5100734" name="Group 6160">
          <a:extLst>
            <a:ext uri="{FF2B5EF4-FFF2-40B4-BE49-F238E27FC236}">
              <a16:creationId xmlns:a16="http://schemas.microsoft.com/office/drawing/2014/main" id="{00000000-0008-0000-1100-0000BED44D00}"/>
            </a:ext>
          </a:extLst>
        </xdr:cNvPr>
        <xdr:cNvGrpSpPr>
          <a:grpSpLocks/>
        </xdr:cNvGrpSpPr>
      </xdr:nvGrpSpPr>
      <xdr:grpSpPr bwMode="auto">
        <a:xfrm>
          <a:off x="4069556" y="10096500"/>
          <a:ext cx="266700" cy="0"/>
          <a:chOff x="466" y="3952"/>
          <a:chExt cx="28" cy="16"/>
        </a:xfrm>
      </xdr:grpSpPr>
      <xdr:sp macro="" textlink="">
        <xdr:nvSpPr>
          <xdr:cNvPr id="5101782" name="Line 6161">
            <a:extLst>
              <a:ext uri="{FF2B5EF4-FFF2-40B4-BE49-F238E27FC236}">
                <a16:creationId xmlns:a16="http://schemas.microsoft.com/office/drawing/2014/main" id="{00000000-0008-0000-1100-0000D6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83" name="Line 6162">
            <a:extLst>
              <a:ext uri="{FF2B5EF4-FFF2-40B4-BE49-F238E27FC236}">
                <a16:creationId xmlns:a16="http://schemas.microsoft.com/office/drawing/2014/main" id="{00000000-0008-0000-1100-0000D7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285750</xdr:colOff>
      <xdr:row>32</xdr:row>
      <xdr:rowOff>0</xdr:rowOff>
    </xdr:from>
    <xdr:to>
      <xdr:col>2</xdr:col>
      <xdr:colOff>552450</xdr:colOff>
      <xdr:row>32</xdr:row>
      <xdr:rowOff>0</xdr:rowOff>
    </xdr:to>
    <xdr:grpSp>
      <xdr:nvGrpSpPr>
        <xdr:cNvPr id="5100735" name="Group 6163">
          <a:extLst>
            <a:ext uri="{FF2B5EF4-FFF2-40B4-BE49-F238E27FC236}">
              <a16:creationId xmlns:a16="http://schemas.microsoft.com/office/drawing/2014/main" id="{00000000-0008-0000-1100-0000BFD44D00}"/>
            </a:ext>
          </a:extLst>
        </xdr:cNvPr>
        <xdr:cNvGrpSpPr>
          <a:grpSpLocks/>
        </xdr:cNvGrpSpPr>
      </xdr:nvGrpSpPr>
      <xdr:grpSpPr bwMode="auto">
        <a:xfrm>
          <a:off x="4060031" y="10096500"/>
          <a:ext cx="266700" cy="0"/>
          <a:chOff x="466" y="3952"/>
          <a:chExt cx="28" cy="16"/>
        </a:xfrm>
      </xdr:grpSpPr>
      <xdr:sp macro="" textlink="">
        <xdr:nvSpPr>
          <xdr:cNvPr id="5101780" name="Line 6164">
            <a:extLst>
              <a:ext uri="{FF2B5EF4-FFF2-40B4-BE49-F238E27FC236}">
                <a16:creationId xmlns:a16="http://schemas.microsoft.com/office/drawing/2014/main" id="{00000000-0008-0000-1100-0000D4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81" name="Line 6165">
            <a:extLst>
              <a:ext uri="{FF2B5EF4-FFF2-40B4-BE49-F238E27FC236}">
                <a16:creationId xmlns:a16="http://schemas.microsoft.com/office/drawing/2014/main" id="{00000000-0008-0000-1100-0000D5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36" name="Group 6166">
          <a:extLst>
            <a:ext uri="{FF2B5EF4-FFF2-40B4-BE49-F238E27FC236}">
              <a16:creationId xmlns:a16="http://schemas.microsoft.com/office/drawing/2014/main" id="{00000000-0008-0000-1100-0000C0D44D00}"/>
            </a:ext>
          </a:extLst>
        </xdr:cNvPr>
        <xdr:cNvGrpSpPr>
          <a:grpSpLocks/>
        </xdr:cNvGrpSpPr>
      </xdr:nvGrpSpPr>
      <xdr:grpSpPr bwMode="auto">
        <a:xfrm>
          <a:off x="4117181" y="10096500"/>
          <a:ext cx="240507" cy="0"/>
          <a:chOff x="466" y="3952"/>
          <a:chExt cx="28" cy="16"/>
        </a:xfrm>
      </xdr:grpSpPr>
      <xdr:sp macro="" textlink="">
        <xdr:nvSpPr>
          <xdr:cNvPr id="5101778" name="Line 6167">
            <a:extLst>
              <a:ext uri="{FF2B5EF4-FFF2-40B4-BE49-F238E27FC236}">
                <a16:creationId xmlns:a16="http://schemas.microsoft.com/office/drawing/2014/main" id="{00000000-0008-0000-1100-0000D2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79" name="Line 6168">
            <a:extLst>
              <a:ext uri="{FF2B5EF4-FFF2-40B4-BE49-F238E27FC236}">
                <a16:creationId xmlns:a16="http://schemas.microsoft.com/office/drawing/2014/main" id="{00000000-0008-0000-1100-0000D3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37" name="Group 6169">
          <a:extLst>
            <a:ext uri="{FF2B5EF4-FFF2-40B4-BE49-F238E27FC236}">
              <a16:creationId xmlns:a16="http://schemas.microsoft.com/office/drawing/2014/main" id="{00000000-0008-0000-1100-0000C1D44D00}"/>
            </a:ext>
          </a:extLst>
        </xdr:cNvPr>
        <xdr:cNvGrpSpPr>
          <a:grpSpLocks/>
        </xdr:cNvGrpSpPr>
      </xdr:nvGrpSpPr>
      <xdr:grpSpPr bwMode="auto">
        <a:xfrm>
          <a:off x="4117181" y="10096500"/>
          <a:ext cx="240507" cy="0"/>
          <a:chOff x="466" y="3952"/>
          <a:chExt cx="28" cy="16"/>
        </a:xfrm>
      </xdr:grpSpPr>
      <xdr:sp macro="" textlink="">
        <xdr:nvSpPr>
          <xdr:cNvPr id="5101776" name="Line 6170">
            <a:extLst>
              <a:ext uri="{FF2B5EF4-FFF2-40B4-BE49-F238E27FC236}">
                <a16:creationId xmlns:a16="http://schemas.microsoft.com/office/drawing/2014/main" id="{00000000-0008-0000-1100-0000D0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77" name="Line 6171">
            <a:extLst>
              <a:ext uri="{FF2B5EF4-FFF2-40B4-BE49-F238E27FC236}">
                <a16:creationId xmlns:a16="http://schemas.microsoft.com/office/drawing/2014/main" id="{00000000-0008-0000-1100-0000D1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38" name="Group 6172">
          <a:extLst>
            <a:ext uri="{FF2B5EF4-FFF2-40B4-BE49-F238E27FC236}">
              <a16:creationId xmlns:a16="http://schemas.microsoft.com/office/drawing/2014/main" id="{00000000-0008-0000-1100-0000C2D44D00}"/>
            </a:ext>
          </a:extLst>
        </xdr:cNvPr>
        <xdr:cNvGrpSpPr>
          <a:grpSpLocks/>
        </xdr:cNvGrpSpPr>
      </xdr:nvGrpSpPr>
      <xdr:grpSpPr bwMode="auto">
        <a:xfrm>
          <a:off x="4117181" y="10096500"/>
          <a:ext cx="240507" cy="0"/>
          <a:chOff x="466" y="3952"/>
          <a:chExt cx="28" cy="16"/>
        </a:xfrm>
      </xdr:grpSpPr>
      <xdr:sp macro="" textlink="">
        <xdr:nvSpPr>
          <xdr:cNvPr id="5101774" name="Line 6173">
            <a:extLst>
              <a:ext uri="{FF2B5EF4-FFF2-40B4-BE49-F238E27FC236}">
                <a16:creationId xmlns:a16="http://schemas.microsoft.com/office/drawing/2014/main" id="{00000000-0008-0000-1100-0000CE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75" name="Line 6174">
            <a:extLst>
              <a:ext uri="{FF2B5EF4-FFF2-40B4-BE49-F238E27FC236}">
                <a16:creationId xmlns:a16="http://schemas.microsoft.com/office/drawing/2014/main" id="{00000000-0008-0000-1100-0000CF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39" name="Group 6175">
          <a:extLst>
            <a:ext uri="{FF2B5EF4-FFF2-40B4-BE49-F238E27FC236}">
              <a16:creationId xmlns:a16="http://schemas.microsoft.com/office/drawing/2014/main" id="{00000000-0008-0000-1100-0000C3D44D00}"/>
            </a:ext>
          </a:extLst>
        </xdr:cNvPr>
        <xdr:cNvGrpSpPr>
          <a:grpSpLocks/>
        </xdr:cNvGrpSpPr>
      </xdr:nvGrpSpPr>
      <xdr:grpSpPr bwMode="auto">
        <a:xfrm>
          <a:off x="4117181" y="10096500"/>
          <a:ext cx="240507" cy="0"/>
          <a:chOff x="466" y="3952"/>
          <a:chExt cx="28" cy="16"/>
        </a:xfrm>
      </xdr:grpSpPr>
      <xdr:sp macro="" textlink="">
        <xdr:nvSpPr>
          <xdr:cNvPr id="5101772" name="Line 6176">
            <a:extLst>
              <a:ext uri="{FF2B5EF4-FFF2-40B4-BE49-F238E27FC236}">
                <a16:creationId xmlns:a16="http://schemas.microsoft.com/office/drawing/2014/main" id="{00000000-0008-0000-1100-0000CC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73" name="Line 6177">
            <a:extLst>
              <a:ext uri="{FF2B5EF4-FFF2-40B4-BE49-F238E27FC236}">
                <a16:creationId xmlns:a16="http://schemas.microsoft.com/office/drawing/2014/main" id="{00000000-0008-0000-1100-0000CD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40" name="Group 6178">
          <a:extLst>
            <a:ext uri="{FF2B5EF4-FFF2-40B4-BE49-F238E27FC236}">
              <a16:creationId xmlns:a16="http://schemas.microsoft.com/office/drawing/2014/main" id="{00000000-0008-0000-1100-0000C4D44D00}"/>
            </a:ext>
          </a:extLst>
        </xdr:cNvPr>
        <xdr:cNvGrpSpPr>
          <a:grpSpLocks/>
        </xdr:cNvGrpSpPr>
      </xdr:nvGrpSpPr>
      <xdr:grpSpPr bwMode="auto">
        <a:xfrm>
          <a:off x="4117181" y="10096500"/>
          <a:ext cx="240507" cy="0"/>
          <a:chOff x="466" y="3952"/>
          <a:chExt cx="28" cy="16"/>
        </a:xfrm>
      </xdr:grpSpPr>
      <xdr:sp macro="" textlink="">
        <xdr:nvSpPr>
          <xdr:cNvPr id="5101770" name="Line 6179">
            <a:extLst>
              <a:ext uri="{FF2B5EF4-FFF2-40B4-BE49-F238E27FC236}">
                <a16:creationId xmlns:a16="http://schemas.microsoft.com/office/drawing/2014/main" id="{00000000-0008-0000-1100-0000CA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71" name="Line 6180">
            <a:extLst>
              <a:ext uri="{FF2B5EF4-FFF2-40B4-BE49-F238E27FC236}">
                <a16:creationId xmlns:a16="http://schemas.microsoft.com/office/drawing/2014/main" id="{00000000-0008-0000-1100-0000CB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41" name="Group 6181">
          <a:extLst>
            <a:ext uri="{FF2B5EF4-FFF2-40B4-BE49-F238E27FC236}">
              <a16:creationId xmlns:a16="http://schemas.microsoft.com/office/drawing/2014/main" id="{00000000-0008-0000-1100-0000C5D44D00}"/>
            </a:ext>
          </a:extLst>
        </xdr:cNvPr>
        <xdr:cNvGrpSpPr>
          <a:grpSpLocks/>
        </xdr:cNvGrpSpPr>
      </xdr:nvGrpSpPr>
      <xdr:grpSpPr bwMode="auto">
        <a:xfrm>
          <a:off x="4117181" y="10096500"/>
          <a:ext cx="240507" cy="0"/>
          <a:chOff x="466" y="3952"/>
          <a:chExt cx="28" cy="16"/>
        </a:xfrm>
      </xdr:grpSpPr>
      <xdr:sp macro="" textlink="">
        <xdr:nvSpPr>
          <xdr:cNvPr id="5101768" name="Line 6182">
            <a:extLst>
              <a:ext uri="{FF2B5EF4-FFF2-40B4-BE49-F238E27FC236}">
                <a16:creationId xmlns:a16="http://schemas.microsoft.com/office/drawing/2014/main" id="{00000000-0008-0000-1100-0000C8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69" name="Line 6183">
            <a:extLst>
              <a:ext uri="{FF2B5EF4-FFF2-40B4-BE49-F238E27FC236}">
                <a16:creationId xmlns:a16="http://schemas.microsoft.com/office/drawing/2014/main" id="{00000000-0008-0000-1100-0000C9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219075</xdr:colOff>
      <xdr:row>32</xdr:row>
      <xdr:rowOff>0</xdr:rowOff>
    </xdr:from>
    <xdr:to>
      <xdr:col>2</xdr:col>
      <xdr:colOff>447675</xdr:colOff>
      <xdr:row>32</xdr:row>
      <xdr:rowOff>0</xdr:rowOff>
    </xdr:to>
    <xdr:grpSp>
      <xdr:nvGrpSpPr>
        <xdr:cNvPr id="5100742" name="Group 6184">
          <a:extLst>
            <a:ext uri="{FF2B5EF4-FFF2-40B4-BE49-F238E27FC236}">
              <a16:creationId xmlns:a16="http://schemas.microsoft.com/office/drawing/2014/main" id="{00000000-0008-0000-1100-0000C6D44D00}"/>
            </a:ext>
          </a:extLst>
        </xdr:cNvPr>
        <xdr:cNvGrpSpPr>
          <a:grpSpLocks/>
        </xdr:cNvGrpSpPr>
      </xdr:nvGrpSpPr>
      <xdr:grpSpPr bwMode="auto">
        <a:xfrm>
          <a:off x="3993356" y="10096500"/>
          <a:ext cx="228600" cy="0"/>
          <a:chOff x="466" y="3952"/>
          <a:chExt cx="28" cy="16"/>
        </a:xfrm>
      </xdr:grpSpPr>
      <xdr:sp macro="" textlink="">
        <xdr:nvSpPr>
          <xdr:cNvPr id="5101766" name="Line 6185">
            <a:extLst>
              <a:ext uri="{FF2B5EF4-FFF2-40B4-BE49-F238E27FC236}">
                <a16:creationId xmlns:a16="http://schemas.microsoft.com/office/drawing/2014/main" id="{00000000-0008-0000-1100-0000C6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67" name="Line 6186">
            <a:extLst>
              <a:ext uri="{FF2B5EF4-FFF2-40B4-BE49-F238E27FC236}">
                <a16:creationId xmlns:a16="http://schemas.microsoft.com/office/drawing/2014/main" id="{00000000-0008-0000-1100-0000C7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43" name="Group 6187">
          <a:extLst>
            <a:ext uri="{FF2B5EF4-FFF2-40B4-BE49-F238E27FC236}">
              <a16:creationId xmlns:a16="http://schemas.microsoft.com/office/drawing/2014/main" id="{00000000-0008-0000-1100-0000C7D44D00}"/>
            </a:ext>
          </a:extLst>
        </xdr:cNvPr>
        <xdr:cNvGrpSpPr>
          <a:grpSpLocks/>
        </xdr:cNvGrpSpPr>
      </xdr:nvGrpSpPr>
      <xdr:grpSpPr bwMode="auto">
        <a:xfrm>
          <a:off x="4117181" y="10096500"/>
          <a:ext cx="228600" cy="0"/>
          <a:chOff x="466" y="3952"/>
          <a:chExt cx="28" cy="16"/>
        </a:xfrm>
      </xdr:grpSpPr>
      <xdr:sp macro="" textlink="">
        <xdr:nvSpPr>
          <xdr:cNvPr id="5101764" name="Line 6188">
            <a:extLst>
              <a:ext uri="{FF2B5EF4-FFF2-40B4-BE49-F238E27FC236}">
                <a16:creationId xmlns:a16="http://schemas.microsoft.com/office/drawing/2014/main" id="{00000000-0008-0000-1100-0000C4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65" name="Line 6189">
            <a:extLst>
              <a:ext uri="{FF2B5EF4-FFF2-40B4-BE49-F238E27FC236}">
                <a16:creationId xmlns:a16="http://schemas.microsoft.com/office/drawing/2014/main" id="{00000000-0008-0000-1100-0000C5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44" name="Group 6190">
          <a:extLst>
            <a:ext uri="{FF2B5EF4-FFF2-40B4-BE49-F238E27FC236}">
              <a16:creationId xmlns:a16="http://schemas.microsoft.com/office/drawing/2014/main" id="{00000000-0008-0000-1100-0000C8D44D00}"/>
            </a:ext>
          </a:extLst>
        </xdr:cNvPr>
        <xdr:cNvGrpSpPr>
          <a:grpSpLocks/>
        </xdr:cNvGrpSpPr>
      </xdr:nvGrpSpPr>
      <xdr:grpSpPr bwMode="auto">
        <a:xfrm>
          <a:off x="4117181" y="10096500"/>
          <a:ext cx="228600" cy="0"/>
          <a:chOff x="466" y="3952"/>
          <a:chExt cx="28" cy="16"/>
        </a:xfrm>
      </xdr:grpSpPr>
      <xdr:sp macro="" textlink="">
        <xdr:nvSpPr>
          <xdr:cNvPr id="5101762" name="Line 6191">
            <a:extLst>
              <a:ext uri="{FF2B5EF4-FFF2-40B4-BE49-F238E27FC236}">
                <a16:creationId xmlns:a16="http://schemas.microsoft.com/office/drawing/2014/main" id="{00000000-0008-0000-1100-0000C2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63" name="Line 6192">
            <a:extLst>
              <a:ext uri="{FF2B5EF4-FFF2-40B4-BE49-F238E27FC236}">
                <a16:creationId xmlns:a16="http://schemas.microsoft.com/office/drawing/2014/main" id="{00000000-0008-0000-1100-0000C3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45" name="Group 6193">
          <a:extLst>
            <a:ext uri="{FF2B5EF4-FFF2-40B4-BE49-F238E27FC236}">
              <a16:creationId xmlns:a16="http://schemas.microsoft.com/office/drawing/2014/main" id="{00000000-0008-0000-1100-0000C9D44D00}"/>
            </a:ext>
          </a:extLst>
        </xdr:cNvPr>
        <xdr:cNvGrpSpPr>
          <a:grpSpLocks/>
        </xdr:cNvGrpSpPr>
      </xdr:nvGrpSpPr>
      <xdr:grpSpPr bwMode="auto">
        <a:xfrm>
          <a:off x="4117181" y="10096500"/>
          <a:ext cx="240507" cy="0"/>
          <a:chOff x="466" y="3952"/>
          <a:chExt cx="28" cy="16"/>
        </a:xfrm>
      </xdr:grpSpPr>
      <xdr:sp macro="" textlink="">
        <xdr:nvSpPr>
          <xdr:cNvPr id="5101760" name="Line 6194">
            <a:extLst>
              <a:ext uri="{FF2B5EF4-FFF2-40B4-BE49-F238E27FC236}">
                <a16:creationId xmlns:a16="http://schemas.microsoft.com/office/drawing/2014/main" id="{00000000-0008-0000-1100-0000C0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61" name="Line 6195">
            <a:extLst>
              <a:ext uri="{FF2B5EF4-FFF2-40B4-BE49-F238E27FC236}">
                <a16:creationId xmlns:a16="http://schemas.microsoft.com/office/drawing/2014/main" id="{00000000-0008-0000-1100-0000C1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46" name="Group 6196">
          <a:extLst>
            <a:ext uri="{FF2B5EF4-FFF2-40B4-BE49-F238E27FC236}">
              <a16:creationId xmlns:a16="http://schemas.microsoft.com/office/drawing/2014/main" id="{00000000-0008-0000-1100-0000CAD44D00}"/>
            </a:ext>
          </a:extLst>
        </xdr:cNvPr>
        <xdr:cNvGrpSpPr>
          <a:grpSpLocks/>
        </xdr:cNvGrpSpPr>
      </xdr:nvGrpSpPr>
      <xdr:grpSpPr bwMode="auto">
        <a:xfrm>
          <a:off x="4117181" y="10096500"/>
          <a:ext cx="228600" cy="0"/>
          <a:chOff x="466" y="3952"/>
          <a:chExt cx="28" cy="16"/>
        </a:xfrm>
      </xdr:grpSpPr>
      <xdr:sp macro="" textlink="">
        <xdr:nvSpPr>
          <xdr:cNvPr id="5101758" name="Line 6197">
            <a:extLst>
              <a:ext uri="{FF2B5EF4-FFF2-40B4-BE49-F238E27FC236}">
                <a16:creationId xmlns:a16="http://schemas.microsoft.com/office/drawing/2014/main" id="{00000000-0008-0000-1100-0000BE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59" name="Line 6198">
            <a:extLst>
              <a:ext uri="{FF2B5EF4-FFF2-40B4-BE49-F238E27FC236}">
                <a16:creationId xmlns:a16="http://schemas.microsoft.com/office/drawing/2014/main" id="{00000000-0008-0000-1100-0000BF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47" name="Group 6199">
          <a:extLst>
            <a:ext uri="{FF2B5EF4-FFF2-40B4-BE49-F238E27FC236}">
              <a16:creationId xmlns:a16="http://schemas.microsoft.com/office/drawing/2014/main" id="{00000000-0008-0000-1100-0000CBD44D00}"/>
            </a:ext>
          </a:extLst>
        </xdr:cNvPr>
        <xdr:cNvGrpSpPr>
          <a:grpSpLocks/>
        </xdr:cNvGrpSpPr>
      </xdr:nvGrpSpPr>
      <xdr:grpSpPr bwMode="auto">
        <a:xfrm>
          <a:off x="4117181" y="10096500"/>
          <a:ext cx="228600" cy="0"/>
          <a:chOff x="466" y="3952"/>
          <a:chExt cx="28" cy="16"/>
        </a:xfrm>
      </xdr:grpSpPr>
      <xdr:sp macro="" textlink="">
        <xdr:nvSpPr>
          <xdr:cNvPr id="5101756" name="Line 6200">
            <a:extLst>
              <a:ext uri="{FF2B5EF4-FFF2-40B4-BE49-F238E27FC236}">
                <a16:creationId xmlns:a16="http://schemas.microsoft.com/office/drawing/2014/main" id="{00000000-0008-0000-1100-0000BC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57" name="Line 6201">
            <a:extLst>
              <a:ext uri="{FF2B5EF4-FFF2-40B4-BE49-F238E27FC236}">
                <a16:creationId xmlns:a16="http://schemas.microsoft.com/office/drawing/2014/main" id="{00000000-0008-0000-1100-0000BD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48" name="Group 6202">
          <a:extLst>
            <a:ext uri="{FF2B5EF4-FFF2-40B4-BE49-F238E27FC236}">
              <a16:creationId xmlns:a16="http://schemas.microsoft.com/office/drawing/2014/main" id="{00000000-0008-0000-1100-0000CCD44D00}"/>
            </a:ext>
          </a:extLst>
        </xdr:cNvPr>
        <xdr:cNvGrpSpPr>
          <a:grpSpLocks/>
        </xdr:cNvGrpSpPr>
      </xdr:nvGrpSpPr>
      <xdr:grpSpPr bwMode="auto">
        <a:xfrm>
          <a:off x="4117181" y="10096500"/>
          <a:ext cx="240507" cy="0"/>
          <a:chOff x="466" y="3952"/>
          <a:chExt cx="28" cy="16"/>
        </a:xfrm>
      </xdr:grpSpPr>
      <xdr:sp macro="" textlink="">
        <xdr:nvSpPr>
          <xdr:cNvPr id="5101754" name="Line 6203">
            <a:extLst>
              <a:ext uri="{FF2B5EF4-FFF2-40B4-BE49-F238E27FC236}">
                <a16:creationId xmlns:a16="http://schemas.microsoft.com/office/drawing/2014/main" id="{00000000-0008-0000-1100-0000BA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55" name="Line 6204">
            <a:extLst>
              <a:ext uri="{FF2B5EF4-FFF2-40B4-BE49-F238E27FC236}">
                <a16:creationId xmlns:a16="http://schemas.microsoft.com/office/drawing/2014/main" id="{00000000-0008-0000-1100-0000BB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49" name="Group 6205">
          <a:extLst>
            <a:ext uri="{FF2B5EF4-FFF2-40B4-BE49-F238E27FC236}">
              <a16:creationId xmlns:a16="http://schemas.microsoft.com/office/drawing/2014/main" id="{00000000-0008-0000-1100-0000CDD44D00}"/>
            </a:ext>
          </a:extLst>
        </xdr:cNvPr>
        <xdr:cNvGrpSpPr>
          <a:grpSpLocks/>
        </xdr:cNvGrpSpPr>
      </xdr:nvGrpSpPr>
      <xdr:grpSpPr bwMode="auto">
        <a:xfrm>
          <a:off x="4700588" y="10096500"/>
          <a:ext cx="266700" cy="0"/>
          <a:chOff x="466" y="3952"/>
          <a:chExt cx="28" cy="16"/>
        </a:xfrm>
      </xdr:grpSpPr>
      <xdr:sp macro="" textlink="">
        <xdr:nvSpPr>
          <xdr:cNvPr id="5101752" name="Line 6206">
            <a:extLst>
              <a:ext uri="{FF2B5EF4-FFF2-40B4-BE49-F238E27FC236}">
                <a16:creationId xmlns:a16="http://schemas.microsoft.com/office/drawing/2014/main" id="{00000000-0008-0000-1100-0000B8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53" name="Line 6207">
            <a:extLst>
              <a:ext uri="{FF2B5EF4-FFF2-40B4-BE49-F238E27FC236}">
                <a16:creationId xmlns:a16="http://schemas.microsoft.com/office/drawing/2014/main" id="{00000000-0008-0000-1100-0000B9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50" name="Group 6208">
          <a:extLst>
            <a:ext uri="{FF2B5EF4-FFF2-40B4-BE49-F238E27FC236}">
              <a16:creationId xmlns:a16="http://schemas.microsoft.com/office/drawing/2014/main" id="{00000000-0008-0000-1100-0000CED44D00}"/>
            </a:ext>
          </a:extLst>
        </xdr:cNvPr>
        <xdr:cNvGrpSpPr>
          <a:grpSpLocks/>
        </xdr:cNvGrpSpPr>
      </xdr:nvGrpSpPr>
      <xdr:grpSpPr bwMode="auto">
        <a:xfrm>
          <a:off x="4700588" y="10096500"/>
          <a:ext cx="266700" cy="0"/>
          <a:chOff x="466" y="3952"/>
          <a:chExt cx="28" cy="16"/>
        </a:xfrm>
      </xdr:grpSpPr>
      <xdr:sp macro="" textlink="">
        <xdr:nvSpPr>
          <xdr:cNvPr id="5101750" name="Line 6209">
            <a:extLst>
              <a:ext uri="{FF2B5EF4-FFF2-40B4-BE49-F238E27FC236}">
                <a16:creationId xmlns:a16="http://schemas.microsoft.com/office/drawing/2014/main" id="{00000000-0008-0000-1100-0000B6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51" name="Line 6210">
            <a:extLst>
              <a:ext uri="{FF2B5EF4-FFF2-40B4-BE49-F238E27FC236}">
                <a16:creationId xmlns:a16="http://schemas.microsoft.com/office/drawing/2014/main" id="{00000000-0008-0000-1100-0000B7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51" name="Group 6211">
          <a:extLst>
            <a:ext uri="{FF2B5EF4-FFF2-40B4-BE49-F238E27FC236}">
              <a16:creationId xmlns:a16="http://schemas.microsoft.com/office/drawing/2014/main" id="{00000000-0008-0000-1100-0000CFD44D00}"/>
            </a:ext>
          </a:extLst>
        </xdr:cNvPr>
        <xdr:cNvGrpSpPr>
          <a:grpSpLocks/>
        </xdr:cNvGrpSpPr>
      </xdr:nvGrpSpPr>
      <xdr:grpSpPr bwMode="auto">
        <a:xfrm>
          <a:off x="4700588" y="10096500"/>
          <a:ext cx="266700" cy="0"/>
          <a:chOff x="466" y="3952"/>
          <a:chExt cx="28" cy="16"/>
        </a:xfrm>
      </xdr:grpSpPr>
      <xdr:sp macro="" textlink="">
        <xdr:nvSpPr>
          <xdr:cNvPr id="5101748" name="Line 6212">
            <a:extLst>
              <a:ext uri="{FF2B5EF4-FFF2-40B4-BE49-F238E27FC236}">
                <a16:creationId xmlns:a16="http://schemas.microsoft.com/office/drawing/2014/main" id="{00000000-0008-0000-1100-0000B4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49" name="Line 6213">
            <a:extLst>
              <a:ext uri="{FF2B5EF4-FFF2-40B4-BE49-F238E27FC236}">
                <a16:creationId xmlns:a16="http://schemas.microsoft.com/office/drawing/2014/main" id="{00000000-0008-0000-1100-0000B5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752" name="Group 6214">
          <a:extLst>
            <a:ext uri="{FF2B5EF4-FFF2-40B4-BE49-F238E27FC236}">
              <a16:creationId xmlns:a16="http://schemas.microsoft.com/office/drawing/2014/main" id="{00000000-0008-0000-1100-0000D0D44D00}"/>
            </a:ext>
          </a:extLst>
        </xdr:cNvPr>
        <xdr:cNvGrpSpPr>
          <a:grpSpLocks/>
        </xdr:cNvGrpSpPr>
      </xdr:nvGrpSpPr>
      <xdr:grpSpPr bwMode="auto">
        <a:xfrm>
          <a:off x="5486400" y="10096500"/>
          <a:ext cx="266700" cy="0"/>
          <a:chOff x="466" y="3952"/>
          <a:chExt cx="28" cy="16"/>
        </a:xfrm>
      </xdr:grpSpPr>
      <xdr:sp macro="" textlink="">
        <xdr:nvSpPr>
          <xdr:cNvPr id="5101746" name="Line 6215">
            <a:extLst>
              <a:ext uri="{FF2B5EF4-FFF2-40B4-BE49-F238E27FC236}">
                <a16:creationId xmlns:a16="http://schemas.microsoft.com/office/drawing/2014/main" id="{00000000-0008-0000-1100-0000B2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47" name="Line 6216">
            <a:extLst>
              <a:ext uri="{FF2B5EF4-FFF2-40B4-BE49-F238E27FC236}">
                <a16:creationId xmlns:a16="http://schemas.microsoft.com/office/drawing/2014/main" id="{00000000-0008-0000-1100-0000B3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753" name="Group 6217">
          <a:extLst>
            <a:ext uri="{FF2B5EF4-FFF2-40B4-BE49-F238E27FC236}">
              <a16:creationId xmlns:a16="http://schemas.microsoft.com/office/drawing/2014/main" id="{00000000-0008-0000-1100-0000D1D44D00}"/>
            </a:ext>
          </a:extLst>
        </xdr:cNvPr>
        <xdr:cNvGrpSpPr>
          <a:grpSpLocks/>
        </xdr:cNvGrpSpPr>
      </xdr:nvGrpSpPr>
      <xdr:grpSpPr bwMode="auto">
        <a:xfrm>
          <a:off x="5486400" y="10096500"/>
          <a:ext cx="266700" cy="0"/>
          <a:chOff x="466" y="3952"/>
          <a:chExt cx="28" cy="16"/>
        </a:xfrm>
      </xdr:grpSpPr>
      <xdr:sp macro="" textlink="">
        <xdr:nvSpPr>
          <xdr:cNvPr id="5101744" name="Line 6218">
            <a:extLst>
              <a:ext uri="{FF2B5EF4-FFF2-40B4-BE49-F238E27FC236}">
                <a16:creationId xmlns:a16="http://schemas.microsoft.com/office/drawing/2014/main" id="{00000000-0008-0000-1100-0000B0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45" name="Line 6219">
            <a:extLst>
              <a:ext uri="{FF2B5EF4-FFF2-40B4-BE49-F238E27FC236}">
                <a16:creationId xmlns:a16="http://schemas.microsoft.com/office/drawing/2014/main" id="{00000000-0008-0000-1100-0000B1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754" name="Group 6220">
          <a:extLst>
            <a:ext uri="{FF2B5EF4-FFF2-40B4-BE49-F238E27FC236}">
              <a16:creationId xmlns:a16="http://schemas.microsoft.com/office/drawing/2014/main" id="{00000000-0008-0000-1100-0000D2D44D00}"/>
            </a:ext>
          </a:extLst>
        </xdr:cNvPr>
        <xdr:cNvGrpSpPr>
          <a:grpSpLocks/>
        </xdr:cNvGrpSpPr>
      </xdr:nvGrpSpPr>
      <xdr:grpSpPr bwMode="auto">
        <a:xfrm>
          <a:off x="5486400" y="10096500"/>
          <a:ext cx="266700" cy="0"/>
          <a:chOff x="466" y="3952"/>
          <a:chExt cx="28" cy="16"/>
        </a:xfrm>
      </xdr:grpSpPr>
      <xdr:sp macro="" textlink="">
        <xdr:nvSpPr>
          <xdr:cNvPr id="5101742" name="Line 6221">
            <a:extLst>
              <a:ext uri="{FF2B5EF4-FFF2-40B4-BE49-F238E27FC236}">
                <a16:creationId xmlns:a16="http://schemas.microsoft.com/office/drawing/2014/main" id="{00000000-0008-0000-1100-0000AE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43" name="Line 6222">
            <a:extLst>
              <a:ext uri="{FF2B5EF4-FFF2-40B4-BE49-F238E27FC236}">
                <a16:creationId xmlns:a16="http://schemas.microsoft.com/office/drawing/2014/main" id="{00000000-0008-0000-1100-0000AF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755" name="Group 6223">
          <a:extLst>
            <a:ext uri="{FF2B5EF4-FFF2-40B4-BE49-F238E27FC236}">
              <a16:creationId xmlns:a16="http://schemas.microsoft.com/office/drawing/2014/main" id="{00000000-0008-0000-1100-0000D3D44D00}"/>
            </a:ext>
          </a:extLst>
        </xdr:cNvPr>
        <xdr:cNvGrpSpPr>
          <a:grpSpLocks/>
        </xdr:cNvGrpSpPr>
      </xdr:nvGrpSpPr>
      <xdr:grpSpPr bwMode="auto">
        <a:xfrm>
          <a:off x="5486400" y="10096500"/>
          <a:ext cx="266700" cy="0"/>
          <a:chOff x="466" y="3952"/>
          <a:chExt cx="28" cy="16"/>
        </a:xfrm>
      </xdr:grpSpPr>
      <xdr:sp macro="" textlink="">
        <xdr:nvSpPr>
          <xdr:cNvPr id="5101740" name="Line 6224">
            <a:extLst>
              <a:ext uri="{FF2B5EF4-FFF2-40B4-BE49-F238E27FC236}">
                <a16:creationId xmlns:a16="http://schemas.microsoft.com/office/drawing/2014/main" id="{00000000-0008-0000-1100-0000AC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41" name="Line 6225">
            <a:extLst>
              <a:ext uri="{FF2B5EF4-FFF2-40B4-BE49-F238E27FC236}">
                <a16:creationId xmlns:a16="http://schemas.microsoft.com/office/drawing/2014/main" id="{00000000-0008-0000-1100-0000AD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756" name="Group 6226">
          <a:extLst>
            <a:ext uri="{FF2B5EF4-FFF2-40B4-BE49-F238E27FC236}">
              <a16:creationId xmlns:a16="http://schemas.microsoft.com/office/drawing/2014/main" id="{00000000-0008-0000-1100-0000D4D44D00}"/>
            </a:ext>
          </a:extLst>
        </xdr:cNvPr>
        <xdr:cNvGrpSpPr>
          <a:grpSpLocks/>
        </xdr:cNvGrpSpPr>
      </xdr:nvGrpSpPr>
      <xdr:grpSpPr bwMode="auto">
        <a:xfrm>
          <a:off x="5486400" y="10096500"/>
          <a:ext cx="266700" cy="0"/>
          <a:chOff x="466" y="3952"/>
          <a:chExt cx="28" cy="16"/>
        </a:xfrm>
      </xdr:grpSpPr>
      <xdr:sp macro="" textlink="">
        <xdr:nvSpPr>
          <xdr:cNvPr id="5101738" name="Line 6227">
            <a:extLst>
              <a:ext uri="{FF2B5EF4-FFF2-40B4-BE49-F238E27FC236}">
                <a16:creationId xmlns:a16="http://schemas.microsoft.com/office/drawing/2014/main" id="{00000000-0008-0000-1100-0000AA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39" name="Line 6228">
            <a:extLst>
              <a:ext uri="{FF2B5EF4-FFF2-40B4-BE49-F238E27FC236}">
                <a16:creationId xmlns:a16="http://schemas.microsoft.com/office/drawing/2014/main" id="{00000000-0008-0000-1100-0000AB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57" name="Group 6229">
          <a:extLst>
            <a:ext uri="{FF2B5EF4-FFF2-40B4-BE49-F238E27FC236}">
              <a16:creationId xmlns:a16="http://schemas.microsoft.com/office/drawing/2014/main" id="{00000000-0008-0000-1100-0000D5D44D00}"/>
            </a:ext>
          </a:extLst>
        </xdr:cNvPr>
        <xdr:cNvGrpSpPr>
          <a:grpSpLocks/>
        </xdr:cNvGrpSpPr>
      </xdr:nvGrpSpPr>
      <xdr:grpSpPr bwMode="auto">
        <a:xfrm>
          <a:off x="4117181" y="10096500"/>
          <a:ext cx="228600" cy="0"/>
          <a:chOff x="466" y="3952"/>
          <a:chExt cx="28" cy="16"/>
        </a:xfrm>
      </xdr:grpSpPr>
      <xdr:sp macro="" textlink="">
        <xdr:nvSpPr>
          <xdr:cNvPr id="5101736" name="Line 6230">
            <a:extLst>
              <a:ext uri="{FF2B5EF4-FFF2-40B4-BE49-F238E27FC236}">
                <a16:creationId xmlns:a16="http://schemas.microsoft.com/office/drawing/2014/main" id="{00000000-0008-0000-1100-0000A8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37" name="Line 6231">
            <a:extLst>
              <a:ext uri="{FF2B5EF4-FFF2-40B4-BE49-F238E27FC236}">
                <a16:creationId xmlns:a16="http://schemas.microsoft.com/office/drawing/2014/main" id="{00000000-0008-0000-1100-0000A9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58" name="Group 6232">
          <a:extLst>
            <a:ext uri="{FF2B5EF4-FFF2-40B4-BE49-F238E27FC236}">
              <a16:creationId xmlns:a16="http://schemas.microsoft.com/office/drawing/2014/main" id="{00000000-0008-0000-1100-0000D6D44D00}"/>
            </a:ext>
          </a:extLst>
        </xdr:cNvPr>
        <xdr:cNvGrpSpPr>
          <a:grpSpLocks/>
        </xdr:cNvGrpSpPr>
      </xdr:nvGrpSpPr>
      <xdr:grpSpPr bwMode="auto">
        <a:xfrm>
          <a:off x="4700588" y="10096500"/>
          <a:ext cx="266700" cy="0"/>
          <a:chOff x="466" y="3952"/>
          <a:chExt cx="28" cy="16"/>
        </a:xfrm>
      </xdr:grpSpPr>
      <xdr:sp macro="" textlink="">
        <xdr:nvSpPr>
          <xdr:cNvPr id="5101734" name="Line 6233">
            <a:extLst>
              <a:ext uri="{FF2B5EF4-FFF2-40B4-BE49-F238E27FC236}">
                <a16:creationId xmlns:a16="http://schemas.microsoft.com/office/drawing/2014/main" id="{00000000-0008-0000-1100-0000A6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35" name="Line 6234">
            <a:extLst>
              <a:ext uri="{FF2B5EF4-FFF2-40B4-BE49-F238E27FC236}">
                <a16:creationId xmlns:a16="http://schemas.microsoft.com/office/drawing/2014/main" id="{00000000-0008-0000-1100-0000A7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59" name="Group 6235">
          <a:extLst>
            <a:ext uri="{FF2B5EF4-FFF2-40B4-BE49-F238E27FC236}">
              <a16:creationId xmlns:a16="http://schemas.microsoft.com/office/drawing/2014/main" id="{00000000-0008-0000-1100-0000D7D44D00}"/>
            </a:ext>
          </a:extLst>
        </xdr:cNvPr>
        <xdr:cNvGrpSpPr>
          <a:grpSpLocks/>
        </xdr:cNvGrpSpPr>
      </xdr:nvGrpSpPr>
      <xdr:grpSpPr bwMode="auto">
        <a:xfrm>
          <a:off x="4117181" y="10096500"/>
          <a:ext cx="228600" cy="0"/>
          <a:chOff x="466" y="3952"/>
          <a:chExt cx="28" cy="16"/>
        </a:xfrm>
      </xdr:grpSpPr>
      <xdr:sp macro="" textlink="">
        <xdr:nvSpPr>
          <xdr:cNvPr id="5101732" name="Line 6236">
            <a:extLst>
              <a:ext uri="{FF2B5EF4-FFF2-40B4-BE49-F238E27FC236}">
                <a16:creationId xmlns:a16="http://schemas.microsoft.com/office/drawing/2014/main" id="{00000000-0008-0000-1100-0000A4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33" name="Line 6237">
            <a:extLst>
              <a:ext uri="{FF2B5EF4-FFF2-40B4-BE49-F238E27FC236}">
                <a16:creationId xmlns:a16="http://schemas.microsoft.com/office/drawing/2014/main" id="{00000000-0008-0000-1100-0000A5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60" name="Group 6238">
          <a:extLst>
            <a:ext uri="{FF2B5EF4-FFF2-40B4-BE49-F238E27FC236}">
              <a16:creationId xmlns:a16="http://schemas.microsoft.com/office/drawing/2014/main" id="{00000000-0008-0000-1100-0000D8D44D00}"/>
            </a:ext>
          </a:extLst>
        </xdr:cNvPr>
        <xdr:cNvGrpSpPr>
          <a:grpSpLocks/>
        </xdr:cNvGrpSpPr>
      </xdr:nvGrpSpPr>
      <xdr:grpSpPr bwMode="auto">
        <a:xfrm>
          <a:off x="4700588" y="10096500"/>
          <a:ext cx="266700" cy="0"/>
          <a:chOff x="466" y="3952"/>
          <a:chExt cx="28" cy="16"/>
        </a:xfrm>
      </xdr:grpSpPr>
      <xdr:sp macro="" textlink="">
        <xdr:nvSpPr>
          <xdr:cNvPr id="5101730" name="Line 6239">
            <a:extLst>
              <a:ext uri="{FF2B5EF4-FFF2-40B4-BE49-F238E27FC236}">
                <a16:creationId xmlns:a16="http://schemas.microsoft.com/office/drawing/2014/main" id="{00000000-0008-0000-1100-0000A2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31" name="Line 6240">
            <a:extLst>
              <a:ext uri="{FF2B5EF4-FFF2-40B4-BE49-F238E27FC236}">
                <a16:creationId xmlns:a16="http://schemas.microsoft.com/office/drawing/2014/main" id="{00000000-0008-0000-1100-0000A3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61" name="Group 6241">
          <a:extLst>
            <a:ext uri="{FF2B5EF4-FFF2-40B4-BE49-F238E27FC236}">
              <a16:creationId xmlns:a16="http://schemas.microsoft.com/office/drawing/2014/main" id="{00000000-0008-0000-1100-0000D9D44D00}"/>
            </a:ext>
          </a:extLst>
        </xdr:cNvPr>
        <xdr:cNvGrpSpPr>
          <a:grpSpLocks/>
        </xdr:cNvGrpSpPr>
      </xdr:nvGrpSpPr>
      <xdr:grpSpPr bwMode="auto">
        <a:xfrm>
          <a:off x="4117181" y="10096500"/>
          <a:ext cx="228600" cy="0"/>
          <a:chOff x="466" y="3952"/>
          <a:chExt cx="28" cy="16"/>
        </a:xfrm>
      </xdr:grpSpPr>
      <xdr:sp macro="" textlink="">
        <xdr:nvSpPr>
          <xdr:cNvPr id="5101728" name="Line 6242">
            <a:extLst>
              <a:ext uri="{FF2B5EF4-FFF2-40B4-BE49-F238E27FC236}">
                <a16:creationId xmlns:a16="http://schemas.microsoft.com/office/drawing/2014/main" id="{00000000-0008-0000-1100-0000A0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29" name="Line 6243">
            <a:extLst>
              <a:ext uri="{FF2B5EF4-FFF2-40B4-BE49-F238E27FC236}">
                <a16:creationId xmlns:a16="http://schemas.microsoft.com/office/drawing/2014/main" id="{00000000-0008-0000-1100-0000A1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62" name="Group 6244">
          <a:extLst>
            <a:ext uri="{FF2B5EF4-FFF2-40B4-BE49-F238E27FC236}">
              <a16:creationId xmlns:a16="http://schemas.microsoft.com/office/drawing/2014/main" id="{00000000-0008-0000-1100-0000DAD44D00}"/>
            </a:ext>
          </a:extLst>
        </xdr:cNvPr>
        <xdr:cNvGrpSpPr>
          <a:grpSpLocks/>
        </xdr:cNvGrpSpPr>
      </xdr:nvGrpSpPr>
      <xdr:grpSpPr bwMode="auto">
        <a:xfrm>
          <a:off x="4700588" y="10096500"/>
          <a:ext cx="266700" cy="0"/>
          <a:chOff x="466" y="3952"/>
          <a:chExt cx="28" cy="16"/>
        </a:xfrm>
      </xdr:grpSpPr>
      <xdr:sp macro="" textlink="">
        <xdr:nvSpPr>
          <xdr:cNvPr id="5101726" name="Line 6245">
            <a:extLst>
              <a:ext uri="{FF2B5EF4-FFF2-40B4-BE49-F238E27FC236}">
                <a16:creationId xmlns:a16="http://schemas.microsoft.com/office/drawing/2014/main" id="{00000000-0008-0000-1100-00009E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27" name="Line 6246">
            <a:extLst>
              <a:ext uri="{FF2B5EF4-FFF2-40B4-BE49-F238E27FC236}">
                <a16:creationId xmlns:a16="http://schemas.microsoft.com/office/drawing/2014/main" id="{00000000-0008-0000-1100-00009F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63" name="Group 6247">
          <a:extLst>
            <a:ext uri="{FF2B5EF4-FFF2-40B4-BE49-F238E27FC236}">
              <a16:creationId xmlns:a16="http://schemas.microsoft.com/office/drawing/2014/main" id="{00000000-0008-0000-1100-0000DBD44D00}"/>
            </a:ext>
          </a:extLst>
        </xdr:cNvPr>
        <xdr:cNvGrpSpPr>
          <a:grpSpLocks/>
        </xdr:cNvGrpSpPr>
      </xdr:nvGrpSpPr>
      <xdr:grpSpPr bwMode="auto">
        <a:xfrm>
          <a:off x="4117181" y="10096500"/>
          <a:ext cx="228600" cy="0"/>
          <a:chOff x="466" y="3952"/>
          <a:chExt cx="28" cy="16"/>
        </a:xfrm>
      </xdr:grpSpPr>
      <xdr:sp macro="" textlink="">
        <xdr:nvSpPr>
          <xdr:cNvPr id="5101724" name="Line 6248">
            <a:extLst>
              <a:ext uri="{FF2B5EF4-FFF2-40B4-BE49-F238E27FC236}">
                <a16:creationId xmlns:a16="http://schemas.microsoft.com/office/drawing/2014/main" id="{00000000-0008-0000-1100-00009C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25" name="Line 6249">
            <a:extLst>
              <a:ext uri="{FF2B5EF4-FFF2-40B4-BE49-F238E27FC236}">
                <a16:creationId xmlns:a16="http://schemas.microsoft.com/office/drawing/2014/main" id="{00000000-0008-0000-1100-00009D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64" name="Group 6250">
          <a:extLst>
            <a:ext uri="{FF2B5EF4-FFF2-40B4-BE49-F238E27FC236}">
              <a16:creationId xmlns:a16="http://schemas.microsoft.com/office/drawing/2014/main" id="{00000000-0008-0000-1100-0000DCD44D00}"/>
            </a:ext>
          </a:extLst>
        </xdr:cNvPr>
        <xdr:cNvGrpSpPr>
          <a:grpSpLocks/>
        </xdr:cNvGrpSpPr>
      </xdr:nvGrpSpPr>
      <xdr:grpSpPr bwMode="auto">
        <a:xfrm>
          <a:off x="4700588" y="10096500"/>
          <a:ext cx="266700" cy="0"/>
          <a:chOff x="466" y="3952"/>
          <a:chExt cx="28" cy="16"/>
        </a:xfrm>
      </xdr:grpSpPr>
      <xdr:sp macro="" textlink="">
        <xdr:nvSpPr>
          <xdr:cNvPr id="5101722" name="Line 6251">
            <a:extLst>
              <a:ext uri="{FF2B5EF4-FFF2-40B4-BE49-F238E27FC236}">
                <a16:creationId xmlns:a16="http://schemas.microsoft.com/office/drawing/2014/main" id="{00000000-0008-0000-1100-00009A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23" name="Line 6252">
            <a:extLst>
              <a:ext uri="{FF2B5EF4-FFF2-40B4-BE49-F238E27FC236}">
                <a16:creationId xmlns:a16="http://schemas.microsoft.com/office/drawing/2014/main" id="{00000000-0008-0000-1100-00009B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65" name="Group 6253">
          <a:extLst>
            <a:ext uri="{FF2B5EF4-FFF2-40B4-BE49-F238E27FC236}">
              <a16:creationId xmlns:a16="http://schemas.microsoft.com/office/drawing/2014/main" id="{00000000-0008-0000-1100-0000DDD44D00}"/>
            </a:ext>
          </a:extLst>
        </xdr:cNvPr>
        <xdr:cNvGrpSpPr>
          <a:grpSpLocks/>
        </xdr:cNvGrpSpPr>
      </xdr:nvGrpSpPr>
      <xdr:grpSpPr bwMode="auto">
        <a:xfrm>
          <a:off x="4117181" y="10096500"/>
          <a:ext cx="228600" cy="0"/>
          <a:chOff x="466" y="3952"/>
          <a:chExt cx="28" cy="16"/>
        </a:xfrm>
      </xdr:grpSpPr>
      <xdr:sp macro="" textlink="">
        <xdr:nvSpPr>
          <xdr:cNvPr id="5101720" name="Line 6254">
            <a:extLst>
              <a:ext uri="{FF2B5EF4-FFF2-40B4-BE49-F238E27FC236}">
                <a16:creationId xmlns:a16="http://schemas.microsoft.com/office/drawing/2014/main" id="{00000000-0008-0000-1100-000098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21" name="Line 6255">
            <a:extLst>
              <a:ext uri="{FF2B5EF4-FFF2-40B4-BE49-F238E27FC236}">
                <a16:creationId xmlns:a16="http://schemas.microsoft.com/office/drawing/2014/main" id="{00000000-0008-0000-1100-000099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66" name="Group 6256">
          <a:extLst>
            <a:ext uri="{FF2B5EF4-FFF2-40B4-BE49-F238E27FC236}">
              <a16:creationId xmlns:a16="http://schemas.microsoft.com/office/drawing/2014/main" id="{00000000-0008-0000-1100-0000DED44D00}"/>
            </a:ext>
          </a:extLst>
        </xdr:cNvPr>
        <xdr:cNvGrpSpPr>
          <a:grpSpLocks/>
        </xdr:cNvGrpSpPr>
      </xdr:nvGrpSpPr>
      <xdr:grpSpPr bwMode="auto">
        <a:xfrm>
          <a:off x="4117181" y="10096500"/>
          <a:ext cx="228600" cy="0"/>
          <a:chOff x="466" y="3952"/>
          <a:chExt cx="28" cy="16"/>
        </a:xfrm>
      </xdr:grpSpPr>
      <xdr:sp macro="" textlink="">
        <xdr:nvSpPr>
          <xdr:cNvPr id="5101718" name="Line 6257">
            <a:extLst>
              <a:ext uri="{FF2B5EF4-FFF2-40B4-BE49-F238E27FC236}">
                <a16:creationId xmlns:a16="http://schemas.microsoft.com/office/drawing/2014/main" id="{00000000-0008-0000-1100-000096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19" name="Line 6258">
            <a:extLst>
              <a:ext uri="{FF2B5EF4-FFF2-40B4-BE49-F238E27FC236}">
                <a16:creationId xmlns:a16="http://schemas.microsoft.com/office/drawing/2014/main" id="{00000000-0008-0000-1100-000097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67" name="Group 6259">
          <a:extLst>
            <a:ext uri="{FF2B5EF4-FFF2-40B4-BE49-F238E27FC236}">
              <a16:creationId xmlns:a16="http://schemas.microsoft.com/office/drawing/2014/main" id="{00000000-0008-0000-1100-0000DFD44D00}"/>
            </a:ext>
          </a:extLst>
        </xdr:cNvPr>
        <xdr:cNvGrpSpPr>
          <a:grpSpLocks/>
        </xdr:cNvGrpSpPr>
      </xdr:nvGrpSpPr>
      <xdr:grpSpPr bwMode="auto">
        <a:xfrm>
          <a:off x="4117181" y="10096500"/>
          <a:ext cx="228600" cy="0"/>
          <a:chOff x="466" y="3952"/>
          <a:chExt cx="28" cy="16"/>
        </a:xfrm>
      </xdr:grpSpPr>
      <xdr:sp macro="" textlink="">
        <xdr:nvSpPr>
          <xdr:cNvPr id="5101716" name="Line 6260">
            <a:extLst>
              <a:ext uri="{FF2B5EF4-FFF2-40B4-BE49-F238E27FC236}">
                <a16:creationId xmlns:a16="http://schemas.microsoft.com/office/drawing/2014/main" id="{00000000-0008-0000-1100-000094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17" name="Line 6261">
            <a:extLst>
              <a:ext uri="{FF2B5EF4-FFF2-40B4-BE49-F238E27FC236}">
                <a16:creationId xmlns:a16="http://schemas.microsoft.com/office/drawing/2014/main" id="{00000000-0008-0000-1100-000095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68" name="Group 6262">
          <a:extLst>
            <a:ext uri="{FF2B5EF4-FFF2-40B4-BE49-F238E27FC236}">
              <a16:creationId xmlns:a16="http://schemas.microsoft.com/office/drawing/2014/main" id="{00000000-0008-0000-1100-0000E0D44D00}"/>
            </a:ext>
          </a:extLst>
        </xdr:cNvPr>
        <xdr:cNvGrpSpPr>
          <a:grpSpLocks/>
        </xdr:cNvGrpSpPr>
      </xdr:nvGrpSpPr>
      <xdr:grpSpPr bwMode="auto">
        <a:xfrm>
          <a:off x="4117181" y="10096500"/>
          <a:ext cx="228600" cy="0"/>
          <a:chOff x="466" y="3952"/>
          <a:chExt cx="28" cy="16"/>
        </a:xfrm>
      </xdr:grpSpPr>
      <xdr:sp macro="" textlink="">
        <xdr:nvSpPr>
          <xdr:cNvPr id="5101714" name="Line 6263">
            <a:extLst>
              <a:ext uri="{FF2B5EF4-FFF2-40B4-BE49-F238E27FC236}">
                <a16:creationId xmlns:a16="http://schemas.microsoft.com/office/drawing/2014/main" id="{00000000-0008-0000-1100-000092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15" name="Line 6264">
            <a:extLst>
              <a:ext uri="{FF2B5EF4-FFF2-40B4-BE49-F238E27FC236}">
                <a16:creationId xmlns:a16="http://schemas.microsoft.com/office/drawing/2014/main" id="{00000000-0008-0000-1100-000093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69" name="Group 6265">
          <a:extLst>
            <a:ext uri="{FF2B5EF4-FFF2-40B4-BE49-F238E27FC236}">
              <a16:creationId xmlns:a16="http://schemas.microsoft.com/office/drawing/2014/main" id="{00000000-0008-0000-1100-0000E1D44D00}"/>
            </a:ext>
          </a:extLst>
        </xdr:cNvPr>
        <xdr:cNvGrpSpPr>
          <a:grpSpLocks/>
        </xdr:cNvGrpSpPr>
      </xdr:nvGrpSpPr>
      <xdr:grpSpPr bwMode="auto">
        <a:xfrm>
          <a:off x="4117181" y="10096500"/>
          <a:ext cx="228600" cy="0"/>
          <a:chOff x="466" y="3952"/>
          <a:chExt cx="28" cy="16"/>
        </a:xfrm>
      </xdr:grpSpPr>
      <xdr:sp macro="" textlink="">
        <xdr:nvSpPr>
          <xdr:cNvPr id="5101712" name="Line 6266">
            <a:extLst>
              <a:ext uri="{FF2B5EF4-FFF2-40B4-BE49-F238E27FC236}">
                <a16:creationId xmlns:a16="http://schemas.microsoft.com/office/drawing/2014/main" id="{00000000-0008-0000-1100-000090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13" name="Line 6267">
            <a:extLst>
              <a:ext uri="{FF2B5EF4-FFF2-40B4-BE49-F238E27FC236}">
                <a16:creationId xmlns:a16="http://schemas.microsoft.com/office/drawing/2014/main" id="{00000000-0008-0000-1100-000091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70" name="Group 6268">
          <a:extLst>
            <a:ext uri="{FF2B5EF4-FFF2-40B4-BE49-F238E27FC236}">
              <a16:creationId xmlns:a16="http://schemas.microsoft.com/office/drawing/2014/main" id="{00000000-0008-0000-1100-0000E2D44D00}"/>
            </a:ext>
          </a:extLst>
        </xdr:cNvPr>
        <xdr:cNvGrpSpPr>
          <a:grpSpLocks/>
        </xdr:cNvGrpSpPr>
      </xdr:nvGrpSpPr>
      <xdr:grpSpPr bwMode="auto">
        <a:xfrm>
          <a:off x="4700588" y="10096500"/>
          <a:ext cx="266700" cy="0"/>
          <a:chOff x="466" y="3952"/>
          <a:chExt cx="28" cy="16"/>
        </a:xfrm>
      </xdr:grpSpPr>
      <xdr:sp macro="" textlink="">
        <xdr:nvSpPr>
          <xdr:cNvPr id="5101710" name="Line 6269">
            <a:extLst>
              <a:ext uri="{FF2B5EF4-FFF2-40B4-BE49-F238E27FC236}">
                <a16:creationId xmlns:a16="http://schemas.microsoft.com/office/drawing/2014/main" id="{00000000-0008-0000-1100-00008E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11" name="Line 6270">
            <a:extLst>
              <a:ext uri="{FF2B5EF4-FFF2-40B4-BE49-F238E27FC236}">
                <a16:creationId xmlns:a16="http://schemas.microsoft.com/office/drawing/2014/main" id="{00000000-0008-0000-1100-00008F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71" name="Group 6271">
          <a:extLst>
            <a:ext uri="{FF2B5EF4-FFF2-40B4-BE49-F238E27FC236}">
              <a16:creationId xmlns:a16="http://schemas.microsoft.com/office/drawing/2014/main" id="{00000000-0008-0000-1100-0000E3D44D00}"/>
            </a:ext>
          </a:extLst>
        </xdr:cNvPr>
        <xdr:cNvGrpSpPr>
          <a:grpSpLocks/>
        </xdr:cNvGrpSpPr>
      </xdr:nvGrpSpPr>
      <xdr:grpSpPr bwMode="auto">
        <a:xfrm>
          <a:off x="4700588" y="10096500"/>
          <a:ext cx="266700" cy="0"/>
          <a:chOff x="466" y="3952"/>
          <a:chExt cx="28" cy="16"/>
        </a:xfrm>
      </xdr:grpSpPr>
      <xdr:sp macro="" textlink="">
        <xdr:nvSpPr>
          <xdr:cNvPr id="5101708" name="Line 6272">
            <a:extLst>
              <a:ext uri="{FF2B5EF4-FFF2-40B4-BE49-F238E27FC236}">
                <a16:creationId xmlns:a16="http://schemas.microsoft.com/office/drawing/2014/main" id="{00000000-0008-0000-1100-00008C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09" name="Line 6273">
            <a:extLst>
              <a:ext uri="{FF2B5EF4-FFF2-40B4-BE49-F238E27FC236}">
                <a16:creationId xmlns:a16="http://schemas.microsoft.com/office/drawing/2014/main" id="{00000000-0008-0000-1100-00008D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72" name="Group 6274">
          <a:extLst>
            <a:ext uri="{FF2B5EF4-FFF2-40B4-BE49-F238E27FC236}">
              <a16:creationId xmlns:a16="http://schemas.microsoft.com/office/drawing/2014/main" id="{00000000-0008-0000-1100-0000E4D44D00}"/>
            </a:ext>
          </a:extLst>
        </xdr:cNvPr>
        <xdr:cNvGrpSpPr>
          <a:grpSpLocks/>
        </xdr:cNvGrpSpPr>
      </xdr:nvGrpSpPr>
      <xdr:grpSpPr bwMode="auto">
        <a:xfrm>
          <a:off x="4700588" y="10096500"/>
          <a:ext cx="266700" cy="0"/>
          <a:chOff x="466" y="3952"/>
          <a:chExt cx="28" cy="16"/>
        </a:xfrm>
      </xdr:grpSpPr>
      <xdr:sp macro="" textlink="">
        <xdr:nvSpPr>
          <xdr:cNvPr id="5101706" name="Line 6275">
            <a:extLst>
              <a:ext uri="{FF2B5EF4-FFF2-40B4-BE49-F238E27FC236}">
                <a16:creationId xmlns:a16="http://schemas.microsoft.com/office/drawing/2014/main" id="{00000000-0008-0000-1100-00008A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07" name="Line 6276">
            <a:extLst>
              <a:ext uri="{FF2B5EF4-FFF2-40B4-BE49-F238E27FC236}">
                <a16:creationId xmlns:a16="http://schemas.microsoft.com/office/drawing/2014/main" id="{00000000-0008-0000-1100-00008B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73" name="Group 6277">
          <a:extLst>
            <a:ext uri="{FF2B5EF4-FFF2-40B4-BE49-F238E27FC236}">
              <a16:creationId xmlns:a16="http://schemas.microsoft.com/office/drawing/2014/main" id="{00000000-0008-0000-1100-0000E5D44D00}"/>
            </a:ext>
          </a:extLst>
        </xdr:cNvPr>
        <xdr:cNvGrpSpPr>
          <a:grpSpLocks/>
        </xdr:cNvGrpSpPr>
      </xdr:nvGrpSpPr>
      <xdr:grpSpPr bwMode="auto">
        <a:xfrm>
          <a:off x="4700588" y="10096500"/>
          <a:ext cx="266700" cy="0"/>
          <a:chOff x="466" y="3952"/>
          <a:chExt cx="28" cy="16"/>
        </a:xfrm>
      </xdr:grpSpPr>
      <xdr:sp macro="" textlink="">
        <xdr:nvSpPr>
          <xdr:cNvPr id="5101704" name="Line 6278">
            <a:extLst>
              <a:ext uri="{FF2B5EF4-FFF2-40B4-BE49-F238E27FC236}">
                <a16:creationId xmlns:a16="http://schemas.microsoft.com/office/drawing/2014/main" id="{00000000-0008-0000-1100-000088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05" name="Line 6279">
            <a:extLst>
              <a:ext uri="{FF2B5EF4-FFF2-40B4-BE49-F238E27FC236}">
                <a16:creationId xmlns:a16="http://schemas.microsoft.com/office/drawing/2014/main" id="{00000000-0008-0000-1100-000089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74" name="Group 6280">
          <a:extLst>
            <a:ext uri="{FF2B5EF4-FFF2-40B4-BE49-F238E27FC236}">
              <a16:creationId xmlns:a16="http://schemas.microsoft.com/office/drawing/2014/main" id="{00000000-0008-0000-1100-0000E6D44D00}"/>
            </a:ext>
          </a:extLst>
        </xdr:cNvPr>
        <xdr:cNvGrpSpPr>
          <a:grpSpLocks/>
        </xdr:cNvGrpSpPr>
      </xdr:nvGrpSpPr>
      <xdr:grpSpPr bwMode="auto">
        <a:xfrm>
          <a:off x="4700588" y="10096500"/>
          <a:ext cx="266700" cy="0"/>
          <a:chOff x="466" y="3952"/>
          <a:chExt cx="28" cy="16"/>
        </a:xfrm>
      </xdr:grpSpPr>
      <xdr:sp macro="" textlink="">
        <xdr:nvSpPr>
          <xdr:cNvPr id="5101702" name="Line 6281">
            <a:extLst>
              <a:ext uri="{FF2B5EF4-FFF2-40B4-BE49-F238E27FC236}">
                <a16:creationId xmlns:a16="http://schemas.microsoft.com/office/drawing/2014/main" id="{00000000-0008-0000-1100-000086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03" name="Line 6282">
            <a:extLst>
              <a:ext uri="{FF2B5EF4-FFF2-40B4-BE49-F238E27FC236}">
                <a16:creationId xmlns:a16="http://schemas.microsoft.com/office/drawing/2014/main" id="{00000000-0008-0000-1100-000087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75" name="Group 6283">
          <a:extLst>
            <a:ext uri="{FF2B5EF4-FFF2-40B4-BE49-F238E27FC236}">
              <a16:creationId xmlns:a16="http://schemas.microsoft.com/office/drawing/2014/main" id="{00000000-0008-0000-1100-0000E7D44D00}"/>
            </a:ext>
          </a:extLst>
        </xdr:cNvPr>
        <xdr:cNvGrpSpPr>
          <a:grpSpLocks/>
        </xdr:cNvGrpSpPr>
      </xdr:nvGrpSpPr>
      <xdr:grpSpPr bwMode="auto">
        <a:xfrm>
          <a:off x="4117181" y="10096500"/>
          <a:ext cx="228600" cy="0"/>
          <a:chOff x="466" y="3952"/>
          <a:chExt cx="28" cy="16"/>
        </a:xfrm>
      </xdr:grpSpPr>
      <xdr:sp macro="" textlink="">
        <xdr:nvSpPr>
          <xdr:cNvPr id="5101700" name="Line 6284">
            <a:extLst>
              <a:ext uri="{FF2B5EF4-FFF2-40B4-BE49-F238E27FC236}">
                <a16:creationId xmlns:a16="http://schemas.microsoft.com/office/drawing/2014/main" id="{00000000-0008-0000-1100-000084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01" name="Line 6285">
            <a:extLst>
              <a:ext uri="{FF2B5EF4-FFF2-40B4-BE49-F238E27FC236}">
                <a16:creationId xmlns:a16="http://schemas.microsoft.com/office/drawing/2014/main" id="{00000000-0008-0000-1100-000085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76" name="Group 6286">
          <a:extLst>
            <a:ext uri="{FF2B5EF4-FFF2-40B4-BE49-F238E27FC236}">
              <a16:creationId xmlns:a16="http://schemas.microsoft.com/office/drawing/2014/main" id="{00000000-0008-0000-1100-0000E8D44D00}"/>
            </a:ext>
          </a:extLst>
        </xdr:cNvPr>
        <xdr:cNvGrpSpPr>
          <a:grpSpLocks/>
        </xdr:cNvGrpSpPr>
      </xdr:nvGrpSpPr>
      <xdr:grpSpPr bwMode="auto">
        <a:xfrm>
          <a:off x="4117181" y="10096500"/>
          <a:ext cx="228600" cy="0"/>
          <a:chOff x="466" y="3952"/>
          <a:chExt cx="28" cy="16"/>
        </a:xfrm>
      </xdr:grpSpPr>
      <xdr:sp macro="" textlink="">
        <xdr:nvSpPr>
          <xdr:cNvPr id="5101698" name="Line 6287">
            <a:extLst>
              <a:ext uri="{FF2B5EF4-FFF2-40B4-BE49-F238E27FC236}">
                <a16:creationId xmlns:a16="http://schemas.microsoft.com/office/drawing/2014/main" id="{00000000-0008-0000-1100-000082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99" name="Line 6288">
            <a:extLst>
              <a:ext uri="{FF2B5EF4-FFF2-40B4-BE49-F238E27FC236}">
                <a16:creationId xmlns:a16="http://schemas.microsoft.com/office/drawing/2014/main" id="{00000000-0008-0000-1100-000083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77" name="Group 6289">
          <a:extLst>
            <a:ext uri="{FF2B5EF4-FFF2-40B4-BE49-F238E27FC236}">
              <a16:creationId xmlns:a16="http://schemas.microsoft.com/office/drawing/2014/main" id="{00000000-0008-0000-1100-0000E9D44D00}"/>
            </a:ext>
          </a:extLst>
        </xdr:cNvPr>
        <xdr:cNvGrpSpPr>
          <a:grpSpLocks/>
        </xdr:cNvGrpSpPr>
      </xdr:nvGrpSpPr>
      <xdr:grpSpPr bwMode="auto">
        <a:xfrm>
          <a:off x="4700588" y="10096500"/>
          <a:ext cx="266700" cy="0"/>
          <a:chOff x="466" y="3952"/>
          <a:chExt cx="28" cy="16"/>
        </a:xfrm>
      </xdr:grpSpPr>
      <xdr:sp macro="" textlink="">
        <xdr:nvSpPr>
          <xdr:cNvPr id="5101696" name="Line 6290">
            <a:extLst>
              <a:ext uri="{FF2B5EF4-FFF2-40B4-BE49-F238E27FC236}">
                <a16:creationId xmlns:a16="http://schemas.microsoft.com/office/drawing/2014/main" id="{00000000-0008-0000-1100-000080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97" name="Line 6291">
            <a:extLst>
              <a:ext uri="{FF2B5EF4-FFF2-40B4-BE49-F238E27FC236}">
                <a16:creationId xmlns:a16="http://schemas.microsoft.com/office/drawing/2014/main" id="{00000000-0008-0000-1100-000081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78" name="Group 6292">
          <a:extLst>
            <a:ext uri="{FF2B5EF4-FFF2-40B4-BE49-F238E27FC236}">
              <a16:creationId xmlns:a16="http://schemas.microsoft.com/office/drawing/2014/main" id="{00000000-0008-0000-1100-0000EAD44D00}"/>
            </a:ext>
          </a:extLst>
        </xdr:cNvPr>
        <xdr:cNvGrpSpPr>
          <a:grpSpLocks/>
        </xdr:cNvGrpSpPr>
      </xdr:nvGrpSpPr>
      <xdr:grpSpPr bwMode="auto">
        <a:xfrm>
          <a:off x="4700588" y="10096500"/>
          <a:ext cx="266700" cy="0"/>
          <a:chOff x="466" y="3952"/>
          <a:chExt cx="28" cy="16"/>
        </a:xfrm>
      </xdr:grpSpPr>
      <xdr:sp macro="" textlink="">
        <xdr:nvSpPr>
          <xdr:cNvPr id="5101694" name="Line 6293">
            <a:extLst>
              <a:ext uri="{FF2B5EF4-FFF2-40B4-BE49-F238E27FC236}">
                <a16:creationId xmlns:a16="http://schemas.microsoft.com/office/drawing/2014/main" id="{00000000-0008-0000-1100-00007E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95" name="Line 6294">
            <a:extLst>
              <a:ext uri="{FF2B5EF4-FFF2-40B4-BE49-F238E27FC236}">
                <a16:creationId xmlns:a16="http://schemas.microsoft.com/office/drawing/2014/main" id="{00000000-0008-0000-1100-00007F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79" name="Group 6295">
          <a:extLst>
            <a:ext uri="{FF2B5EF4-FFF2-40B4-BE49-F238E27FC236}">
              <a16:creationId xmlns:a16="http://schemas.microsoft.com/office/drawing/2014/main" id="{00000000-0008-0000-1100-0000EBD44D00}"/>
            </a:ext>
          </a:extLst>
        </xdr:cNvPr>
        <xdr:cNvGrpSpPr>
          <a:grpSpLocks/>
        </xdr:cNvGrpSpPr>
      </xdr:nvGrpSpPr>
      <xdr:grpSpPr bwMode="auto">
        <a:xfrm>
          <a:off x="4117181" y="10096500"/>
          <a:ext cx="240507" cy="0"/>
          <a:chOff x="466" y="3952"/>
          <a:chExt cx="28" cy="16"/>
        </a:xfrm>
      </xdr:grpSpPr>
      <xdr:sp macro="" textlink="">
        <xdr:nvSpPr>
          <xdr:cNvPr id="5101692" name="Line 6296">
            <a:extLst>
              <a:ext uri="{FF2B5EF4-FFF2-40B4-BE49-F238E27FC236}">
                <a16:creationId xmlns:a16="http://schemas.microsoft.com/office/drawing/2014/main" id="{00000000-0008-0000-1100-00007C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93" name="Line 6297">
            <a:extLst>
              <a:ext uri="{FF2B5EF4-FFF2-40B4-BE49-F238E27FC236}">
                <a16:creationId xmlns:a16="http://schemas.microsoft.com/office/drawing/2014/main" id="{00000000-0008-0000-1100-00007D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571500</xdr:colOff>
      <xdr:row>32</xdr:row>
      <xdr:rowOff>0</xdr:rowOff>
    </xdr:to>
    <xdr:grpSp>
      <xdr:nvGrpSpPr>
        <xdr:cNvPr id="5100780" name="Group 6298">
          <a:extLst>
            <a:ext uri="{FF2B5EF4-FFF2-40B4-BE49-F238E27FC236}">
              <a16:creationId xmlns:a16="http://schemas.microsoft.com/office/drawing/2014/main" id="{00000000-0008-0000-1100-0000ECD44D00}"/>
            </a:ext>
          </a:extLst>
        </xdr:cNvPr>
        <xdr:cNvGrpSpPr>
          <a:grpSpLocks/>
        </xdr:cNvGrpSpPr>
      </xdr:nvGrpSpPr>
      <xdr:grpSpPr bwMode="auto">
        <a:xfrm>
          <a:off x="5486400" y="10096500"/>
          <a:ext cx="228600" cy="0"/>
          <a:chOff x="466" y="3952"/>
          <a:chExt cx="28" cy="16"/>
        </a:xfrm>
      </xdr:grpSpPr>
      <xdr:sp macro="" textlink="">
        <xdr:nvSpPr>
          <xdr:cNvPr id="5101690" name="Line 6299">
            <a:extLst>
              <a:ext uri="{FF2B5EF4-FFF2-40B4-BE49-F238E27FC236}">
                <a16:creationId xmlns:a16="http://schemas.microsoft.com/office/drawing/2014/main" id="{00000000-0008-0000-1100-00007A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91" name="Line 6300">
            <a:extLst>
              <a:ext uri="{FF2B5EF4-FFF2-40B4-BE49-F238E27FC236}">
                <a16:creationId xmlns:a16="http://schemas.microsoft.com/office/drawing/2014/main" id="{00000000-0008-0000-1100-00007B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81" name="Group 6301">
          <a:extLst>
            <a:ext uri="{FF2B5EF4-FFF2-40B4-BE49-F238E27FC236}">
              <a16:creationId xmlns:a16="http://schemas.microsoft.com/office/drawing/2014/main" id="{00000000-0008-0000-1100-0000EDD44D00}"/>
            </a:ext>
          </a:extLst>
        </xdr:cNvPr>
        <xdr:cNvGrpSpPr>
          <a:grpSpLocks/>
        </xdr:cNvGrpSpPr>
      </xdr:nvGrpSpPr>
      <xdr:grpSpPr bwMode="auto">
        <a:xfrm>
          <a:off x="4700588" y="10096500"/>
          <a:ext cx="266700" cy="0"/>
          <a:chOff x="466" y="3952"/>
          <a:chExt cx="28" cy="16"/>
        </a:xfrm>
      </xdr:grpSpPr>
      <xdr:sp macro="" textlink="">
        <xdr:nvSpPr>
          <xdr:cNvPr id="5101688" name="Line 6302">
            <a:extLst>
              <a:ext uri="{FF2B5EF4-FFF2-40B4-BE49-F238E27FC236}">
                <a16:creationId xmlns:a16="http://schemas.microsoft.com/office/drawing/2014/main" id="{00000000-0008-0000-1100-000078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89" name="Line 6303">
            <a:extLst>
              <a:ext uri="{FF2B5EF4-FFF2-40B4-BE49-F238E27FC236}">
                <a16:creationId xmlns:a16="http://schemas.microsoft.com/office/drawing/2014/main" id="{00000000-0008-0000-1100-000079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82" name="Group 6304">
          <a:extLst>
            <a:ext uri="{FF2B5EF4-FFF2-40B4-BE49-F238E27FC236}">
              <a16:creationId xmlns:a16="http://schemas.microsoft.com/office/drawing/2014/main" id="{00000000-0008-0000-1100-0000EED44D00}"/>
            </a:ext>
          </a:extLst>
        </xdr:cNvPr>
        <xdr:cNvGrpSpPr>
          <a:grpSpLocks/>
        </xdr:cNvGrpSpPr>
      </xdr:nvGrpSpPr>
      <xdr:grpSpPr bwMode="auto">
        <a:xfrm>
          <a:off x="4700588" y="10096500"/>
          <a:ext cx="266700" cy="0"/>
          <a:chOff x="466" y="3952"/>
          <a:chExt cx="28" cy="16"/>
        </a:xfrm>
      </xdr:grpSpPr>
      <xdr:sp macro="" textlink="">
        <xdr:nvSpPr>
          <xdr:cNvPr id="5101686" name="Line 6305">
            <a:extLst>
              <a:ext uri="{FF2B5EF4-FFF2-40B4-BE49-F238E27FC236}">
                <a16:creationId xmlns:a16="http://schemas.microsoft.com/office/drawing/2014/main" id="{00000000-0008-0000-1100-000076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87" name="Line 6306">
            <a:extLst>
              <a:ext uri="{FF2B5EF4-FFF2-40B4-BE49-F238E27FC236}">
                <a16:creationId xmlns:a16="http://schemas.microsoft.com/office/drawing/2014/main" id="{00000000-0008-0000-1100-000077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83" name="Group 6307">
          <a:extLst>
            <a:ext uri="{FF2B5EF4-FFF2-40B4-BE49-F238E27FC236}">
              <a16:creationId xmlns:a16="http://schemas.microsoft.com/office/drawing/2014/main" id="{00000000-0008-0000-1100-0000EFD44D00}"/>
            </a:ext>
          </a:extLst>
        </xdr:cNvPr>
        <xdr:cNvGrpSpPr>
          <a:grpSpLocks/>
        </xdr:cNvGrpSpPr>
      </xdr:nvGrpSpPr>
      <xdr:grpSpPr bwMode="auto">
        <a:xfrm>
          <a:off x="4700588" y="10096500"/>
          <a:ext cx="266700" cy="0"/>
          <a:chOff x="466" y="3952"/>
          <a:chExt cx="28" cy="16"/>
        </a:xfrm>
      </xdr:grpSpPr>
      <xdr:sp macro="" textlink="">
        <xdr:nvSpPr>
          <xdr:cNvPr id="5101684" name="Line 6308">
            <a:extLst>
              <a:ext uri="{FF2B5EF4-FFF2-40B4-BE49-F238E27FC236}">
                <a16:creationId xmlns:a16="http://schemas.microsoft.com/office/drawing/2014/main" id="{00000000-0008-0000-1100-000074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85" name="Line 6309">
            <a:extLst>
              <a:ext uri="{FF2B5EF4-FFF2-40B4-BE49-F238E27FC236}">
                <a16:creationId xmlns:a16="http://schemas.microsoft.com/office/drawing/2014/main" id="{00000000-0008-0000-1100-000075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84" name="Group 6310">
          <a:extLst>
            <a:ext uri="{FF2B5EF4-FFF2-40B4-BE49-F238E27FC236}">
              <a16:creationId xmlns:a16="http://schemas.microsoft.com/office/drawing/2014/main" id="{00000000-0008-0000-1100-0000F0D44D00}"/>
            </a:ext>
          </a:extLst>
        </xdr:cNvPr>
        <xdr:cNvGrpSpPr>
          <a:grpSpLocks/>
        </xdr:cNvGrpSpPr>
      </xdr:nvGrpSpPr>
      <xdr:grpSpPr bwMode="auto">
        <a:xfrm>
          <a:off x="4700588" y="10096500"/>
          <a:ext cx="266700" cy="0"/>
          <a:chOff x="466" y="3952"/>
          <a:chExt cx="28" cy="16"/>
        </a:xfrm>
      </xdr:grpSpPr>
      <xdr:sp macro="" textlink="">
        <xdr:nvSpPr>
          <xdr:cNvPr id="5101682" name="Line 6311">
            <a:extLst>
              <a:ext uri="{FF2B5EF4-FFF2-40B4-BE49-F238E27FC236}">
                <a16:creationId xmlns:a16="http://schemas.microsoft.com/office/drawing/2014/main" id="{00000000-0008-0000-1100-000072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83" name="Line 6312">
            <a:extLst>
              <a:ext uri="{FF2B5EF4-FFF2-40B4-BE49-F238E27FC236}">
                <a16:creationId xmlns:a16="http://schemas.microsoft.com/office/drawing/2014/main" id="{00000000-0008-0000-1100-000073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85" name="Group 6313">
          <a:extLst>
            <a:ext uri="{FF2B5EF4-FFF2-40B4-BE49-F238E27FC236}">
              <a16:creationId xmlns:a16="http://schemas.microsoft.com/office/drawing/2014/main" id="{00000000-0008-0000-1100-0000F1D44D00}"/>
            </a:ext>
          </a:extLst>
        </xdr:cNvPr>
        <xdr:cNvGrpSpPr>
          <a:grpSpLocks/>
        </xdr:cNvGrpSpPr>
      </xdr:nvGrpSpPr>
      <xdr:grpSpPr bwMode="auto">
        <a:xfrm>
          <a:off x="4700588" y="10096500"/>
          <a:ext cx="266700" cy="0"/>
          <a:chOff x="466" y="3952"/>
          <a:chExt cx="28" cy="16"/>
        </a:xfrm>
      </xdr:grpSpPr>
      <xdr:sp macro="" textlink="">
        <xdr:nvSpPr>
          <xdr:cNvPr id="5101680" name="Line 6314">
            <a:extLst>
              <a:ext uri="{FF2B5EF4-FFF2-40B4-BE49-F238E27FC236}">
                <a16:creationId xmlns:a16="http://schemas.microsoft.com/office/drawing/2014/main" id="{00000000-0008-0000-1100-000070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81" name="Line 6315">
            <a:extLst>
              <a:ext uri="{FF2B5EF4-FFF2-40B4-BE49-F238E27FC236}">
                <a16:creationId xmlns:a16="http://schemas.microsoft.com/office/drawing/2014/main" id="{00000000-0008-0000-1100-000071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219075</xdr:colOff>
      <xdr:row>32</xdr:row>
      <xdr:rowOff>0</xdr:rowOff>
    </xdr:from>
    <xdr:to>
      <xdr:col>3</xdr:col>
      <xdr:colOff>447675</xdr:colOff>
      <xdr:row>32</xdr:row>
      <xdr:rowOff>0</xdr:rowOff>
    </xdr:to>
    <xdr:grpSp>
      <xdr:nvGrpSpPr>
        <xdr:cNvPr id="5100786" name="Group 6316">
          <a:extLst>
            <a:ext uri="{FF2B5EF4-FFF2-40B4-BE49-F238E27FC236}">
              <a16:creationId xmlns:a16="http://schemas.microsoft.com/office/drawing/2014/main" id="{00000000-0008-0000-1100-0000F2D44D00}"/>
            </a:ext>
          </a:extLst>
        </xdr:cNvPr>
        <xdr:cNvGrpSpPr>
          <a:grpSpLocks/>
        </xdr:cNvGrpSpPr>
      </xdr:nvGrpSpPr>
      <xdr:grpSpPr bwMode="auto">
        <a:xfrm>
          <a:off x="4576763" y="10096500"/>
          <a:ext cx="228600" cy="0"/>
          <a:chOff x="466" y="3952"/>
          <a:chExt cx="28" cy="16"/>
        </a:xfrm>
      </xdr:grpSpPr>
      <xdr:sp macro="" textlink="">
        <xdr:nvSpPr>
          <xdr:cNvPr id="5101678" name="Line 6317">
            <a:extLst>
              <a:ext uri="{FF2B5EF4-FFF2-40B4-BE49-F238E27FC236}">
                <a16:creationId xmlns:a16="http://schemas.microsoft.com/office/drawing/2014/main" id="{00000000-0008-0000-1100-00006E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79" name="Line 6318">
            <a:extLst>
              <a:ext uri="{FF2B5EF4-FFF2-40B4-BE49-F238E27FC236}">
                <a16:creationId xmlns:a16="http://schemas.microsoft.com/office/drawing/2014/main" id="{00000000-0008-0000-1100-00006F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87" name="Group 6319">
          <a:extLst>
            <a:ext uri="{FF2B5EF4-FFF2-40B4-BE49-F238E27FC236}">
              <a16:creationId xmlns:a16="http://schemas.microsoft.com/office/drawing/2014/main" id="{00000000-0008-0000-1100-0000F3D44D00}"/>
            </a:ext>
          </a:extLst>
        </xdr:cNvPr>
        <xdr:cNvGrpSpPr>
          <a:grpSpLocks/>
        </xdr:cNvGrpSpPr>
      </xdr:nvGrpSpPr>
      <xdr:grpSpPr bwMode="auto">
        <a:xfrm>
          <a:off x="4117181" y="10096500"/>
          <a:ext cx="240507" cy="0"/>
          <a:chOff x="466" y="3952"/>
          <a:chExt cx="28" cy="16"/>
        </a:xfrm>
      </xdr:grpSpPr>
      <xdr:sp macro="" textlink="">
        <xdr:nvSpPr>
          <xdr:cNvPr id="5101676" name="Line 6320">
            <a:extLst>
              <a:ext uri="{FF2B5EF4-FFF2-40B4-BE49-F238E27FC236}">
                <a16:creationId xmlns:a16="http://schemas.microsoft.com/office/drawing/2014/main" id="{00000000-0008-0000-1100-00006C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77" name="Line 6321">
            <a:extLst>
              <a:ext uri="{FF2B5EF4-FFF2-40B4-BE49-F238E27FC236}">
                <a16:creationId xmlns:a16="http://schemas.microsoft.com/office/drawing/2014/main" id="{00000000-0008-0000-1100-00006D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88" name="Group 6322">
          <a:extLst>
            <a:ext uri="{FF2B5EF4-FFF2-40B4-BE49-F238E27FC236}">
              <a16:creationId xmlns:a16="http://schemas.microsoft.com/office/drawing/2014/main" id="{00000000-0008-0000-1100-0000F4D44D00}"/>
            </a:ext>
          </a:extLst>
        </xdr:cNvPr>
        <xdr:cNvGrpSpPr>
          <a:grpSpLocks/>
        </xdr:cNvGrpSpPr>
      </xdr:nvGrpSpPr>
      <xdr:grpSpPr bwMode="auto">
        <a:xfrm>
          <a:off x="4117181" y="10096500"/>
          <a:ext cx="240507" cy="0"/>
          <a:chOff x="466" y="3952"/>
          <a:chExt cx="28" cy="16"/>
        </a:xfrm>
      </xdr:grpSpPr>
      <xdr:sp macro="" textlink="">
        <xdr:nvSpPr>
          <xdr:cNvPr id="5101674" name="Line 6323">
            <a:extLst>
              <a:ext uri="{FF2B5EF4-FFF2-40B4-BE49-F238E27FC236}">
                <a16:creationId xmlns:a16="http://schemas.microsoft.com/office/drawing/2014/main" id="{00000000-0008-0000-1100-00006A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75" name="Line 6324">
            <a:extLst>
              <a:ext uri="{FF2B5EF4-FFF2-40B4-BE49-F238E27FC236}">
                <a16:creationId xmlns:a16="http://schemas.microsoft.com/office/drawing/2014/main" id="{00000000-0008-0000-1100-00006B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89" name="Group 6325">
          <a:extLst>
            <a:ext uri="{FF2B5EF4-FFF2-40B4-BE49-F238E27FC236}">
              <a16:creationId xmlns:a16="http://schemas.microsoft.com/office/drawing/2014/main" id="{00000000-0008-0000-1100-0000F5D44D00}"/>
            </a:ext>
          </a:extLst>
        </xdr:cNvPr>
        <xdr:cNvGrpSpPr>
          <a:grpSpLocks/>
        </xdr:cNvGrpSpPr>
      </xdr:nvGrpSpPr>
      <xdr:grpSpPr bwMode="auto">
        <a:xfrm>
          <a:off x="4117181" y="10096500"/>
          <a:ext cx="240507" cy="0"/>
          <a:chOff x="466" y="3952"/>
          <a:chExt cx="28" cy="16"/>
        </a:xfrm>
      </xdr:grpSpPr>
      <xdr:sp macro="" textlink="">
        <xdr:nvSpPr>
          <xdr:cNvPr id="5101672" name="Line 6326">
            <a:extLst>
              <a:ext uri="{FF2B5EF4-FFF2-40B4-BE49-F238E27FC236}">
                <a16:creationId xmlns:a16="http://schemas.microsoft.com/office/drawing/2014/main" id="{00000000-0008-0000-1100-000068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73" name="Line 6327">
            <a:extLst>
              <a:ext uri="{FF2B5EF4-FFF2-40B4-BE49-F238E27FC236}">
                <a16:creationId xmlns:a16="http://schemas.microsoft.com/office/drawing/2014/main" id="{00000000-0008-0000-1100-000069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90" name="Group 6328">
          <a:extLst>
            <a:ext uri="{FF2B5EF4-FFF2-40B4-BE49-F238E27FC236}">
              <a16:creationId xmlns:a16="http://schemas.microsoft.com/office/drawing/2014/main" id="{00000000-0008-0000-1100-0000F6D44D00}"/>
            </a:ext>
          </a:extLst>
        </xdr:cNvPr>
        <xdr:cNvGrpSpPr>
          <a:grpSpLocks/>
        </xdr:cNvGrpSpPr>
      </xdr:nvGrpSpPr>
      <xdr:grpSpPr bwMode="auto">
        <a:xfrm>
          <a:off x="4117181" y="10096500"/>
          <a:ext cx="240507" cy="0"/>
          <a:chOff x="466" y="3952"/>
          <a:chExt cx="28" cy="16"/>
        </a:xfrm>
      </xdr:grpSpPr>
      <xdr:sp macro="" textlink="">
        <xdr:nvSpPr>
          <xdr:cNvPr id="5101670" name="Line 6329">
            <a:extLst>
              <a:ext uri="{FF2B5EF4-FFF2-40B4-BE49-F238E27FC236}">
                <a16:creationId xmlns:a16="http://schemas.microsoft.com/office/drawing/2014/main" id="{00000000-0008-0000-1100-000066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71" name="Line 6330">
            <a:extLst>
              <a:ext uri="{FF2B5EF4-FFF2-40B4-BE49-F238E27FC236}">
                <a16:creationId xmlns:a16="http://schemas.microsoft.com/office/drawing/2014/main" id="{00000000-0008-0000-1100-000067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91" name="Group 6331">
          <a:extLst>
            <a:ext uri="{FF2B5EF4-FFF2-40B4-BE49-F238E27FC236}">
              <a16:creationId xmlns:a16="http://schemas.microsoft.com/office/drawing/2014/main" id="{00000000-0008-0000-1100-0000F7D44D00}"/>
            </a:ext>
          </a:extLst>
        </xdr:cNvPr>
        <xdr:cNvGrpSpPr>
          <a:grpSpLocks/>
        </xdr:cNvGrpSpPr>
      </xdr:nvGrpSpPr>
      <xdr:grpSpPr bwMode="auto">
        <a:xfrm>
          <a:off x="4117181" y="10096500"/>
          <a:ext cx="240507" cy="0"/>
          <a:chOff x="466" y="3952"/>
          <a:chExt cx="28" cy="16"/>
        </a:xfrm>
      </xdr:grpSpPr>
      <xdr:sp macro="" textlink="">
        <xdr:nvSpPr>
          <xdr:cNvPr id="5101668" name="Line 6332">
            <a:extLst>
              <a:ext uri="{FF2B5EF4-FFF2-40B4-BE49-F238E27FC236}">
                <a16:creationId xmlns:a16="http://schemas.microsoft.com/office/drawing/2014/main" id="{00000000-0008-0000-1100-000064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69" name="Line 6333">
            <a:extLst>
              <a:ext uri="{FF2B5EF4-FFF2-40B4-BE49-F238E27FC236}">
                <a16:creationId xmlns:a16="http://schemas.microsoft.com/office/drawing/2014/main" id="{00000000-0008-0000-1100-000065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92" name="Group 6334">
          <a:extLst>
            <a:ext uri="{FF2B5EF4-FFF2-40B4-BE49-F238E27FC236}">
              <a16:creationId xmlns:a16="http://schemas.microsoft.com/office/drawing/2014/main" id="{00000000-0008-0000-1100-0000F8D44D00}"/>
            </a:ext>
          </a:extLst>
        </xdr:cNvPr>
        <xdr:cNvGrpSpPr>
          <a:grpSpLocks/>
        </xdr:cNvGrpSpPr>
      </xdr:nvGrpSpPr>
      <xdr:grpSpPr bwMode="auto">
        <a:xfrm>
          <a:off x="4117181" y="10096500"/>
          <a:ext cx="240507" cy="0"/>
          <a:chOff x="466" y="3952"/>
          <a:chExt cx="28" cy="16"/>
        </a:xfrm>
      </xdr:grpSpPr>
      <xdr:sp macro="" textlink="">
        <xdr:nvSpPr>
          <xdr:cNvPr id="5101666" name="Line 6335">
            <a:extLst>
              <a:ext uri="{FF2B5EF4-FFF2-40B4-BE49-F238E27FC236}">
                <a16:creationId xmlns:a16="http://schemas.microsoft.com/office/drawing/2014/main" id="{00000000-0008-0000-1100-000062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67" name="Line 6336">
            <a:extLst>
              <a:ext uri="{FF2B5EF4-FFF2-40B4-BE49-F238E27FC236}">
                <a16:creationId xmlns:a16="http://schemas.microsoft.com/office/drawing/2014/main" id="{00000000-0008-0000-1100-000063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219075</xdr:colOff>
      <xdr:row>32</xdr:row>
      <xdr:rowOff>0</xdr:rowOff>
    </xdr:from>
    <xdr:to>
      <xdr:col>2</xdr:col>
      <xdr:colOff>447675</xdr:colOff>
      <xdr:row>32</xdr:row>
      <xdr:rowOff>0</xdr:rowOff>
    </xdr:to>
    <xdr:grpSp>
      <xdr:nvGrpSpPr>
        <xdr:cNvPr id="5100793" name="Group 6337">
          <a:extLst>
            <a:ext uri="{FF2B5EF4-FFF2-40B4-BE49-F238E27FC236}">
              <a16:creationId xmlns:a16="http://schemas.microsoft.com/office/drawing/2014/main" id="{00000000-0008-0000-1100-0000F9D44D00}"/>
            </a:ext>
          </a:extLst>
        </xdr:cNvPr>
        <xdr:cNvGrpSpPr>
          <a:grpSpLocks/>
        </xdr:cNvGrpSpPr>
      </xdr:nvGrpSpPr>
      <xdr:grpSpPr bwMode="auto">
        <a:xfrm>
          <a:off x="3993356" y="10096500"/>
          <a:ext cx="228600" cy="0"/>
          <a:chOff x="466" y="3952"/>
          <a:chExt cx="28" cy="16"/>
        </a:xfrm>
      </xdr:grpSpPr>
      <xdr:sp macro="" textlink="">
        <xdr:nvSpPr>
          <xdr:cNvPr id="5101664" name="Line 6338">
            <a:extLst>
              <a:ext uri="{FF2B5EF4-FFF2-40B4-BE49-F238E27FC236}">
                <a16:creationId xmlns:a16="http://schemas.microsoft.com/office/drawing/2014/main" id="{00000000-0008-0000-1100-000060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65" name="Line 6339">
            <a:extLst>
              <a:ext uri="{FF2B5EF4-FFF2-40B4-BE49-F238E27FC236}">
                <a16:creationId xmlns:a16="http://schemas.microsoft.com/office/drawing/2014/main" id="{00000000-0008-0000-1100-000061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94" name="Group 6340">
          <a:extLst>
            <a:ext uri="{FF2B5EF4-FFF2-40B4-BE49-F238E27FC236}">
              <a16:creationId xmlns:a16="http://schemas.microsoft.com/office/drawing/2014/main" id="{00000000-0008-0000-1100-0000FAD44D00}"/>
            </a:ext>
          </a:extLst>
        </xdr:cNvPr>
        <xdr:cNvGrpSpPr>
          <a:grpSpLocks/>
        </xdr:cNvGrpSpPr>
      </xdr:nvGrpSpPr>
      <xdr:grpSpPr bwMode="auto">
        <a:xfrm>
          <a:off x="4117181" y="10096500"/>
          <a:ext cx="228600" cy="0"/>
          <a:chOff x="466" y="3952"/>
          <a:chExt cx="28" cy="16"/>
        </a:xfrm>
      </xdr:grpSpPr>
      <xdr:sp macro="" textlink="">
        <xdr:nvSpPr>
          <xdr:cNvPr id="5101662" name="Line 6341">
            <a:extLst>
              <a:ext uri="{FF2B5EF4-FFF2-40B4-BE49-F238E27FC236}">
                <a16:creationId xmlns:a16="http://schemas.microsoft.com/office/drawing/2014/main" id="{00000000-0008-0000-1100-00005E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63" name="Line 6342">
            <a:extLst>
              <a:ext uri="{FF2B5EF4-FFF2-40B4-BE49-F238E27FC236}">
                <a16:creationId xmlns:a16="http://schemas.microsoft.com/office/drawing/2014/main" id="{00000000-0008-0000-1100-00005F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95" name="Group 6343">
          <a:extLst>
            <a:ext uri="{FF2B5EF4-FFF2-40B4-BE49-F238E27FC236}">
              <a16:creationId xmlns:a16="http://schemas.microsoft.com/office/drawing/2014/main" id="{00000000-0008-0000-1100-0000FBD44D00}"/>
            </a:ext>
          </a:extLst>
        </xdr:cNvPr>
        <xdr:cNvGrpSpPr>
          <a:grpSpLocks/>
        </xdr:cNvGrpSpPr>
      </xdr:nvGrpSpPr>
      <xdr:grpSpPr bwMode="auto">
        <a:xfrm>
          <a:off x="4117181" y="10096500"/>
          <a:ext cx="228600" cy="0"/>
          <a:chOff x="466" y="3952"/>
          <a:chExt cx="28" cy="16"/>
        </a:xfrm>
      </xdr:grpSpPr>
      <xdr:sp macro="" textlink="">
        <xdr:nvSpPr>
          <xdr:cNvPr id="5101660" name="Line 6344">
            <a:extLst>
              <a:ext uri="{FF2B5EF4-FFF2-40B4-BE49-F238E27FC236}">
                <a16:creationId xmlns:a16="http://schemas.microsoft.com/office/drawing/2014/main" id="{00000000-0008-0000-1100-00005C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61" name="Line 6345">
            <a:extLst>
              <a:ext uri="{FF2B5EF4-FFF2-40B4-BE49-F238E27FC236}">
                <a16:creationId xmlns:a16="http://schemas.microsoft.com/office/drawing/2014/main" id="{00000000-0008-0000-1100-00005D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96" name="Group 6346">
          <a:extLst>
            <a:ext uri="{FF2B5EF4-FFF2-40B4-BE49-F238E27FC236}">
              <a16:creationId xmlns:a16="http://schemas.microsoft.com/office/drawing/2014/main" id="{00000000-0008-0000-1100-0000FCD44D00}"/>
            </a:ext>
          </a:extLst>
        </xdr:cNvPr>
        <xdr:cNvGrpSpPr>
          <a:grpSpLocks/>
        </xdr:cNvGrpSpPr>
      </xdr:nvGrpSpPr>
      <xdr:grpSpPr bwMode="auto">
        <a:xfrm>
          <a:off x="4117181" y="10096500"/>
          <a:ext cx="240507" cy="0"/>
          <a:chOff x="466" y="3952"/>
          <a:chExt cx="28" cy="16"/>
        </a:xfrm>
      </xdr:grpSpPr>
      <xdr:sp macro="" textlink="">
        <xdr:nvSpPr>
          <xdr:cNvPr id="5101658" name="Line 6347">
            <a:extLst>
              <a:ext uri="{FF2B5EF4-FFF2-40B4-BE49-F238E27FC236}">
                <a16:creationId xmlns:a16="http://schemas.microsoft.com/office/drawing/2014/main" id="{00000000-0008-0000-1100-00005A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59" name="Line 6348">
            <a:extLst>
              <a:ext uri="{FF2B5EF4-FFF2-40B4-BE49-F238E27FC236}">
                <a16:creationId xmlns:a16="http://schemas.microsoft.com/office/drawing/2014/main" id="{00000000-0008-0000-1100-00005B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97" name="Group 6349">
          <a:extLst>
            <a:ext uri="{FF2B5EF4-FFF2-40B4-BE49-F238E27FC236}">
              <a16:creationId xmlns:a16="http://schemas.microsoft.com/office/drawing/2014/main" id="{00000000-0008-0000-1100-0000FDD44D00}"/>
            </a:ext>
          </a:extLst>
        </xdr:cNvPr>
        <xdr:cNvGrpSpPr>
          <a:grpSpLocks/>
        </xdr:cNvGrpSpPr>
      </xdr:nvGrpSpPr>
      <xdr:grpSpPr bwMode="auto">
        <a:xfrm>
          <a:off x="4117181" y="10096500"/>
          <a:ext cx="228600" cy="0"/>
          <a:chOff x="466" y="3952"/>
          <a:chExt cx="28" cy="16"/>
        </a:xfrm>
      </xdr:grpSpPr>
      <xdr:sp macro="" textlink="">
        <xdr:nvSpPr>
          <xdr:cNvPr id="5101656" name="Line 6350">
            <a:extLst>
              <a:ext uri="{FF2B5EF4-FFF2-40B4-BE49-F238E27FC236}">
                <a16:creationId xmlns:a16="http://schemas.microsoft.com/office/drawing/2014/main" id="{00000000-0008-0000-1100-000058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57" name="Line 6351">
            <a:extLst>
              <a:ext uri="{FF2B5EF4-FFF2-40B4-BE49-F238E27FC236}">
                <a16:creationId xmlns:a16="http://schemas.microsoft.com/office/drawing/2014/main" id="{00000000-0008-0000-1100-000059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98" name="Group 6352">
          <a:extLst>
            <a:ext uri="{FF2B5EF4-FFF2-40B4-BE49-F238E27FC236}">
              <a16:creationId xmlns:a16="http://schemas.microsoft.com/office/drawing/2014/main" id="{00000000-0008-0000-1100-0000FED44D00}"/>
            </a:ext>
          </a:extLst>
        </xdr:cNvPr>
        <xdr:cNvGrpSpPr>
          <a:grpSpLocks/>
        </xdr:cNvGrpSpPr>
      </xdr:nvGrpSpPr>
      <xdr:grpSpPr bwMode="auto">
        <a:xfrm>
          <a:off x="4117181" y="10096500"/>
          <a:ext cx="228600" cy="0"/>
          <a:chOff x="466" y="3952"/>
          <a:chExt cx="28" cy="16"/>
        </a:xfrm>
      </xdr:grpSpPr>
      <xdr:sp macro="" textlink="">
        <xdr:nvSpPr>
          <xdr:cNvPr id="5101654" name="Line 6353">
            <a:extLst>
              <a:ext uri="{FF2B5EF4-FFF2-40B4-BE49-F238E27FC236}">
                <a16:creationId xmlns:a16="http://schemas.microsoft.com/office/drawing/2014/main" id="{00000000-0008-0000-1100-000056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55" name="Line 6354">
            <a:extLst>
              <a:ext uri="{FF2B5EF4-FFF2-40B4-BE49-F238E27FC236}">
                <a16:creationId xmlns:a16="http://schemas.microsoft.com/office/drawing/2014/main" id="{00000000-0008-0000-1100-000057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99" name="Group 6355">
          <a:extLst>
            <a:ext uri="{FF2B5EF4-FFF2-40B4-BE49-F238E27FC236}">
              <a16:creationId xmlns:a16="http://schemas.microsoft.com/office/drawing/2014/main" id="{00000000-0008-0000-1100-0000FFD44D00}"/>
            </a:ext>
          </a:extLst>
        </xdr:cNvPr>
        <xdr:cNvGrpSpPr>
          <a:grpSpLocks/>
        </xdr:cNvGrpSpPr>
      </xdr:nvGrpSpPr>
      <xdr:grpSpPr bwMode="auto">
        <a:xfrm>
          <a:off x="4117181" y="10096500"/>
          <a:ext cx="240507" cy="0"/>
          <a:chOff x="466" y="3952"/>
          <a:chExt cx="28" cy="16"/>
        </a:xfrm>
      </xdr:grpSpPr>
      <xdr:sp macro="" textlink="">
        <xdr:nvSpPr>
          <xdr:cNvPr id="5101652" name="Line 6356">
            <a:extLst>
              <a:ext uri="{FF2B5EF4-FFF2-40B4-BE49-F238E27FC236}">
                <a16:creationId xmlns:a16="http://schemas.microsoft.com/office/drawing/2014/main" id="{00000000-0008-0000-1100-000054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53" name="Line 6357">
            <a:extLst>
              <a:ext uri="{FF2B5EF4-FFF2-40B4-BE49-F238E27FC236}">
                <a16:creationId xmlns:a16="http://schemas.microsoft.com/office/drawing/2014/main" id="{00000000-0008-0000-1100-000055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00" name="Group 6358">
          <a:extLst>
            <a:ext uri="{FF2B5EF4-FFF2-40B4-BE49-F238E27FC236}">
              <a16:creationId xmlns:a16="http://schemas.microsoft.com/office/drawing/2014/main" id="{00000000-0008-0000-1100-000000D54D00}"/>
            </a:ext>
          </a:extLst>
        </xdr:cNvPr>
        <xdr:cNvGrpSpPr>
          <a:grpSpLocks/>
        </xdr:cNvGrpSpPr>
      </xdr:nvGrpSpPr>
      <xdr:grpSpPr bwMode="auto">
        <a:xfrm>
          <a:off x="4700588" y="10096500"/>
          <a:ext cx="266700" cy="0"/>
          <a:chOff x="466" y="3952"/>
          <a:chExt cx="28" cy="16"/>
        </a:xfrm>
      </xdr:grpSpPr>
      <xdr:sp macro="" textlink="">
        <xdr:nvSpPr>
          <xdr:cNvPr id="5101650" name="Line 6359">
            <a:extLst>
              <a:ext uri="{FF2B5EF4-FFF2-40B4-BE49-F238E27FC236}">
                <a16:creationId xmlns:a16="http://schemas.microsoft.com/office/drawing/2014/main" id="{00000000-0008-0000-1100-000052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51" name="Line 6360">
            <a:extLst>
              <a:ext uri="{FF2B5EF4-FFF2-40B4-BE49-F238E27FC236}">
                <a16:creationId xmlns:a16="http://schemas.microsoft.com/office/drawing/2014/main" id="{00000000-0008-0000-1100-000053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01" name="Group 6361">
          <a:extLst>
            <a:ext uri="{FF2B5EF4-FFF2-40B4-BE49-F238E27FC236}">
              <a16:creationId xmlns:a16="http://schemas.microsoft.com/office/drawing/2014/main" id="{00000000-0008-0000-1100-000001D54D00}"/>
            </a:ext>
          </a:extLst>
        </xdr:cNvPr>
        <xdr:cNvGrpSpPr>
          <a:grpSpLocks/>
        </xdr:cNvGrpSpPr>
      </xdr:nvGrpSpPr>
      <xdr:grpSpPr bwMode="auto">
        <a:xfrm>
          <a:off x="4700588" y="10096500"/>
          <a:ext cx="266700" cy="0"/>
          <a:chOff x="466" y="3952"/>
          <a:chExt cx="28" cy="16"/>
        </a:xfrm>
      </xdr:grpSpPr>
      <xdr:sp macro="" textlink="">
        <xdr:nvSpPr>
          <xdr:cNvPr id="5101648" name="Line 6362">
            <a:extLst>
              <a:ext uri="{FF2B5EF4-FFF2-40B4-BE49-F238E27FC236}">
                <a16:creationId xmlns:a16="http://schemas.microsoft.com/office/drawing/2014/main" id="{00000000-0008-0000-1100-000050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49" name="Line 6363">
            <a:extLst>
              <a:ext uri="{FF2B5EF4-FFF2-40B4-BE49-F238E27FC236}">
                <a16:creationId xmlns:a16="http://schemas.microsoft.com/office/drawing/2014/main" id="{00000000-0008-0000-1100-000051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02" name="Group 6364">
          <a:extLst>
            <a:ext uri="{FF2B5EF4-FFF2-40B4-BE49-F238E27FC236}">
              <a16:creationId xmlns:a16="http://schemas.microsoft.com/office/drawing/2014/main" id="{00000000-0008-0000-1100-000002D54D00}"/>
            </a:ext>
          </a:extLst>
        </xdr:cNvPr>
        <xdr:cNvGrpSpPr>
          <a:grpSpLocks/>
        </xdr:cNvGrpSpPr>
      </xdr:nvGrpSpPr>
      <xdr:grpSpPr bwMode="auto">
        <a:xfrm>
          <a:off x="4700588" y="10096500"/>
          <a:ext cx="266700" cy="0"/>
          <a:chOff x="466" y="3952"/>
          <a:chExt cx="28" cy="16"/>
        </a:xfrm>
      </xdr:grpSpPr>
      <xdr:sp macro="" textlink="">
        <xdr:nvSpPr>
          <xdr:cNvPr id="5101646" name="Line 6365">
            <a:extLst>
              <a:ext uri="{FF2B5EF4-FFF2-40B4-BE49-F238E27FC236}">
                <a16:creationId xmlns:a16="http://schemas.microsoft.com/office/drawing/2014/main" id="{00000000-0008-0000-1100-00004E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47" name="Line 6366">
            <a:extLst>
              <a:ext uri="{FF2B5EF4-FFF2-40B4-BE49-F238E27FC236}">
                <a16:creationId xmlns:a16="http://schemas.microsoft.com/office/drawing/2014/main" id="{00000000-0008-0000-1100-00004F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803" name="Group 6367">
          <a:extLst>
            <a:ext uri="{FF2B5EF4-FFF2-40B4-BE49-F238E27FC236}">
              <a16:creationId xmlns:a16="http://schemas.microsoft.com/office/drawing/2014/main" id="{00000000-0008-0000-1100-000003D54D00}"/>
            </a:ext>
          </a:extLst>
        </xdr:cNvPr>
        <xdr:cNvGrpSpPr>
          <a:grpSpLocks/>
        </xdr:cNvGrpSpPr>
      </xdr:nvGrpSpPr>
      <xdr:grpSpPr bwMode="auto">
        <a:xfrm>
          <a:off x="5486400" y="10096500"/>
          <a:ext cx="266700" cy="0"/>
          <a:chOff x="466" y="3952"/>
          <a:chExt cx="28" cy="16"/>
        </a:xfrm>
      </xdr:grpSpPr>
      <xdr:sp macro="" textlink="">
        <xdr:nvSpPr>
          <xdr:cNvPr id="5101644" name="Line 6368">
            <a:extLst>
              <a:ext uri="{FF2B5EF4-FFF2-40B4-BE49-F238E27FC236}">
                <a16:creationId xmlns:a16="http://schemas.microsoft.com/office/drawing/2014/main" id="{00000000-0008-0000-1100-00004C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45" name="Line 6369">
            <a:extLst>
              <a:ext uri="{FF2B5EF4-FFF2-40B4-BE49-F238E27FC236}">
                <a16:creationId xmlns:a16="http://schemas.microsoft.com/office/drawing/2014/main" id="{00000000-0008-0000-1100-00004D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804" name="Group 6370">
          <a:extLst>
            <a:ext uri="{FF2B5EF4-FFF2-40B4-BE49-F238E27FC236}">
              <a16:creationId xmlns:a16="http://schemas.microsoft.com/office/drawing/2014/main" id="{00000000-0008-0000-1100-000004D54D00}"/>
            </a:ext>
          </a:extLst>
        </xdr:cNvPr>
        <xdr:cNvGrpSpPr>
          <a:grpSpLocks/>
        </xdr:cNvGrpSpPr>
      </xdr:nvGrpSpPr>
      <xdr:grpSpPr bwMode="auto">
        <a:xfrm>
          <a:off x="5486400" y="10096500"/>
          <a:ext cx="266700" cy="0"/>
          <a:chOff x="466" y="3952"/>
          <a:chExt cx="28" cy="16"/>
        </a:xfrm>
      </xdr:grpSpPr>
      <xdr:sp macro="" textlink="">
        <xdr:nvSpPr>
          <xdr:cNvPr id="5101642" name="Line 6371">
            <a:extLst>
              <a:ext uri="{FF2B5EF4-FFF2-40B4-BE49-F238E27FC236}">
                <a16:creationId xmlns:a16="http://schemas.microsoft.com/office/drawing/2014/main" id="{00000000-0008-0000-1100-00004A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43" name="Line 6372">
            <a:extLst>
              <a:ext uri="{FF2B5EF4-FFF2-40B4-BE49-F238E27FC236}">
                <a16:creationId xmlns:a16="http://schemas.microsoft.com/office/drawing/2014/main" id="{00000000-0008-0000-1100-00004B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805" name="Group 6373">
          <a:extLst>
            <a:ext uri="{FF2B5EF4-FFF2-40B4-BE49-F238E27FC236}">
              <a16:creationId xmlns:a16="http://schemas.microsoft.com/office/drawing/2014/main" id="{00000000-0008-0000-1100-000005D54D00}"/>
            </a:ext>
          </a:extLst>
        </xdr:cNvPr>
        <xdr:cNvGrpSpPr>
          <a:grpSpLocks/>
        </xdr:cNvGrpSpPr>
      </xdr:nvGrpSpPr>
      <xdr:grpSpPr bwMode="auto">
        <a:xfrm>
          <a:off x="5486400" y="10096500"/>
          <a:ext cx="266700" cy="0"/>
          <a:chOff x="466" y="3952"/>
          <a:chExt cx="28" cy="16"/>
        </a:xfrm>
      </xdr:grpSpPr>
      <xdr:sp macro="" textlink="">
        <xdr:nvSpPr>
          <xdr:cNvPr id="5101640" name="Line 6374">
            <a:extLst>
              <a:ext uri="{FF2B5EF4-FFF2-40B4-BE49-F238E27FC236}">
                <a16:creationId xmlns:a16="http://schemas.microsoft.com/office/drawing/2014/main" id="{00000000-0008-0000-1100-000048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41" name="Line 6375">
            <a:extLst>
              <a:ext uri="{FF2B5EF4-FFF2-40B4-BE49-F238E27FC236}">
                <a16:creationId xmlns:a16="http://schemas.microsoft.com/office/drawing/2014/main" id="{00000000-0008-0000-1100-000049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806" name="Group 6376">
          <a:extLst>
            <a:ext uri="{FF2B5EF4-FFF2-40B4-BE49-F238E27FC236}">
              <a16:creationId xmlns:a16="http://schemas.microsoft.com/office/drawing/2014/main" id="{00000000-0008-0000-1100-000006D54D00}"/>
            </a:ext>
          </a:extLst>
        </xdr:cNvPr>
        <xdr:cNvGrpSpPr>
          <a:grpSpLocks/>
        </xdr:cNvGrpSpPr>
      </xdr:nvGrpSpPr>
      <xdr:grpSpPr bwMode="auto">
        <a:xfrm>
          <a:off x="5486400" y="10096500"/>
          <a:ext cx="266700" cy="0"/>
          <a:chOff x="466" y="3952"/>
          <a:chExt cx="28" cy="16"/>
        </a:xfrm>
      </xdr:grpSpPr>
      <xdr:sp macro="" textlink="">
        <xdr:nvSpPr>
          <xdr:cNvPr id="5101638" name="Line 6377">
            <a:extLst>
              <a:ext uri="{FF2B5EF4-FFF2-40B4-BE49-F238E27FC236}">
                <a16:creationId xmlns:a16="http://schemas.microsoft.com/office/drawing/2014/main" id="{00000000-0008-0000-1100-000046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39" name="Line 6378">
            <a:extLst>
              <a:ext uri="{FF2B5EF4-FFF2-40B4-BE49-F238E27FC236}">
                <a16:creationId xmlns:a16="http://schemas.microsoft.com/office/drawing/2014/main" id="{00000000-0008-0000-1100-000047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807" name="Group 6379">
          <a:extLst>
            <a:ext uri="{FF2B5EF4-FFF2-40B4-BE49-F238E27FC236}">
              <a16:creationId xmlns:a16="http://schemas.microsoft.com/office/drawing/2014/main" id="{00000000-0008-0000-1100-000007D54D00}"/>
            </a:ext>
          </a:extLst>
        </xdr:cNvPr>
        <xdr:cNvGrpSpPr>
          <a:grpSpLocks/>
        </xdr:cNvGrpSpPr>
      </xdr:nvGrpSpPr>
      <xdr:grpSpPr bwMode="auto">
        <a:xfrm>
          <a:off x="5486400" y="10096500"/>
          <a:ext cx="266700" cy="0"/>
          <a:chOff x="466" y="3952"/>
          <a:chExt cx="28" cy="16"/>
        </a:xfrm>
      </xdr:grpSpPr>
      <xdr:sp macro="" textlink="">
        <xdr:nvSpPr>
          <xdr:cNvPr id="5101636" name="Line 6380">
            <a:extLst>
              <a:ext uri="{FF2B5EF4-FFF2-40B4-BE49-F238E27FC236}">
                <a16:creationId xmlns:a16="http://schemas.microsoft.com/office/drawing/2014/main" id="{00000000-0008-0000-1100-000044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37" name="Line 6381">
            <a:extLst>
              <a:ext uri="{FF2B5EF4-FFF2-40B4-BE49-F238E27FC236}">
                <a16:creationId xmlns:a16="http://schemas.microsoft.com/office/drawing/2014/main" id="{00000000-0008-0000-1100-000045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08" name="Group 6382">
          <a:extLst>
            <a:ext uri="{FF2B5EF4-FFF2-40B4-BE49-F238E27FC236}">
              <a16:creationId xmlns:a16="http://schemas.microsoft.com/office/drawing/2014/main" id="{00000000-0008-0000-1100-000008D54D00}"/>
            </a:ext>
          </a:extLst>
        </xdr:cNvPr>
        <xdr:cNvGrpSpPr>
          <a:grpSpLocks/>
        </xdr:cNvGrpSpPr>
      </xdr:nvGrpSpPr>
      <xdr:grpSpPr bwMode="auto">
        <a:xfrm>
          <a:off x="4117181" y="10096500"/>
          <a:ext cx="228600" cy="0"/>
          <a:chOff x="466" y="3952"/>
          <a:chExt cx="28" cy="16"/>
        </a:xfrm>
      </xdr:grpSpPr>
      <xdr:sp macro="" textlink="">
        <xdr:nvSpPr>
          <xdr:cNvPr id="5101634" name="Line 6383">
            <a:extLst>
              <a:ext uri="{FF2B5EF4-FFF2-40B4-BE49-F238E27FC236}">
                <a16:creationId xmlns:a16="http://schemas.microsoft.com/office/drawing/2014/main" id="{00000000-0008-0000-1100-000042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35" name="Line 6384">
            <a:extLst>
              <a:ext uri="{FF2B5EF4-FFF2-40B4-BE49-F238E27FC236}">
                <a16:creationId xmlns:a16="http://schemas.microsoft.com/office/drawing/2014/main" id="{00000000-0008-0000-1100-000043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09" name="Group 6385">
          <a:extLst>
            <a:ext uri="{FF2B5EF4-FFF2-40B4-BE49-F238E27FC236}">
              <a16:creationId xmlns:a16="http://schemas.microsoft.com/office/drawing/2014/main" id="{00000000-0008-0000-1100-000009D54D00}"/>
            </a:ext>
          </a:extLst>
        </xdr:cNvPr>
        <xdr:cNvGrpSpPr>
          <a:grpSpLocks/>
        </xdr:cNvGrpSpPr>
      </xdr:nvGrpSpPr>
      <xdr:grpSpPr bwMode="auto">
        <a:xfrm>
          <a:off x="4700588" y="10096500"/>
          <a:ext cx="266700" cy="0"/>
          <a:chOff x="466" y="3952"/>
          <a:chExt cx="28" cy="16"/>
        </a:xfrm>
      </xdr:grpSpPr>
      <xdr:sp macro="" textlink="">
        <xdr:nvSpPr>
          <xdr:cNvPr id="5101632" name="Line 6386">
            <a:extLst>
              <a:ext uri="{FF2B5EF4-FFF2-40B4-BE49-F238E27FC236}">
                <a16:creationId xmlns:a16="http://schemas.microsoft.com/office/drawing/2014/main" id="{00000000-0008-0000-1100-000040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33" name="Line 6387">
            <a:extLst>
              <a:ext uri="{FF2B5EF4-FFF2-40B4-BE49-F238E27FC236}">
                <a16:creationId xmlns:a16="http://schemas.microsoft.com/office/drawing/2014/main" id="{00000000-0008-0000-1100-000041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10" name="Group 6388">
          <a:extLst>
            <a:ext uri="{FF2B5EF4-FFF2-40B4-BE49-F238E27FC236}">
              <a16:creationId xmlns:a16="http://schemas.microsoft.com/office/drawing/2014/main" id="{00000000-0008-0000-1100-00000AD54D00}"/>
            </a:ext>
          </a:extLst>
        </xdr:cNvPr>
        <xdr:cNvGrpSpPr>
          <a:grpSpLocks/>
        </xdr:cNvGrpSpPr>
      </xdr:nvGrpSpPr>
      <xdr:grpSpPr bwMode="auto">
        <a:xfrm>
          <a:off x="4117181" y="10096500"/>
          <a:ext cx="228600" cy="0"/>
          <a:chOff x="466" y="3952"/>
          <a:chExt cx="28" cy="16"/>
        </a:xfrm>
      </xdr:grpSpPr>
      <xdr:sp macro="" textlink="">
        <xdr:nvSpPr>
          <xdr:cNvPr id="5101630" name="Line 6389">
            <a:extLst>
              <a:ext uri="{FF2B5EF4-FFF2-40B4-BE49-F238E27FC236}">
                <a16:creationId xmlns:a16="http://schemas.microsoft.com/office/drawing/2014/main" id="{00000000-0008-0000-1100-00003E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31" name="Line 6390">
            <a:extLst>
              <a:ext uri="{FF2B5EF4-FFF2-40B4-BE49-F238E27FC236}">
                <a16:creationId xmlns:a16="http://schemas.microsoft.com/office/drawing/2014/main" id="{00000000-0008-0000-1100-00003F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11" name="Group 6391">
          <a:extLst>
            <a:ext uri="{FF2B5EF4-FFF2-40B4-BE49-F238E27FC236}">
              <a16:creationId xmlns:a16="http://schemas.microsoft.com/office/drawing/2014/main" id="{00000000-0008-0000-1100-00000BD54D00}"/>
            </a:ext>
          </a:extLst>
        </xdr:cNvPr>
        <xdr:cNvGrpSpPr>
          <a:grpSpLocks/>
        </xdr:cNvGrpSpPr>
      </xdr:nvGrpSpPr>
      <xdr:grpSpPr bwMode="auto">
        <a:xfrm>
          <a:off x="4700588" y="10096500"/>
          <a:ext cx="266700" cy="0"/>
          <a:chOff x="466" y="3952"/>
          <a:chExt cx="28" cy="16"/>
        </a:xfrm>
      </xdr:grpSpPr>
      <xdr:sp macro="" textlink="">
        <xdr:nvSpPr>
          <xdr:cNvPr id="5101628" name="Line 6392">
            <a:extLst>
              <a:ext uri="{FF2B5EF4-FFF2-40B4-BE49-F238E27FC236}">
                <a16:creationId xmlns:a16="http://schemas.microsoft.com/office/drawing/2014/main" id="{00000000-0008-0000-1100-00003C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29" name="Line 6393">
            <a:extLst>
              <a:ext uri="{FF2B5EF4-FFF2-40B4-BE49-F238E27FC236}">
                <a16:creationId xmlns:a16="http://schemas.microsoft.com/office/drawing/2014/main" id="{00000000-0008-0000-1100-00003D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12" name="Group 6394">
          <a:extLst>
            <a:ext uri="{FF2B5EF4-FFF2-40B4-BE49-F238E27FC236}">
              <a16:creationId xmlns:a16="http://schemas.microsoft.com/office/drawing/2014/main" id="{00000000-0008-0000-1100-00000CD54D00}"/>
            </a:ext>
          </a:extLst>
        </xdr:cNvPr>
        <xdr:cNvGrpSpPr>
          <a:grpSpLocks/>
        </xdr:cNvGrpSpPr>
      </xdr:nvGrpSpPr>
      <xdr:grpSpPr bwMode="auto">
        <a:xfrm>
          <a:off x="4117181" y="10096500"/>
          <a:ext cx="228600" cy="0"/>
          <a:chOff x="466" y="3952"/>
          <a:chExt cx="28" cy="16"/>
        </a:xfrm>
      </xdr:grpSpPr>
      <xdr:sp macro="" textlink="">
        <xdr:nvSpPr>
          <xdr:cNvPr id="5101626" name="Line 6395">
            <a:extLst>
              <a:ext uri="{FF2B5EF4-FFF2-40B4-BE49-F238E27FC236}">
                <a16:creationId xmlns:a16="http://schemas.microsoft.com/office/drawing/2014/main" id="{00000000-0008-0000-1100-00003A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27" name="Line 6396">
            <a:extLst>
              <a:ext uri="{FF2B5EF4-FFF2-40B4-BE49-F238E27FC236}">
                <a16:creationId xmlns:a16="http://schemas.microsoft.com/office/drawing/2014/main" id="{00000000-0008-0000-1100-00003B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13" name="Group 6397">
          <a:extLst>
            <a:ext uri="{FF2B5EF4-FFF2-40B4-BE49-F238E27FC236}">
              <a16:creationId xmlns:a16="http://schemas.microsoft.com/office/drawing/2014/main" id="{00000000-0008-0000-1100-00000DD54D00}"/>
            </a:ext>
          </a:extLst>
        </xdr:cNvPr>
        <xdr:cNvGrpSpPr>
          <a:grpSpLocks/>
        </xdr:cNvGrpSpPr>
      </xdr:nvGrpSpPr>
      <xdr:grpSpPr bwMode="auto">
        <a:xfrm>
          <a:off x="4700588" y="10096500"/>
          <a:ext cx="266700" cy="0"/>
          <a:chOff x="466" y="3952"/>
          <a:chExt cx="28" cy="16"/>
        </a:xfrm>
      </xdr:grpSpPr>
      <xdr:sp macro="" textlink="">
        <xdr:nvSpPr>
          <xdr:cNvPr id="5101624" name="Line 6398">
            <a:extLst>
              <a:ext uri="{FF2B5EF4-FFF2-40B4-BE49-F238E27FC236}">
                <a16:creationId xmlns:a16="http://schemas.microsoft.com/office/drawing/2014/main" id="{00000000-0008-0000-1100-000038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25" name="Line 6399">
            <a:extLst>
              <a:ext uri="{FF2B5EF4-FFF2-40B4-BE49-F238E27FC236}">
                <a16:creationId xmlns:a16="http://schemas.microsoft.com/office/drawing/2014/main" id="{00000000-0008-0000-1100-000039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14" name="Group 6400">
          <a:extLst>
            <a:ext uri="{FF2B5EF4-FFF2-40B4-BE49-F238E27FC236}">
              <a16:creationId xmlns:a16="http://schemas.microsoft.com/office/drawing/2014/main" id="{00000000-0008-0000-1100-00000ED54D00}"/>
            </a:ext>
          </a:extLst>
        </xdr:cNvPr>
        <xdr:cNvGrpSpPr>
          <a:grpSpLocks/>
        </xdr:cNvGrpSpPr>
      </xdr:nvGrpSpPr>
      <xdr:grpSpPr bwMode="auto">
        <a:xfrm>
          <a:off x="4117181" y="10096500"/>
          <a:ext cx="228600" cy="0"/>
          <a:chOff x="466" y="3952"/>
          <a:chExt cx="28" cy="16"/>
        </a:xfrm>
      </xdr:grpSpPr>
      <xdr:sp macro="" textlink="">
        <xdr:nvSpPr>
          <xdr:cNvPr id="5101622" name="Line 6401">
            <a:extLst>
              <a:ext uri="{FF2B5EF4-FFF2-40B4-BE49-F238E27FC236}">
                <a16:creationId xmlns:a16="http://schemas.microsoft.com/office/drawing/2014/main" id="{00000000-0008-0000-1100-000036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23" name="Line 6402">
            <a:extLst>
              <a:ext uri="{FF2B5EF4-FFF2-40B4-BE49-F238E27FC236}">
                <a16:creationId xmlns:a16="http://schemas.microsoft.com/office/drawing/2014/main" id="{00000000-0008-0000-1100-000037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15" name="Group 6403">
          <a:extLst>
            <a:ext uri="{FF2B5EF4-FFF2-40B4-BE49-F238E27FC236}">
              <a16:creationId xmlns:a16="http://schemas.microsoft.com/office/drawing/2014/main" id="{00000000-0008-0000-1100-00000FD54D00}"/>
            </a:ext>
          </a:extLst>
        </xdr:cNvPr>
        <xdr:cNvGrpSpPr>
          <a:grpSpLocks/>
        </xdr:cNvGrpSpPr>
      </xdr:nvGrpSpPr>
      <xdr:grpSpPr bwMode="auto">
        <a:xfrm>
          <a:off x="4700588" y="10096500"/>
          <a:ext cx="266700" cy="0"/>
          <a:chOff x="466" y="3952"/>
          <a:chExt cx="28" cy="16"/>
        </a:xfrm>
      </xdr:grpSpPr>
      <xdr:sp macro="" textlink="">
        <xdr:nvSpPr>
          <xdr:cNvPr id="5101620" name="Line 6404">
            <a:extLst>
              <a:ext uri="{FF2B5EF4-FFF2-40B4-BE49-F238E27FC236}">
                <a16:creationId xmlns:a16="http://schemas.microsoft.com/office/drawing/2014/main" id="{00000000-0008-0000-1100-000034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21" name="Line 6405">
            <a:extLst>
              <a:ext uri="{FF2B5EF4-FFF2-40B4-BE49-F238E27FC236}">
                <a16:creationId xmlns:a16="http://schemas.microsoft.com/office/drawing/2014/main" id="{00000000-0008-0000-1100-000035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16" name="Group 6406">
          <a:extLst>
            <a:ext uri="{FF2B5EF4-FFF2-40B4-BE49-F238E27FC236}">
              <a16:creationId xmlns:a16="http://schemas.microsoft.com/office/drawing/2014/main" id="{00000000-0008-0000-1100-000010D54D00}"/>
            </a:ext>
          </a:extLst>
        </xdr:cNvPr>
        <xdr:cNvGrpSpPr>
          <a:grpSpLocks/>
        </xdr:cNvGrpSpPr>
      </xdr:nvGrpSpPr>
      <xdr:grpSpPr bwMode="auto">
        <a:xfrm>
          <a:off x="4117181" y="10096500"/>
          <a:ext cx="228600" cy="0"/>
          <a:chOff x="466" y="3952"/>
          <a:chExt cx="28" cy="16"/>
        </a:xfrm>
      </xdr:grpSpPr>
      <xdr:sp macro="" textlink="">
        <xdr:nvSpPr>
          <xdr:cNvPr id="5101618" name="Line 6407">
            <a:extLst>
              <a:ext uri="{FF2B5EF4-FFF2-40B4-BE49-F238E27FC236}">
                <a16:creationId xmlns:a16="http://schemas.microsoft.com/office/drawing/2014/main" id="{00000000-0008-0000-1100-000032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19" name="Line 6408">
            <a:extLst>
              <a:ext uri="{FF2B5EF4-FFF2-40B4-BE49-F238E27FC236}">
                <a16:creationId xmlns:a16="http://schemas.microsoft.com/office/drawing/2014/main" id="{00000000-0008-0000-1100-000033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17" name="Group 6409">
          <a:extLst>
            <a:ext uri="{FF2B5EF4-FFF2-40B4-BE49-F238E27FC236}">
              <a16:creationId xmlns:a16="http://schemas.microsoft.com/office/drawing/2014/main" id="{00000000-0008-0000-1100-000011D54D00}"/>
            </a:ext>
          </a:extLst>
        </xdr:cNvPr>
        <xdr:cNvGrpSpPr>
          <a:grpSpLocks/>
        </xdr:cNvGrpSpPr>
      </xdr:nvGrpSpPr>
      <xdr:grpSpPr bwMode="auto">
        <a:xfrm>
          <a:off x="4117181" y="10096500"/>
          <a:ext cx="228600" cy="0"/>
          <a:chOff x="466" y="3952"/>
          <a:chExt cx="28" cy="16"/>
        </a:xfrm>
      </xdr:grpSpPr>
      <xdr:sp macro="" textlink="">
        <xdr:nvSpPr>
          <xdr:cNvPr id="5101616" name="Line 6410">
            <a:extLst>
              <a:ext uri="{FF2B5EF4-FFF2-40B4-BE49-F238E27FC236}">
                <a16:creationId xmlns:a16="http://schemas.microsoft.com/office/drawing/2014/main" id="{00000000-0008-0000-1100-000030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17" name="Line 6411">
            <a:extLst>
              <a:ext uri="{FF2B5EF4-FFF2-40B4-BE49-F238E27FC236}">
                <a16:creationId xmlns:a16="http://schemas.microsoft.com/office/drawing/2014/main" id="{00000000-0008-0000-1100-000031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18" name="Group 6412">
          <a:extLst>
            <a:ext uri="{FF2B5EF4-FFF2-40B4-BE49-F238E27FC236}">
              <a16:creationId xmlns:a16="http://schemas.microsoft.com/office/drawing/2014/main" id="{00000000-0008-0000-1100-000012D54D00}"/>
            </a:ext>
          </a:extLst>
        </xdr:cNvPr>
        <xdr:cNvGrpSpPr>
          <a:grpSpLocks/>
        </xdr:cNvGrpSpPr>
      </xdr:nvGrpSpPr>
      <xdr:grpSpPr bwMode="auto">
        <a:xfrm>
          <a:off x="4117181" y="10096500"/>
          <a:ext cx="228600" cy="0"/>
          <a:chOff x="466" y="3952"/>
          <a:chExt cx="28" cy="16"/>
        </a:xfrm>
      </xdr:grpSpPr>
      <xdr:sp macro="" textlink="">
        <xdr:nvSpPr>
          <xdr:cNvPr id="5101614" name="Line 6413">
            <a:extLst>
              <a:ext uri="{FF2B5EF4-FFF2-40B4-BE49-F238E27FC236}">
                <a16:creationId xmlns:a16="http://schemas.microsoft.com/office/drawing/2014/main" id="{00000000-0008-0000-1100-00002E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15" name="Line 6414">
            <a:extLst>
              <a:ext uri="{FF2B5EF4-FFF2-40B4-BE49-F238E27FC236}">
                <a16:creationId xmlns:a16="http://schemas.microsoft.com/office/drawing/2014/main" id="{00000000-0008-0000-1100-00002F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19" name="Group 6415">
          <a:extLst>
            <a:ext uri="{FF2B5EF4-FFF2-40B4-BE49-F238E27FC236}">
              <a16:creationId xmlns:a16="http://schemas.microsoft.com/office/drawing/2014/main" id="{00000000-0008-0000-1100-000013D54D00}"/>
            </a:ext>
          </a:extLst>
        </xdr:cNvPr>
        <xdr:cNvGrpSpPr>
          <a:grpSpLocks/>
        </xdr:cNvGrpSpPr>
      </xdr:nvGrpSpPr>
      <xdr:grpSpPr bwMode="auto">
        <a:xfrm>
          <a:off x="4117181" y="10096500"/>
          <a:ext cx="228600" cy="0"/>
          <a:chOff x="466" y="3952"/>
          <a:chExt cx="28" cy="16"/>
        </a:xfrm>
      </xdr:grpSpPr>
      <xdr:sp macro="" textlink="">
        <xdr:nvSpPr>
          <xdr:cNvPr id="5101612" name="Line 6416">
            <a:extLst>
              <a:ext uri="{FF2B5EF4-FFF2-40B4-BE49-F238E27FC236}">
                <a16:creationId xmlns:a16="http://schemas.microsoft.com/office/drawing/2014/main" id="{00000000-0008-0000-1100-00002C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13" name="Line 6417">
            <a:extLst>
              <a:ext uri="{FF2B5EF4-FFF2-40B4-BE49-F238E27FC236}">
                <a16:creationId xmlns:a16="http://schemas.microsoft.com/office/drawing/2014/main" id="{00000000-0008-0000-1100-00002D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20" name="Group 6418">
          <a:extLst>
            <a:ext uri="{FF2B5EF4-FFF2-40B4-BE49-F238E27FC236}">
              <a16:creationId xmlns:a16="http://schemas.microsoft.com/office/drawing/2014/main" id="{00000000-0008-0000-1100-000014D54D00}"/>
            </a:ext>
          </a:extLst>
        </xdr:cNvPr>
        <xdr:cNvGrpSpPr>
          <a:grpSpLocks/>
        </xdr:cNvGrpSpPr>
      </xdr:nvGrpSpPr>
      <xdr:grpSpPr bwMode="auto">
        <a:xfrm>
          <a:off x="4117181" y="10096500"/>
          <a:ext cx="228600" cy="0"/>
          <a:chOff x="466" y="3952"/>
          <a:chExt cx="28" cy="16"/>
        </a:xfrm>
      </xdr:grpSpPr>
      <xdr:sp macro="" textlink="">
        <xdr:nvSpPr>
          <xdr:cNvPr id="5101610" name="Line 6419">
            <a:extLst>
              <a:ext uri="{FF2B5EF4-FFF2-40B4-BE49-F238E27FC236}">
                <a16:creationId xmlns:a16="http://schemas.microsoft.com/office/drawing/2014/main" id="{00000000-0008-0000-1100-00002A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11" name="Line 6420">
            <a:extLst>
              <a:ext uri="{FF2B5EF4-FFF2-40B4-BE49-F238E27FC236}">
                <a16:creationId xmlns:a16="http://schemas.microsoft.com/office/drawing/2014/main" id="{00000000-0008-0000-1100-00002B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21" name="Group 6421">
          <a:extLst>
            <a:ext uri="{FF2B5EF4-FFF2-40B4-BE49-F238E27FC236}">
              <a16:creationId xmlns:a16="http://schemas.microsoft.com/office/drawing/2014/main" id="{00000000-0008-0000-1100-000015D54D00}"/>
            </a:ext>
          </a:extLst>
        </xdr:cNvPr>
        <xdr:cNvGrpSpPr>
          <a:grpSpLocks/>
        </xdr:cNvGrpSpPr>
      </xdr:nvGrpSpPr>
      <xdr:grpSpPr bwMode="auto">
        <a:xfrm>
          <a:off x="4700588" y="10096500"/>
          <a:ext cx="266700" cy="0"/>
          <a:chOff x="466" y="3952"/>
          <a:chExt cx="28" cy="16"/>
        </a:xfrm>
      </xdr:grpSpPr>
      <xdr:sp macro="" textlink="">
        <xdr:nvSpPr>
          <xdr:cNvPr id="5101608" name="Line 6422">
            <a:extLst>
              <a:ext uri="{FF2B5EF4-FFF2-40B4-BE49-F238E27FC236}">
                <a16:creationId xmlns:a16="http://schemas.microsoft.com/office/drawing/2014/main" id="{00000000-0008-0000-1100-000028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09" name="Line 6423">
            <a:extLst>
              <a:ext uri="{FF2B5EF4-FFF2-40B4-BE49-F238E27FC236}">
                <a16:creationId xmlns:a16="http://schemas.microsoft.com/office/drawing/2014/main" id="{00000000-0008-0000-1100-000029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22" name="Group 6424">
          <a:extLst>
            <a:ext uri="{FF2B5EF4-FFF2-40B4-BE49-F238E27FC236}">
              <a16:creationId xmlns:a16="http://schemas.microsoft.com/office/drawing/2014/main" id="{00000000-0008-0000-1100-000016D54D00}"/>
            </a:ext>
          </a:extLst>
        </xdr:cNvPr>
        <xdr:cNvGrpSpPr>
          <a:grpSpLocks/>
        </xdr:cNvGrpSpPr>
      </xdr:nvGrpSpPr>
      <xdr:grpSpPr bwMode="auto">
        <a:xfrm>
          <a:off x="4700588" y="10096500"/>
          <a:ext cx="266700" cy="0"/>
          <a:chOff x="466" y="3952"/>
          <a:chExt cx="28" cy="16"/>
        </a:xfrm>
      </xdr:grpSpPr>
      <xdr:sp macro="" textlink="">
        <xdr:nvSpPr>
          <xdr:cNvPr id="5101606" name="Line 6425">
            <a:extLst>
              <a:ext uri="{FF2B5EF4-FFF2-40B4-BE49-F238E27FC236}">
                <a16:creationId xmlns:a16="http://schemas.microsoft.com/office/drawing/2014/main" id="{00000000-0008-0000-1100-000026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07" name="Line 6426">
            <a:extLst>
              <a:ext uri="{FF2B5EF4-FFF2-40B4-BE49-F238E27FC236}">
                <a16:creationId xmlns:a16="http://schemas.microsoft.com/office/drawing/2014/main" id="{00000000-0008-0000-1100-000027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23" name="Group 6427">
          <a:extLst>
            <a:ext uri="{FF2B5EF4-FFF2-40B4-BE49-F238E27FC236}">
              <a16:creationId xmlns:a16="http://schemas.microsoft.com/office/drawing/2014/main" id="{00000000-0008-0000-1100-000017D54D00}"/>
            </a:ext>
          </a:extLst>
        </xdr:cNvPr>
        <xdr:cNvGrpSpPr>
          <a:grpSpLocks/>
        </xdr:cNvGrpSpPr>
      </xdr:nvGrpSpPr>
      <xdr:grpSpPr bwMode="auto">
        <a:xfrm>
          <a:off x="4700588" y="10096500"/>
          <a:ext cx="266700" cy="0"/>
          <a:chOff x="466" y="3952"/>
          <a:chExt cx="28" cy="16"/>
        </a:xfrm>
      </xdr:grpSpPr>
      <xdr:sp macro="" textlink="">
        <xdr:nvSpPr>
          <xdr:cNvPr id="5101604" name="Line 6428">
            <a:extLst>
              <a:ext uri="{FF2B5EF4-FFF2-40B4-BE49-F238E27FC236}">
                <a16:creationId xmlns:a16="http://schemas.microsoft.com/office/drawing/2014/main" id="{00000000-0008-0000-1100-000024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05" name="Line 6429">
            <a:extLst>
              <a:ext uri="{FF2B5EF4-FFF2-40B4-BE49-F238E27FC236}">
                <a16:creationId xmlns:a16="http://schemas.microsoft.com/office/drawing/2014/main" id="{00000000-0008-0000-1100-000025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24" name="Group 6430">
          <a:extLst>
            <a:ext uri="{FF2B5EF4-FFF2-40B4-BE49-F238E27FC236}">
              <a16:creationId xmlns:a16="http://schemas.microsoft.com/office/drawing/2014/main" id="{00000000-0008-0000-1100-000018D54D00}"/>
            </a:ext>
          </a:extLst>
        </xdr:cNvPr>
        <xdr:cNvGrpSpPr>
          <a:grpSpLocks/>
        </xdr:cNvGrpSpPr>
      </xdr:nvGrpSpPr>
      <xdr:grpSpPr bwMode="auto">
        <a:xfrm>
          <a:off x="4700588" y="10096500"/>
          <a:ext cx="266700" cy="0"/>
          <a:chOff x="466" y="3952"/>
          <a:chExt cx="28" cy="16"/>
        </a:xfrm>
      </xdr:grpSpPr>
      <xdr:sp macro="" textlink="">
        <xdr:nvSpPr>
          <xdr:cNvPr id="5101602" name="Line 6431">
            <a:extLst>
              <a:ext uri="{FF2B5EF4-FFF2-40B4-BE49-F238E27FC236}">
                <a16:creationId xmlns:a16="http://schemas.microsoft.com/office/drawing/2014/main" id="{00000000-0008-0000-1100-000022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03" name="Line 6432">
            <a:extLst>
              <a:ext uri="{FF2B5EF4-FFF2-40B4-BE49-F238E27FC236}">
                <a16:creationId xmlns:a16="http://schemas.microsoft.com/office/drawing/2014/main" id="{00000000-0008-0000-1100-000023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25" name="Group 6433">
          <a:extLst>
            <a:ext uri="{FF2B5EF4-FFF2-40B4-BE49-F238E27FC236}">
              <a16:creationId xmlns:a16="http://schemas.microsoft.com/office/drawing/2014/main" id="{00000000-0008-0000-1100-000019D54D00}"/>
            </a:ext>
          </a:extLst>
        </xdr:cNvPr>
        <xdr:cNvGrpSpPr>
          <a:grpSpLocks/>
        </xdr:cNvGrpSpPr>
      </xdr:nvGrpSpPr>
      <xdr:grpSpPr bwMode="auto">
        <a:xfrm>
          <a:off x="4700588" y="10096500"/>
          <a:ext cx="266700" cy="0"/>
          <a:chOff x="466" y="3952"/>
          <a:chExt cx="28" cy="16"/>
        </a:xfrm>
      </xdr:grpSpPr>
      <xdr:sp macro="" textlink="">
        <xdr:nvSpPr>
          <xdr:cNvPr id="5101600" name="Line 6434">
            <a:extLst>
              <a:ext uri="{FF2B5EF4-FFF2-40B4-BE49-F238E27FC236}">
                <a16:creationId xmlns:a16="http://schemas.microsoft.com/office/drawing/2014/main" id="{00000000-0008-0000-1100-000020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01" name="Line 6435">
            <a:extLst>
              <a:ext uri="{FF2B5EF4-FFF2-40B4-BE49-F238E27FC236}">
                <a16:creationId xmlns:a16="http://schemas.microsoft.com/office/drawing/2014/main" id="{00000000-0008-0000-1100-000021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26" name="Group 6436">
          <a:extLst>
            <a:ext uri="{FF2B5EF4-FFF2-40B4-BE49-F238E27FC236}">
              <a16:creationId xmlns:a16="http://schemas.microsoft.com/office/drawing/2014/main" id="{00000000-0008-0000-1100-00001AD54D00}"/>
            </a:ext>
          </a:extLst>
        </xdr:cNvPr>
        <xdr:cNvGrpSpPr>
          <a:grpSpLocks/>
        </xdr:cNvGrpSpPr>
      </xdr:nvGrpSpPr>
      <xdr:grpSpPr bwMode="auto">
        <a:xfrm>
          <a:off x="4117181" y="10096500"/>
          <a:ext cx="228600" cy="0"/>
          <a:chOff x="466" y="3952"/>
          <a:chExt cx="28" cy="16"/>
        </a:xfrm>
      </xdr:grpSpPr>
      <xdr:sp macro="" textlink="">
        <xdr:nvSpPr>
          <xdr:cNvPr id="5101598" name="Line 6437">
            <a:extLst>
              <a:ext uri="{FF2B5EF4-FFF2-40B4-BE49-F238E27FC236}">
                <a16:creationId xmlns:a16="http://schemas.microsoft.com/office/drawing/2014/main" id="{00000000-0008-0000-1100-00001E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99" name="Line 6438">
            <a:extLst>
              <a:ext uri="{FF2B5EF4-FFF2-40B4-BE49-F238E27FC236}">
                <a16:creationId xmlns:a16="http://schemas.microsoft.com/office/drawing/2014/main" id="{00000000-0008-0000-1100-00001F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27" name="Group 6439">
          <a:extLst>
            <a:ext uri="{FF2B5EF4-FFF2-40B4-BE49-F238E27FC236}">
              <a16:creationId xmlns:a16="http://schemas.microsoft.com/office/drawing/2014/main" id="{00000000-0008-0000-1100-00001BD54D00}"/>
            </a:ext>
          </a:extLst>
        </xdr:cNvPr>
        <xdr:cNvGrpSpPr>
          <a:grpSpLocks/>
        </xdr:cNvGrpSpPr>
      </xdr:nvGrpSpPr>
      <xdr:grpSpPr bwMode="auto">
        <a:xfrm>
          <a:off x="4117181" y="10096500"/>
          <a:ext cx="228600" cy="0"/>
          <a:chOff x="466" y="3952"/>
          <a:chExt cx="28" cy="16"/>
        </a:xfrm>
      </xdr:grpSpPr>
      <xdr:sp macro="" textlink="">
        <xdr:nvSpPr>
          <xdr:cNvPr id="5101596" name="Line 6440">
            <a:extLst>
              <a:ext uri="{FF2B5EF4-FFF2-40B4-BE49-F238E27FC236}">
                <a16:creationId xmlns:a16="http://schemas.microsoft.com/office/drawing/2014/main" id="{00000000-0008-0000-1100-00001C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97" name="Line 6441">
            <a:extLst>
              <a:ext uri="{FF2B5EF4-FFF2-40B4-BE49-F238E27FC236}">
                <a16:creationId xmlns:a16="http://schemas.microsoft.com/office/drawing/2014/main" id="{00000000-0008-0000-1100-00001D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28" name="Group 6442">
          <a:extLst>
            <a:ext uri="{FF2B5EF4-FFF2-40B4-BE49-F238E27FC236}">
              <a16:creationId xmlns:a16="http://schemas.microsoft.com/office/drawing/2014/main" id="{00000000-0008-0000-1100-00001CD54D00}"/>
            </a:ext>
          </a:extLst>
        </xdr:cNvPr>
        <xdr:cNvGrpSpPr>
          <a:grpSpLocks/>
        </xdr:cNvGrpSpPr>
      </xdr:nvGrpSpPr>
      <xdr:grpSpPr bwMode="auto">
        <a:xfrm>
          <a:off x="4700588" y="10096500"/>
          <a:ext cx="266700" cy="0"/>
          <a:chOff x="466" y="3952"/>
          <a:chExt cx="28" cy="16"/>
        </a:xfrm>
      </xdr:grpSpPr>
      <xdr:sp macro="" textlink="">
        <xdr:nvSpPr>
          <xdr:cNvPr id="5101594" name="Line 6443">
            <a:extLst>
              <a:ext uri="{FF2B5EF4-FFF2-40B4-BE49-F238E27FC236}">
                <a16:creationId xmlns:a16="http://schemas.microsoft.com/office/drawing/2014/main" id="{00000000-0008-0000-1100-00001A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95" name="Line 6444">
            <a:extLst>
              <a:ext uri="{FF2B5EF4-FFF2-40B4-BE49-F238E27FC236}">
                <a16:creationId xmlns:a16="http://schemas.microsoft.com/office/drawing/2014/main" id="{00000000-0008-0000-1100-00001B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29" name="Group 6445">
          <a:extLst>
            <a:ext uri="{FF2B5EF4-FFF2-40B4-BE49-F238E27FC236}">
              <a16:creationId xmlns:a16="http://schemas.microsoft.com/office/drawing/2014/main" id="{00000000-0008-0000-1100-00001DD54D00}"/>
            </a:ext>
          </a:extLst>
        </xdr:cNvPr>
        <xdr:cNvGrpSpPr>
          <a:grpSpLocks/>
        </xdr:cNvGrpSpPr>
      </xdr:nvGrpSpPr>
      <xdr:grpSpPr bwMode="auto">
        <a:xfrm>
          <a:off x="4700588" y="10096500"/>
          <a:ext cx="266700" cy="0"/>
          <a:chOff x="466" y="3952"/>
          <a:chExt cx="28" cy="16"/>
        </a:xfrm>
      </xdr:grpSpPr>
      <xdr:sp macro="" textlink="">
        <xdr:nvSpPr>
          <xdr:cNvPr id="5101592" name="Line 6446">
            <a:extLst>
              <a:ext uri="{FF2B5EF4-FFF2-40B4-BE49-F238E27FC236}">
                <a16:creationId xmlns:a16="http://schemas.microsoft.com/office/drawing/2014/main" id="{00000000-0008-0000-1100-000018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93" name="Line 6447">
            <a:extLst>
              <a:ext uri="{FF2B5EF4-FFF2-40B4-BE49-F238E27FC236}">
                <a16:creationId xmlns:a16="http://schemas.microsoft.com/office/drawing/2014/main" id="{00000000-0008-0000-1100-000019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571500</xdr:colOff>
      <xdr:row>32</xdr:row>
      <xdr:rowOff>0</xdr:rowOff>
    </xdr:to>
    <xdr:grpSp>
      <xdr:nvGrpSpPr>
        <xdr:cNvPr id="5100830" name="Group 6448">
          <a:extLst>
            <a:ext uri="{FF2B5EF4-FFF2-40B4-BE49-F238E27FC236}">
              <a16:creationId xmlns:a16="http://schemas.microsoft.com/office/drawing/2014/main" id="{00000000-0008-0000-1100-00001ED54D00}"/>
            </a:ext>
          </a:extLst>
        </xdr:cNvPr>
        <xdr:cNvGrpSpPr>
          <a:grpSpLocks/>
        </xdr:cNvGrpSpPr>
      </xdr:nvGrpSpPr>
      <xdr:grpSpPr bwMode="auto">
        <a:xfrm>
          <a:off x="5486400" y="10096500"/>
          <a:ext cx="228600" cy="0"/>
          <a:chOff x="466" y="3952"/>
          <a:chExt cx="28" cy="16"/>
        </a:xfrm>
      </xdr:grpSpPr>
      <xdr:sp macro="" textlink="">
        <xdr:nvSpPr>
          <xdr:cNvPr id="5101590" name="Line 6449">
            <a:extLst>
              <a:ext uri="{FF2B5EF4-FFF2-40B4-BE49-F238E27FC236}">
                <a16:creationId xmlns:a16="http://schemas.microsoft.com/office/drawing/2014/main" id="{00000000-0008-0000-1100-000016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91" name="Line 6450">
            <a:extLst>
              <a:ext uri="{FF2B5EF4-FFF2-40B4-BE49-F238E27FC236}">
                <a16:creationId xmlns:a16="http://schemas.microsoft.com/office/drawing/2014/main" id="{00000000-0008-0000-1100-000017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31" name="Group 6451">
          <a:extLst>
            <a:ext uri="{FF2B5EF4-FFF2-40B4-BE49-F238E27FC236}">
              <a16:creationId xmlns:a16="http://schemas.microsoft.com/office/drawing/2014/main" id="{00000000-0008-0000-1100-00001FD54D00}"/>
            </a:ext>
          </a:extLst>
        </xdr:cNvPr>
        <xdr:cNvGrpSpPr>
          <a:grpSpLocks/>
        </xdr:cNvGrpSpPr>
      </xdr:nvGrpSpPr>
      <xdr:grpSpPr bwMode="auto">
        <a:xfrm>
          <a:off x="4700588" y="10096500"/>
          <a:ext cx="266700" cy="0"/>
          <a:chOff x="466" y="3952"/>
          <a:chExt cx="28" cy="16"/>
        </a:xfrm>
      </xdr:grpSpPr>
      <xdr:sp macro="" textlink="">
        <xdr:nvSpPr>
          <xdr:cNvPr id="5101588" name="Line 6452">
            <a:extLst>
              <a:ext uri="{FF2B5EF4-FFF2-40B4-BE49-F238E27FC236}">
                <a16:creationId xmlns:a16="http://schemas.microsoft.com/office/drawing/2014/main" id="{00000000-0008-0000-1100-000014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89" name="Line 6453">
            <a:extLst>
              <a:ext uri="{FF2B5EF4-FFF2-40B4-BE49-F238E27FC236}">
                <a16:creationId xmlns:a16="http://schemas.microsoft.com/office/drawing/2014/main" id="{00000000-0008-0000-1100-000015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32" name="Group 6454">
          <a:extLst>
            <a:ext uri="{FF2B5EF4-FFF2-40B4-BE49-F238E27FC236}">
              <a16:creationId xmlns:a16="http://schemas.microsoft.com/office/drawing/2014/main" id="{00000000-0008-0000-1100-000020D54D00}"/>
            </a:ext>
          </a:extLst>
        </xdr:cNvPr>
        <xdr:cNvGrpSpPr>
          <a:grpSpLocks/>
        </xdr:cNvGrpSpPr>
      </xdr:nvGrpSpPr>
      <xdr:grpSpPr bwMode="auto">
        <a:xfrm>
          <a:off x="4700588" y="10096500"/>
          <a:ext cx="266700" cy="0"/>
          <a:chOff x="466" y="3952"/>
          <a:chExt cx="28" cy="16"/>
        </a:xfrm>
      </xdr:grpSpPr>
      <xdr:sp macro="" textlink="">
        <xdr:nvSpPr>
          <xdr:cNvPr id="5101586" name="Line 6455">
            <a:extLst>
              <a:ext uri="{FF2B5EF4-FFF2-40B4-BE49-F238E27FC236}">
                <a16:creationId xmlns:a16="http://schemas.microsoft.com/office/drawing/2014/main" id="{00000000-0008-0000-1100-000012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87" name="Line 6456">
            <a:extLst>
              <a:ext uri="{FF2B5EF4-FFF2-40B4-BE49-F238E27FC236}">
                <a16:creationId xmlns:a16="http://schemas.microsoft.com/office/drawing/2014/main" id="{00000000-0008-0000-1100-000013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33" name="Group 6457">
          <a:extLst>
            <a:ext uri="{FF2B5EF4-FFF2-40B4-BE49-F238E27FC236}">
              <a16:creationId xmlns:a16="http://schemas.microsoft.com/office/drawing/2014/main" id="{00000000-0008-0000-1100-000021D54D00}"/>
            </a:ext>
          </a:extLst>
        </xdr:cNvPr>
        <xdr:cNvGrpSpPr>
          <a:grpSpLocks/>
        </xdr:cNvGrpSpPr>
      </xdr:nvGrpSpPr>
      <xdr:grpSpPr bwMode="auto">
        <a:xfrm>
          <a:off x="4700588" y="10096500"/>
          <a:ext cx="266700" cy="0"/>
          <a:chOff x="466" y="3952"/>
          <a:chExt cx="28" cy="16"/>
        </a:xfrm>
      </xdr:grpSpPr>
      <xdr:sp macro="" textlink="">
        <xdr:nvSpPr>
          <xdr:cNvPr id="5101584" name="Line 6458">
            <a:extLst>
              <a:ext uri="{FF2B5EF4-FFF2-40B4-BE49-F238E27FC236}">
                <a16:creationId xmlns:a16="http://schemas.microsoft.com/office/drawing/2014/main" id="{00000000-0008-0000-1100-000010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85" name="Line 6459">
            <a:extLst>
              <a:ext uri="{FF2B5EF4-FFF2-40B4-BE49-F238E27FC236}">
                <a16:creationId xmlns:a16="http://schemas.microsoft.com/office/drawing/2014/main" id="{00000000-0008-0000-1100-000011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34" name="Group 6460">
          <a:extLst>
            <a:ext uri="{FF2B5EF4-FFF2-40B4-BE49-F238E27FC236}">
              <a16:creationId xmlns:a16="http://schemas.microsoft.com/office/drawing/2014/main" id="{00000000-0008-0000-1100-000022D54D00}"/>
            </a:ext>
          </a:extLst>
        </xdr:cNvPr>
        <xdr:cNvGrpSpPr>
          <a:grpSpLocks/>
        </xdr:cNvGrpSpPr>
      </xdr:nvGrpSpPr>
      <xdr:grpSpPr bwMode="auto">
        <a:xfrm>
          <a:off x="4700588" y="10096500"/>
          <a:ext cx="266700" cy="0"/>
          <a:chOff x="466" y="3952"/>
          <a:chExt cx="28" cy="16"/>
        </a:xfrm>
      </xdr:grpSpPr>
      <xdr:sp macro="" textlink="">
        <xdr:nvSpPr>
          <xdr:cNvPr id="5101582" name="Line 6461">
            <a:extLst>
              <a:ext uri="{FF2B5EF4-FFF2-40B4-BE49-F238E27FC236}">
                <a16:creationId xmlns:a16="http://schemas.microsoft.com/office/drawing/2014/main" id="{00000000-0008-0000-1100-00000E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83" name="Line 6462">
            <a:extLst>
              <a:ext uri="{FF2B5EF4-FFF2-40B4-BE49-F238E27FC236}">
                <a16:creationId xmlns:a16="http://schemas.microsoft.com/office/drawing/2014/main" id="{00000000-0008-0000-1100-00000F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219075</xdr:colOff>
      <xdr:row>32</xdr:row>
      <xdr:rowOff>0</xdr:rowOff>
    </xdr:from>
    <xdr:to>
      <xdr:col>3</xdr:col>
      <xdr:colOff>447675</xdr:colOff>
      <xdr:row>32</xdr:row>
      <xdr:rowOff>0</xdr:rowOff>
    </xdr:to>
    <xdr:grpSp>
      <xdr:nvGrpSpPr>
        <xdr:cNvPr id="5100835" name="Group 6463">
          <a:extLst>
            <a:ext uri="{FF2B5EF4-FFF2-40B4-BE49-F238E27FC236}">
              <a16:creationId xmlns:a16="http://schemas.microsoft.com/office/drawing/2014/main" id="{00000000-0008-0000-1100-000023D54D00}"/>
            </a:ext>
          </a:extLst>
        </xdr:cNvPr>
        <xdr:cNvGrpSpPr>
          <a:grpSpLocks/>
        </xdr:cNvGrpSpPr>
      </xdr:nvGrpSpPr>
      <xdr:grpSpPr bwMode="auto">
        <a:xfrm>
          <a:off x="4576763" y="10096500"/>
          <a:ext cx="228600" cy="0"/>
          <a:chOff x="466" y="3952"/>
          <a:chExt cx="28" cy="16"/>
        </a:xfrm>
      </xdr:grpSpPr>
      <xdr:sp macro="" textlink="">
        <xdr:nvSpPr>
          <xdr:cNvPr id="5101580" name="Line 6464">
            <a:extLst>
              <a:ext uri="{FF2B5EF4-FFF2-40B4-BE49-F238E27FC236}">
                <a16:creationId xmlns:a16="http://schemas.microsoft.com/office/drawing/2014/main" id="{00000000-0008-0000-1100-00000C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81" name="Line 6465">
            <a:extLst>
              <a:ext uri="{FF2B5EF4-FFF2-40B4-BE49-F238E27FC236}">
                <a16:creationId xmlns:a16="http://schemas.microsoft.com/office/drawing/2014/main" id="{00000000-0008-0000-1100-00000D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836" name="Group 6691">
          <a:extLst>
            <a:ext uri="{FF2B5EF4-FFF2-40B4-BE49-F238E27FC236}">
              <a16:creationId xmlns:a16="http://schemas.microsoft.com/office/drawing/2014/main" id="{00000000-0008-0000-1100-000024D54D00}"/>
            </a:ext>
          </a:extLst>
        </xdr:cNvPr>
        <xdr:cNvGrpSpPr>
          <a:grpSpLocks/>
        </xdr:cNvGrpSpPr>
      </xdr:nvGrpSpPr>
      <xdr:grpSpPr bwMode="auto">
        <a:xfrm>
          <a:off x="4117181" y="10096500"/>
          <a:ext cx="240507" cy="0"/>
          <a:chOff x="466" y="3952"/>
          <a:chExt cx="28" cy="16"/>
        </a:xfrm>
      </xdr:grpSpPr>
      <xdr:sp macro="" textlink="">
        <xdr:nvSpPr>
          <xdr:cNvPr id="5101578" name="Line 6692">
            <a:extLst>
              <a:ext uri="{FF2B5EF4-FFF2-40B4-BE49-F238E27FC236}">
                <a16:creationId xmlns:a16="http://schemas.microsoft.com/office/drawing/2014/main" id="{00000000-0008-0000-1100-00000A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79" name="Line 6693">
            <a:extLst>
              <a:ext uri="{FF2B5EF4-FFF2-40B4-BE49-F238E27FC236}">
                <a16:creationId xmlns:a16="http://schemas.microsoft.com/office/drawing/2014/main" id="{00000000-0008-0000-1100-00000B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37" name="Group 6694">
          <a:extLst>
            <a:ext uri="{FF2B5EF4-FFF2-40B4-BE49-F238E27FC236}">
              <a16:creationId xmlns:a16="http://schemas.microsoft.com/office/drawing/2014/main" id="{00000000-0008-0000-1100-000025D54D00}"/>
            </a:ext>
          </a:extLst>
        </xdr:cNvPr>
        <xdr:cNvGrpSpPr>
          <a:grpSpLocks/>
        </xdr:cNvGrpSpPr>
      </xdr:nvGrpSpPr>
      <xdr:grpSpPr bwMode="auto">
        <a:xfrm>
          <a:off x="4700588" y="10096500"/>
          <a:ext cx="266700" cy="0"/>
          <a:chOff x="466" y="3952"/>
          <a:chExt cx="28" cy="16"/>
        </a:xfrm>
      </xdr:grpSpPr>
      <xdr:sp macro="" textlink="">
        <xdr:nvSpPr>
          <xdr:cNvPr id="5101576" name="Line 6695">
            <a:extLst>
              <a:ext uri="{FF2B5EF4-FFF2-40B4-BE49-F238E27FC236}">
                <a16:creationId xmlns:a16="http://schemas.microsoft.com/office/drawing/2014/main" id="{00000000-0008-0000-1100-000008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77" name="Line 6696">
            <a:extLst>
              <a:ext uri="{FF2B5EF4-FFF2-40B4-BE49-F238E27FC236}">
                <a16:creationId xmlns:a16="http://schemas.microsoft.com/office/drawing/2014/main" id="{00000000-0008-0000-1100-000009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838" name="Group 6697">
          <a:extLst>
            <a:ext uri="{FF2B5EF4-FFF2-40B4-BE49-F238E27FC236}">
              <a16:creationId xmlns:a16="http://schemas.microsoft.com/office/drawing/2014/main" id="{00000000-0008-0000-1100-000026D54D00}"/>
            </a:ext>
          </a:extLst>
        </xdr:cNvPr>
        <xdr:cNvGrpSpPr>
          <a:grpSpLocks/>
        </xdr:cNvGrpSpPr>
      </xdr:nvGrpSpPr>
      <xdr:grpSpPr bwMode="auto">
        <a:xfrm>
          <a:off x="4117181" y="10096500"/>
          <a:ext cx="240507" cy="0"/>
          <a:chOff x="466" y="3952"/>
          <a:chExt cx="28" cy="16"/>
        </a:xfrm>
      </xdr:grpSpPr>
      <xdr:sp macro="" textlink="">
        <xdr:nvSpPr>
          <xdr:cNvPr id="5101574" name="Line 6698">
            <a:extLst>
              <a:ext uri="{FF2B5EF4-FFF2-40B4-BE49-F238E27FC236}">
                <a16:creationId xmlns:a16="http://schemas.microsoft.com/office/drawing/2014/main" id="{00000000-0008-0000-1100-000006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75" name="Line 6699">
            <a:extLst>
              <a:ext uri="{FF2B5EF4-FFF2-40B4-BE49-F238E27FC236}">
                <a16:creationId xmlns:a16="http://schemas.microsoft.com/office/drawing/2014/main" id="{00000000-0008-0000-1100-000007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39" name="Group 6700">
          <a:extLst>
            <a:ext uri="{FF2B5EF4-FFF2-40B4-BE49-F238E27FC236}">
              <a16:creationId xmlns:a16="http://schemas.microsoft.com/office/drawing/2014/main" id="{00000000-0008-0000-1100-000027D54D00}"/>
            </a:ext>
          </a:extLst>
        </xdr:cNvPr>
        <xdr:cNvGrpSpPr>
          <a:grpSpLocks/>
        </xdr:cNvGrpSpPr>
      </xdr:nvGrpSpPr>
      <xdr:grpSpPr bwMode="auto">
        <a:xfrm>
          <a:off x="4700588" y="10096500"/>
          <a:ext cx="266700" cy="0"/>
          <a:chOff x="466" y="3952"/>
          <a:chExt cx="28" cy="16"/>
        </a:xfrm>
      </xdr:grpSpPr>
      <xdr:sp macro="" textlink="">
        <xdr:nvSpPr>
          <xdr:cNvPr id="5101572" name="Line 6701">
            <a:extLst>
              <a:ext uri="{FF2B5EF4-FFF2-40B4-BE49-F238E27FC236}">
                <a16:creationId xmlns:a16="http://schemas.microsoft.com/office/drawing/2014/main" id="{00000000-0008-0000-1100-000004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73" name="Line 6702">
            <a:extLst>
              <a:ext uri="{FF2B5EF4-FFF2-40B4-BE49-F238E27FC236}">
                <a16:creationId xmlns:a16="http://schemas.microsoft.com/office/drawing/2014/main" id="{00000000-0008-0000-1100-000005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840" name="Group 6703">
          <a:extLst>
            <a:ext uri="{FF2B5EF4-FFF2-40B4-BE49-F238E27FC236}">
              <a16:creationId xmlns:a16="http://schemas.microsoft.com/office/drawing/2014/main" id="{00000000-0008-0000-1100-000028D54D00}"/>
            </a:ext>
          </a:extLst>
        </xdr:cNvPr>
        <xdr:cNvGrpSpPr>
          <a:grpSpLocks/>
        </xdr:cNvGrpSpPr>
      </xdr:nvGrpSpPr>
      <xdr:grpSpPr bwMode="auto">
        <a:xfrm>
          <a:off x="4117181" y="10096500"/>
          <a:ext cx="240507" cy="0"/>
          <a:chOff x="466" y="3952"/>
          <a:chExt cx="28" cy="16"/>
        </a:xfrm>
      </xdr:grpSpPr>
      <xdr:sp macro="" textlink="">
        <xdr:nvSpPr>
          <xdr:cNvPr id="5101570" name="Line 6704">
            <a:extLst>
              <a:ext uri="{FF2B5EF4-FFF2-40B4-BE49-F238E27FC236}">
                <a16:creationId xmlns:a16="http://schemas.microsoft.com/office/drawing/2014/main" id="{00000000-0008-0000-1100-000002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71" name="Line 6705">
            <a:extLst>
              <a:ext uri="{FF2B5EF4-FFF2-40B4-BE49-F238E27FC236}">
                <a16:creationId xmlns:a16="http://schemas.microsoft.com/office/drawing/2014/main" id="{00000000-0008-0000-1100-000003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41" name="Group 6706">
          <a:extLst>
            <a:ext uri="{FF2B5EF4-FFF2-40B4-BE49-F238E27FC236}">
              <a16:creationId xmlns:a16="http://schemas.microsoft.com/office/drawing/2014/main" id="{00000000-0008-0000-1100-000029D54D00}"/>
            </a:ext>
          </a:extLst>
        </xdr:cNvPr>
        <xdr:cNvGrpSpPr>
          <a:grpSpLocks/>
        </xdr:cNvGrpSpPr>
      </xdr:nvGrpSpPr>
      <xdr:grpSpPr bwMode="auto">
        <a:xfrm>
          <a:off x="4700588" y="10096500"/>
          <a:ext cx="266700" cy="0"/>
          <a:chOff x="466" y="3952"/>
          <a:chExt cx="28" cy="16"/>
        </a:xfrm>
      </xdr:grpSpPr>
      <xdr:sp macro="" textlink="">
        <xdr:nvSpPr>
          <xdr:cNvPr id="5101568" name="Line 6707">
            <a:extLst>
              <a:ext uri="{FF2B5EF4-FFF2-40B4-BE49-F238E27FC236}">
                <a16:creationId xmlns:a16="http://schemas.microsoft.com/office/drawing/2014/main" id="{00000000-0008-0000-1100-000000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69" name="Line 6708">
            <a:extLst>
              <a:ext uri="{FF2B5EF4-FFF2-40B4-BE49-F238E27FC236}">
                <a16:creationId xmlns:a16="http://schemas.microsoft.com/office/drawing/2014/main" id="{00000000-0008-0000-1100-000001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842" name="Group 6709">
          <a:extLst>
            <a:ext uri="{FF2B5EF4-FFF2-40B4-BE49-F238E27FC236}">
              <a16:creationId xmlns:a16="http://schemas.microsoft.com/office/drawing/2014/main" id="{00000000-0008-0000-1100-00002AD54D00}"/>
            </a:ext>
          </a:extLst>
        </xdr:cNvPr>
        <xdr:cNvGrpSpPr>
          <a:grpSpLocks/>
        </xdr:cNvGrpSpPr>
      </xdr:nvGrpSpPr>
      <xdr:grpSpPr bwMode="auto">
        <a:xfrm>
          <a:off x="4117181" y="10096500"/>
          <a:ext cx="240507" cy="0"/>
          <a:chOff x="466" y="3952"/>
          <a:chExt cx="28" cy="16"/>
        </a:xfrm>
      </xdr:grpSpPr>
      <xdr:sp macro="" textlink="">
        <xdr:nvSpPr>
          <xdr:cNvPr id="5101566" name="Line 6710">
            <a:extLst>
              <a:ext uri="{FF2B5EF4-FFF2-40B4-BE49-F238E27FC236}">
                <a16:creationId xmlns:a16="http://schemas.microsoft.com/office/drawing/2014/main" id="{00000000-0008-0000-1100-0000FE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67" name="Line 6711">
            <a:extLst>
              <a:ext uri="{FF2B5EF4-FFF2-40B4-BE49-F238E27FC236}">
                <a16:creationId xmlns:a16="http://schemas.microsoft.com/office/drawing/2014/main" id="{00000000-0008-0000-1100-0000FF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843" name="Group 6712">
          <a:extLst>
            <a:ext uri="{FF2B5EF4-FFF2-40B4-BE49-F238E27FC236}">
              <a16:creationId xmlns:a16="http://schemas.microsoft.com/office/drawing/2014/main" id="{00000000-0008-0000-1100-00002BD54D00}"/>
            </a:ext>
          </a:extLst>
        </xdr:cNvPr>
        <xdr:cNvGrpSpPr>
          <a:grpSpLocks/>
        </xdr:cNvGrpSpPr>
      </xdr:nvGrpSpPr>
      <xdr:grpSpPr bwMode="auto">
        <a:xfrm>
          <a:off x="4117181" y="10096500"/>
          <a:ext cx="240507" cy="0"/>
          <a:chOff x="466" y="3952"/>
          <a:chExt cx="28" cy="16"/>
        </a:xfrm>
      </xdr:grpSpPr>
      <xdr:sp macro="" textlink="">
        <xdr:nvSpPr>
          <xdr:cNvPr id="5101564" name="Line 6713">
            <a:extLst>
              <a:ext uri="{FF2B5EF4-FFF2-40B4-BE49-F238E27FC236}">
                <a16:creationId xmlns:a16="http://schemas.microsoft.com/office/drawing/2014/main" id="{00000000-0008-0000-1100-0000FC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65" name="Line 6714">
            <a:extLst>
              <a:ext uri="{FF2B5EF4-FFF2-40B4-BE49-F238E27FC236}">
                <a16:creationId xmlns:a16="http://schemas.microsoft.com/office/drawing/2014/main" id="{00000000-0008-0000-1100-0000FD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844" name="Group 6715">
          <a:extLst>
            <a:ext uri="{FF2B5EF4-FFF2-40B4-BE49-F238E27FC236}">
              <a16:creationId xmlns:a16="http://schemas.microsoft.com/office/drawing/2014/main" id="{00000000-0008-0000-1100-00002CD54D00}"/>
            </a:ext>
          </a:extLst>
        </xdr:cNvPr>
        <xdr:cNvGrpSpPr>
          <a:grpSpLocks/>
        </xdr:cNvGrpSpPr>
      </xdr:nvGrpSpPr>
      <xdr:grpSpPr bwMode="auto">
        <a:xfrm>
          <a:off x="4117181" y="10096500"/>
          <a:ext cx="240507" cy="0"/>
          <a:chOff x="466" y="3952"/>
          <a:chExt cx="28" cy="16"/>
        </a:xfrm>
      </xdr:grpSpPr>
      <xdr:sp macro="" textlink="">
        <xdr:nvSpPr>
          <xdr:cNvPr id="5101562" name="Line 6716">
            <a:extLst>
              <a:ext uri="{FF2B5EF4-FFF2-40B4-BE49-F238E27FC236}">
                <a16:creationId xmlns:a16="http://schemas.microsoft.com/office/drawing/2014/main" id="{00000000-0008-0000-1100-0000FA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63" name="Line 6717">
            <a:extLst>
              <a:ext uri="{FF2B5EF4-FFF2-40B4-BE49-F238E27FC236}">
                <a16:creationId xmlns:a16="http://schemas.microsoft.com/office/drawing/2014/main" id="{00000000-0008-0000-1100-0000FB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845" name="Group 6718">
          <a:extLst>
            <a:ext uri="{FF2B5EF4-FFF2-40B4-BE49-F238E27FC236}">
              <a16:creationId xmlns:a16="http://schemas.microsoft.com/office/drawing/2014/main" id="{00000000-0008-0000-1100-00002DD54D00}"/>
            </a:ext>
          </a:extLst>
        </xdr:cNvPr>
        <xdr:cNvGrpSpPr>
          <a:grpSpLocks/>
        </xdr:cNvGrpSpPr>
      </xdr:nvGrpSpPr>
      <xdr:grpSpPr bwMode="auto">
        <a:xfrm>
          <a:off x="4117181" y="10096500"/>
          <a:ext cx="240507" cy="0"/>
          <a:chOff x="466" y="3952"/>
          <a:chExt cx="28" cy="16"/>
        </a:xfrm>
      </xdr:grpSpPr>
      <xdr:sp macro="" textlink="">
        <xdr:nvSpPr>
          <xdr:cNvPr id="5101560" name="Line 6719">
            <a:extLst>
              <a:ext uri="{FF2B5EF4-FFF2-40B4-BE49-F238E27FC236}">
                <a16:creationId xmlns:a16="http://schemas.microsoft.com/office/drawing/2014/main" id="{00000000-0008-0000-1100-0000F8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61" name="Line 6720">
            <a:extLst>
              <a:ext uri="{FF2B5EF4-FFF2-40B4-BE49-F238E27FC236}">
                <a16:creationId xmlns:a16="http://schemas.microsoft.com/office/drawing/2014/main" id="{00000000-0008-0000-1100-0000F9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0</xdr:colOff>
      <xdr:row>32</xdr:row>
      <xdr:rowOff>0</xdr:rowOff>
    </xdr:from>
    <xdr:to>
      <xdr:col>4</xdr:col>
      <xdr:colOff>0</xdr:colOff>
      <xdr:row>32</xdr:row>
      <xdr:rowOff>0</xdr:rowOff>
    </xdr:to>
    <xdr:grpSp>
      <xdr:nvGrpSpPr>
        <xdr:cNvPr id="5100846" name="Group 6721">
          <a:extLst>
            <a:ext uri="{FF2B5EF4-FFF2-40B4-BE49-F238E27FC236}">
              <a16:creationId xmlns:a16="http://schemas.microsoft.com/office/drawing/2014/main" id="{00000000-0008-0000-1100-00002ED54D00}"/>
            </a:ext>
          </a:extLst>
        </xdr:cNvPr>
        <xdr:cNvGrpSpPr>
          <a:grpSpLocks/>
        </xdr:cNvGrpSpPr>
      </xdr:nvGrpSpPr>
      <xdr:grpSpPr bwMode="auto">
        <a:xfrm>
          <a:off x="5143500" y="10096500"/>
          <a:ext cx="0" cy="0"/>
          <a:chOff x="466" y="3952"/>
          <a:chExt cx="28" cy="16"/>
        </a:xfrm>
      </xdr:grpSpPr>
      <xdr:sp macro="" textlink="">
        <xdr:nvSpPr>
          <xdr:cNvPr id="5101558" name="Line 6722">
            <a:extLst>
              <a:ext uri="{FF2B5EF4-FFF2-40B4-BE49-F238E27FC236}">
                <a16:creationId xmlns:a16="http://schemas.microsoft.com/office/drawing/2014/main" id="{00000000-0008-0000-1100-0000F6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59" name="Line 6723">
            <a:extLst>
              <a:ext uri="{FF2B5EF4-FFF2-40B4-BE49-F238E27FC236}">
                <a16:creationId xmlns:a16="http://schemas.microsoft.com/office/drawing/2014/main" id="{00000000-0008-0000-1100-0000F7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0</xdr:colOff>
      <xdr:row>32</xdr:row>
      <xdr:rowOff>0</xdr:rowOff>
    </xdr:from>
    <xdr:to>
      <xdr:col>4</xdr:col>
      <xdr:colOff>0</xdr:colOff>
      <xdr:row>32</xdr:row>
      <xdr:rowOff>0</xdr:rowOff>
    </xdr:to>
    <xdr:grpSp>
      <xdr:nvGrpSpPr>
        <xdr:cNvPr id="5100847" name="Group 6724">
          <a:extLst>
            <a:ext uri="{FF2B5EF4-FFF2-40B4-BE49-F238E27FC236}">
              <a16:creationId xmlns:a16="http://schemas.microsoft.com/office/drawing/2014/main" id="{00000000-0008-0000-1100-00002FD54D00}"/>
            </a:ext>
          </a:extLst>
        </xdr:cNvPr>
        <xdr:cNvGrpSpPr>
          <a:grpSpLocks/>
        </xdr:cNvGrpSpPr>
      </xdr:nvGrpSpPr>
      <xdr:grpSpPr bwMode="auto">
        <a:xfrm>
          <a:off x="5143500" y="10096500"/>
          <a:ext cx="0" cy="0"/>
          <a:chOff x="466" y="3952"/>
          <a:chExt cx="28" cy="16"/>
        </a:xfrm>
      </xdr:grpSpPr>
      <xdr:sp macro="" textlink="">
        <xdr:nvSpPr>
          <xdr:cNvPr id="5101556" name="Line 6725">
            <a:extLst>
              <a:ext uri="{FF2B5EF4-FFF2-40B4-BE49-F238E27FC236}">
                <a16:creationId xmlns:a16="http://schemas.microsoft.com/office/drawing/2014/main" id="{00000000-0008-0000-1100-0000F4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57" name="Line 6726">
            <a:extLst>
              <a:ext uri="{FF2B5EF4-FFF2-40B4-BE49-F238E27FC236}">
                <a16:creationId xmlns:a16="http://schemas.microsoft.com/office/drawing/2014/main" id="{00000000-0008-0000-1100-0000F5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0</xdr:colOff>
      <xdr:row>32</xdr:row>
      <xdr:rowOff>0</xdr:rowOff>
    </xdr:from>
    <xdr:to>
      <xdr:col>4</xdr:col>
      <xdr:colOff>0</xdr:colOff>
      <xdr:row>32</xdr:row>
      <xdr:rowOff>0</xdr:rowOff>
    </xdr:to>
    <xdr:grpSp>
      <xdr:nvGrpSpPr>
        <xdr:cNvPr id="5100848" name="Group 6727">
          <a:extLst>
            <a:ext uri="{FF2B5EF4-FFF2-40B4-BE49-F238E27FC236}">
              <a16:creationId xmlns:a16="http://schemas.microsoft.com/office/drawing/2014/main" id="{00000000-0008-0000-1100-000030D54D00}"/>
            </a:ext>
          </a:extLst>
        </xdr:cNvPr>
        <xdr:cNvGrpSpPr>
          <a:grpSpLocks/>
        </xdr:cNvGrpSpPr>
      </xdr:nvGrpSpPr>
      <xdr:grpSpPr bwMode="auto">
        <a:xfrm>
          <a:off x="5143500" y="10096500"/>
          <a:ext cx="0" cy="0"/>
          <a:chOff x="466" y="3952"/>
          <a:chExt cx="28" cy="16"/>
        </a:xfrm>
      </xdr:grpSpPr>
      <xdr:sp macro="" textlink="">
        <xdr:nvSpPr>
          <xdr:cNvPr id="5101554" name="Line 6728">
            <a:extLst>
              <a:ext uri="{FF2B5EF4-FFF2-40B4-BE49-F238E27FC236}">
                <a16:creationId xmlns:a16="http://schemas.microsoft.com/office/drawing/2014/main" id="{00000000-0008-0000-1100-0000F2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55" name="Line 6729">
            <a:extLst>
              <a:ext uri="{FF2B5EF4-FFF2-40B4-BE49-F238E27FC236}">
                <a16:creationId xmlns:a16="http://schemas.microsoft.com/office/drawing/2014/main" id="{00000000-0008-0000-1100-0000F3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0</xdr:colOff>
      <xdr:row>32</xdr:row>
      <xdr:rowOff>0</xdr:rowOff>
    </xdr:from>
    <xdr:to>
      <xdr:col>4</xdr:col>
      <xdr:colOff>0</xdr:colOff>
      <xdr:row>32</xdr:row>
      <xdr:rowOff>0</xdr:rowOff>
    </xdr:to>
    <xdr:grpSp>
      <xdr:nvGrpSpPr>
        <xdr:cNvPr id="5100849" name="Group 6730">
          <a:extLst>
            <a:ext uri="{FF2B5EF4-FFF2-40B4-BE49-F238E27FC236}">
              <a16:creationId xmlns:a16="http://schemas.microsoft.com/office/drawing/2014/main" id="{00000000-0008-0000-1100-000031D54D00}"/>
            </a:ext>
          </a:extLst>
        </xdr:cNvPr>
        <xdr:cNvGrpSpPr>
          <a:grpSpLocks/>
        </xdr:cNvGrpSpPr>
      </xdr:nvGrpSpPr>
      <xdr:grpSpPr bwMode="auto">
        <a:xfrm>
          <a:off x="5143500" y="10096500"/>
          <a:ext cx="0" cy="0"/>
          <a:chOff x="466" y="3952"/>
          <a:chExt cx="28" cy="16"/>
        </a:xfrm>
      </xdr:grpSpPr>
      <xdr:sp macro="" textlink="">
        <xdr:nvSpPr>
          <xdr:cNvPr id="5101552" name="Line 6731">
            <a:extLst>
              <a:ext uri="{FF2B5EF4-FFF2-40B4-BE49-F238E27FC236}">
                <a16:creationId xmlns:a16="http://schemas.microsoft.com/office/drawing/2014/main" id="{00000000-0008-0000-1100-0000F0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53" name="Line 6732">
            <a:extLst>
              <a:ext uri="{FF2B5EF4-FFF2-40B4-BE49-F238E27FC236}">
                <a16:creationId xmlns:a16="http://schemas.microsoft.com/office/drawing/2014/main" id="{00000000-0008-0000-1100-0000F1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276225</xdr:colOff>
      <xdr:row>32</xdr:row>
      <xdr:rowOff>0</xdr:rowOff>
    </xdr:from>
    <xdr:to>
      <xdr:col>2</xdr:col>
      <xdr:colOff>542925</xdr:colOff>
      <xdr:row>32</xdr:row>
      <xdr:rowOff>0</xdr:rowOff>
    </xdr:to>
    <xdr:grpSp>
      <xdr:nvGrpSpPr>
        <xdr:cNvPr id="5100850" name="Group 6733">
          <a:extLst>
            <a:ext uri="{FF2B5EF4-FFF2-40B4-BE49-F238E27FC236}">
              <a16:creationId xmlns:a16="http://schemas.microsoft.com/office/drawing/2014/main" id="{00000000-0008-0000-1100-000032D54D00}"/>
            </a:ext>
          </a:extLst>
        </xdr:cNvPr>
        <xdr:cNvGrpSpPr>
          <a:grpSpLocks/>
        </xdr:cNvGrpSpPr>
      </xdr:nvGrpSpPr>
      <xdr:grpSpPr bwMode="auto">
        <a:xfrm>
          <a:off x="4050506" y="10096500"/>
          <a:ext cx="266700" cy="0"/>
          <a:chOff x="466" y="3952"/>
          <a:chExt cx="28" cy="16"/>
        </a:xfrm>
      </xdr:grpSpPr>
      <xdr:sp macro="" textlink="">
        <xdr:nvSpPr>
          <xdr:cNvPr id="5101550" name="Line 6734">
            <a:extLst>
              <a:ext uri="{FF2B5EF4-FFF2-40B4-BE49-F238E27FC236}">
                <a16:creationId xmlns:a16="http://schemas.microsoft.com/office/drawing/2014/main" id="{00000000-0008-0000-1100-0000EE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51" name="Line 6735">
            <a:extLst>
              <a:ext uri="{FF2B5EF4-FFF2-40B4-BE49-F238E27FC236}">
                <a16:creationId xmlns:a16="http://schemas.microsoft.com/office/drawing/2014/main" id="{00000000-0008-0000-1100-0000EF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257175</xdr:colOff>
      <xdr:row>32</xdr:row>
      <xdr:rowOff>0</xdr:rowOff>
    </xdr:from>
    <xdr:to>
      <xdr:col>2</xdr:col>
      <xdr:colOff>523875</xdr:colOff>
      <xdr:row>32</xdr:row>
      <xdr:rowOff>0</xdr:rowOff>
    </xdr:to>
    <xdr:grpSp>
      <xdr:nvGrpSpPr>
        <xdr:cNvPr id="5100851" name="Group 6736">
          <a:extLst>
            <a:ext uri="{FF2B5EF4-FFF2-40B4-BE49-F238E27FC236}">
              <a16:creationId xmlns:a16="http://schemas.microsoft.com/office/drawing/2014/main" id="{00000000-0008-0000-1100-000033D54D00}"/>
            </a:ext>
          </a:extLst>
        </xdr:cNvPr>
        <xdr:cNvGrpSpPr>
          <a:grpSpLocks/>
        </xdr:cNvGrpSpPr>
      </xdr:nvGrpSpPr>
      <xdr:grpSpPr bwMode="auto">
        <a:xfrm>
          <a:off x="4031456" y="10096500"/>
          <a:ext cx="266700" cy="0"/>
          <a:chOff x="466" y="3952"/>
          <a:chExt cx="28" cy="16"/>
        </a:xfrm>
      </xdr:grpSpPr>
      <xdr:sp macro="" textlink="">
        <xdr:nvSpPr>
          <xdr:cNvPr id="5101548" name="Line 6737">
            <a:extLst>
              <a:ext uri="{FF2B5EF4-FFF2-40B4-BE49-F238E27FC236}">
                <a16:creationId xmlns:a16="http://schemas.microsoft.com/office/drawing/2014/main" id="{00000000-0008-0000-1100-0000EC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49" name="Line 6738">
            <a:extLst>
              <a:ext uri="{FF2B5EF4-FFF2-40B4-BE49-F238E27FC236}">
                <a16:creationId xmlns:a16="http://schemas.microsoft.com/office/drawing/2014/main" id="{00000000-0008-0000-1100-0000ED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285750</xdr:colOff>
      <xdr:row>32</xdr:row>
      <xdr:rowOff>0</xdr:rowOff>
    </xdr:from>
    <xdr:to>
      <xdr:col>2</xdr:col>
      <xdr:colOff>552450</xdr:colOff>
      <xdr:row>32</xdr:row>
      <xdr:rowOff>0</xdr:rowOff>
    </xdr:to>
    <xdr:grpSp>
      <xdr:nvGrpSpPr>
        <xdr:cNvPr id="5100852" name="Group 6739">
          <a:extLst>
            <a:ext uri="{FF2B5EF4-FFF2-40B4-BE49-F238E27FC236}">
              <a16:creationId xmlns:a16="http://schemas.microsoft.com/office/drawing/2014/main" id="{00000000-0008-0000-1100-000034D54D00}"/>
            </a:ext>
          </a:extLst>
        </xdr:cNvPr>
        <xdr:cNvGrpSpPr>
          <a:grpSpLocks/>
        </xdr:cNvGrpSpPr>
      </xdr:nvGrpSpPr>
      <xdr:grpSpPr bwMode="auto">
        <a:xfrm>
          <a:off x="4060031" y="10096500"/>
          <a:ext cx="266700" cy="0"/>
          <a:chOff x="466" y="3952"/>
          <a:chExt cx="28" cy="16"/>
        </a:xfrm>
      </xdr:grpSpPr>
      <xdr:sp macro="" textlink="">
        <xdr:nvSpPr>
          <xdr:cNvPr id="5101546" name="Line 6740">
            <a:extLst>
              <a:ext uri="{FF2B5EF4-FFF2-40B4-BE49-F238E27FC236}">
                <a16:creationId xmlns:a16="http://schemas.microsoft.com/office/drawing/2014/main" id="{00000000-0008-0000-1100-0000EA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47" name="Line 6741">
            <a:extLst>
              <a:ext uri="{FF2B5EF4-FFF2-40B4-BE49-F238E27FC236}">
                <a16:creationId xmlns:a16="http://schemas.microsoft.com/office/drawing/2014/main" id="{00000000-0008-0000-1100-0000EB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276225</xdr:colOff>
      <xdr:row>32</xdr:row>
      <xdr:rowOff>0</xdr:rowOff>
    </xdr:from>
    <xdr:to>
      <xdr:col>3</xdr:col>
      <xdr:colOff>542925</xdr:colOff>
      <xdr:row>32</xdr:row>
      <xdr:rowOff>0</xdr:rowOff>
    </xdr:to>
    <xdr:grpSp>
      <xdr:nvGrpSpPr>
        <xdr:cNvPr id="5100853" name="Group 6742">
          <a:extLst>
            <a:ext uri="{FF2B5EF4-FFF2-40B4-BE49-F238E27FC236}">
              <a16:creationId xmlns:a16="http://schemas.microsoft.com/office/drawing/2014/main" id="{00000000-0008-0000-1100-000035D54D00}"/>
            </a:ext>
          </a:extLst>
        </xdr:cNvPr>
        <xdr:cNvGrpSpPr>
          <a:grpSpLocks/>
        </xdr:cNvGrpSpPr>
      </xdr:nvGrpSpPr>
      <xdr:grpSpPr bwMode="auto">
        <a:xfrm>
          <a:off x="4633913" y="10096500"/>
          <a:ext cx="266700" cy="0"/>
          <a:chOff x="466" y="3952"/>
          <a:chExt cx="28" cy="16"/>
        </a:xfrm>
      </xdr:grpSpPr>
      <xdr:sp macro="" textlink="">
        <xdr:nvSpPr>
          <xdr:cNvPr id="5101544" name="Line 6743">
            <a:extLst>
              <a:ext uri="{FF2B5EF4-FFF2-40B4-BE49-F238E27FC236}">
                <a16:creationId xmlns:a16="http://schemas.microsoft.com/office/drawing/2014/main" id="{00000000-0008-0000-1100-0000E8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45" name="Line 6744">
            <a:extLst>
              <a:ext uri="{FF2B5EF4-FFF2-40B4-BE49-F238E27FC236}">
                <a16:creationId xmlns:a16="http://schemas.microsoft.com/office/drawing/2014/main" id="{00000000-0008-0000-1100-0000E9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304800</xdr:colOff>
      <xdr:row>32</xdr:row>
      <xdr:rowOff>0</xdr:rowOff>
    </xdr:from>
    <xdr:to>
      <xdr:col>3</xdr:col>
      <xdr:colOff>571500</xdr:colOff>
      <xdr:row>32</xdr:row>
      <xdr:rowOff>0</xdr:rowOff>
    </xdr:to>
    <xdr:grpSp>
      <xdr:nvGrpSpPr>
        <xdr:cNvPr id="5100854" name="Group 6745">
          <a:extLst>
            <a:ext uri="{FF2B5EF4-FFF2-40B4-BE49-F238E27FC236}">
              <a16:creationId xmlns:a16="http://schemas.microsoft.com/office/drawing/2014/main" id="{00000000-0008-0000-1100-000036D54D00}"/>
            </a:ext>
          </a:extLst>
        </xdr:cNvPr>
        <xdr:cNvGrpSpPr>
          <a:grpSpLocks/>
        </xdr:cNvGrpSpPr>
      </xdr:nvGrpSpPr>
      <xdr:grpSpPr bwMode="auto">
        <a:xfrm>
          <a:off x="4662488" y="10096500"/>
          <a:ext cx="266700" cy="0"/>
          <a:chOff x="466" y="3952"/>
          <a:chExt cx="28" cy="16"/>
        </a:xfrm>
      </xdr:grpSpPr>
      <xdr:sp macro="" textlink="">
        <xdr:nvSpPr>
          <xdr:cNvPr id="5101542" name="Line 6746">
            <a:extLst>
              <a:ext uri="{FF2B5EF4-FFF2-40B4-BE49-F238E27FC236}">
                <a16:creationId xmlns:a16="http://schemas.microsoft.com/office/drawing/2014/main" id="{00000000-0008-0000-1100-0000E6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43" name="Line 6747">
            <a:extLst>
              <a:ext uri="{FF2B5EF4-FFF2-40B4-BE49-F238E27FC236}">
                <a16:creationId xmlns:a16="http://schemas.microsoft.com/office/drawing/2014/main" id="{00000000-0008-0000-1100-0000E7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295275</xdr:colOff>
      <xdr:row>32</xdr:row>
      <xdr:rowOff>0</xdr:rowOff>
    </xdr:from>
    <xdr:to>
      <xdr:col>3</xdr:col>
      <xdr:colOff>561975</xdr:colOff>
      <xdr:row>32</xdr:row>
      <xdr:rowOff>0</xdr:rowOff>
    </xdr:to>
    <xdr:grpSp>
      <xdr:nvGrpSpPr>
        <xdr:cNvPr id="5100855" name="Group 6748">
          <a:extLst>
            <a:ext uri="{FF2B5EF4-FFF2-40B4-BE49-F238E27FC236}">
              <a16:creationId xmlns:a16="http://schemas.microsoft.com/office/drawing/2014/main" id="{00000000-0008-0000-1100-000037D54D00}"/>
            </a:ext>
          </a:extLst>
        </xdr:cNvPr>
        <xdr:cNvGrpSpPr>
          <a:grpSpLocks/>
        </xdr:cNvGrpSpPr>
      </xdr:nvGrpSpPr>
      <xdr:grpSpPr bwMode="auto">
        <a:xfrm>
          <a:off x="4652963" y="10096500"/>
          <a:ext cx="266700" cy="0"/>
          <a:chOff x="466" y="3952"/>
          <a:chExt cx="28" cy="16"/>
        </a:xfrm>
      </xdr:grpSpPr>
      <xdr:sp macro="" textlink="">
        <xdr:nvSpPr>
          <xdr:cNvPr id="5101540" name="Line 6749">
            <a:extLst>
              <a:ext uri="{FF2B5EF4-FFF2-40B4-BE49-F238E27FC236}">
                <a16:creationId xmlns:a16="http://schemas.microsoft.com/office/drawing/2014/main" id="{00000000-0008-0000-1100-0000E4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41" name="Line 6750">
            <a:extLst>
              <a:ext uri="{FF2B5EF4-FFF2-40B4-BE49-F238E27FC236}">
                <a16:creationId xmlns:a16="http://schemas.microsoft.com/office/drawing/2014/main" id="{00000000-0008-0000-1100-0000E5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266700</xdr:colOff>
      <xdr:row>32</xdr:row>
      <xdr:rowOff>0</xdr:rowOff>
    </xdr:from>
    <xdr:to>
      <xdr:col>2</xdr:col>
      <xdr:colOff>533400</xdr:colOff>
      <xdr:row>32</xdr:row>
      <xdr:rowOff>0</xdr:rowOff>
    </xdr:to>
    <xdr:grpSp>
      <xdr:nvGrpSpPr>
        <xdr:cNvPr id="5100856" name="Group 6751">
          <a:extLst>
            <a:ext uri="{FF2B5EF4-FFF2-40B4-BE49-F238E27FC236}">
              <a16:creationId xmlns:a16="http://schemas.microsoft.com/office/drawing/2014/main" id="{00000000-0008-0000-1100-000038D54D00}"/>
            </a:ext>
          </a:extLst>
        </xdr:cNvPr>
        <xdr:cNvGrpSpPr>
          <a:grpSpLocks/>
        </xdr:cNvGrpSpPr>
      </xdr:nvGrpSpPr>
      <xdr:grpSpPr bwMode="auto">
        <a:xfrm>
          <a:off x="4040981" y="10096500"/>
          <a:ext cx="266700" cy="0"/>
          <a:chOff x="466" y="3952"/>
          <a:chExt cx="28" cy="16"/>
        </a:xfrm>
      </xdr:grpSpPr>
      <xdr:sp macro="" textlink="">
        <xdr:nvSpPr>
          <xdr:cNvPr id="5101538" name="Line 6752">
            <a:extLst>
              <a:ext uri="{FF2B5EF4-FFF2-40B4-BE49-F238E27FC236}">
                <a16:creationId xmlns:a16="http://schemas.microsoft.com/office/drawing/2014/main" id="{00000000-0008-0000-1100-0000E2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39" name="Line 6753">
            <a:extLst>
              <a:ext uri="{FF2B5EF4-FFF2-40B4-BE49-F238E27FC236}">
                <a16:creationId xmlns:a16="http://schemas.microsoft.com/office/drawing/2014/main" id="{00000000-0008-0000-1100-0000E3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314325</xdr:colOff>
      <xdr:row>32</xdr:row>
      <xdr:rowOff>0</xdr:rowOff>
    </xdr:from>
    <xdr:to>
      <xdr:col>3</xdr:col>
      <xdr:colOff>0</xdr:colOff>
      <xdr:row>32</xdr:row>
      <xdr:rowOff>0</xdr:rowOff>
    </xdr:to>
    <xdr:grpSp>
      <xdr:nvGrpSpPr>
        <xdr:cNvPr id="5100857" name="Group 6754">
          <a:extLst>
            <a:ext uri="{FF2B5EF4-FFF2-40B4-BE49-F238E27FC236}">
              <a16:creationId xmlns:a16="http://schemas.microsoft.com/office/drawing/2014/main" id="{00000000-0008-0000-1100-000039D54D00}"/>
            </a:ext>
          </a:extLst>
        </xdr:cNvPr>
        <xdr:cNvGrpSpPr>
          <a:grpSpLocks/>
        </xdr:cNvGrpSpPr>
      </xdr:nvGrpSpPr>
      <xdr:grpSpPr bwMode="auto">
        <a:xfrm>
          <a:off x="4088606" y="10096500"/>
          <a:ext cx="269082" cy="0"/>
          <a:chOff x="466" y="3952"/>
          <a:chExt cx="28" cy="16"/>
        </a:xfrm>
      </xdr:grpSpPr>
      <xdr:sp macro="" textlink="">
        <xdr:nvSpPr>
          <xdr:cNvPr id="5101536" name="Line 6755">
            <a:extLst>
              <a:ext uri="{FF2B5EF4-FFF2-40B4-BE49-F238E27FC236}">
                <a16:creationId xmlns:a16="http://schemas.microsoft.com/office/drawing/2014/main" id="{00000000-0008-0000-1100-0000E0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37" name="Line 6756">
            <a:extLst>
              <a:ext uri="{FF2B5EF4-FFF2-40B4-BE49-F238E27FC236}">
                <a16:creationId xmlns:a16="http://schemas.microsoft.com/office/drawing/2014/main" id="{00000000-0008-0000-1100-0000E1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295275</xdr:colOff>
      <xdr:row>32</xdr:row>
      <xdr:rowOff>0</xdr:rowOff>
    </xdr:from>
    <xdr:to>
      <xdr:col>2</xdr:col>
      <xdr:colOff>561975</xdr:colOff>
      <xdr:row>32</xdr:row>
      <xdr:rowOff>0</xdr:rowOff>
    </xdr:to>
    <xdr:grpSp>
      <xdr:nvGrpSpPr>
        <xdr:cNvPr id="5100858" name="Group 6757">
          <a:extLst>
            <a:ext uri="{FF2B5EF4-FFF2-40B4-BE49-F238E27FC236}">
              <a16:creationId xmlns:a16="http://schemas.microsoft.com/office/drawing/2014/main" id="{00000000-0008-0000-1100-00003AD54D00}"/>
            </a:ext>
          </a:extLst>
        </xdr:cNvPr>
        <xdr:cNvGrpSpPr>
          <a:grpSpLocks/>
        </xdr:cNvGrpSpPr>
      </xdr:nvGrpSpPr>
      <xdr:grpSpPr bwMode="auto">
        <a:xfrm>
          <a:off x="4069556" y="10096500"/>
          <a:ext cx="266700" cy="0"/>
          <a:chOff x="466" y="3952"/>
          <a:chExt cx="28" cy="16"/>
        </a:xfrm>
      </xdr:grpSpPr>
      <xdr:sp macro="" textlink="">
        <xdr:nvSpPr>
          <xdr:cNvPr id="5101534" name="Line 6758">
            <a:extLst>
              <a:ext uri="{FF2B5EF4-FFF2-40B4-BE49-F238E27FC236}">
                <a16:creationId xmlns:a16="http://schemas.microsoft.com/office/drawing/2014/main" id="{00000000-0008-0000-1100-0000DE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35" name="Line 6759">
            <a:extLst>
              <a:ext uri="{FF2B5EF4-FFF2-40B4-BE49-F238E27FC236}">
                <a16:creationId xmlns:a16="http://schemas.microsoft.com/office/drawing/2014/main" id="{00000000-0008-0000-1100-0000DF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285750</xdr:colOff>
      <xdr:row>32</xdr:row>
      <xdr:rowOff>0</xdr:rowOff>
    </xdr:from>
    <xdr:to>
      <xdr:col>2</xdr:col>
      <xdr:colOff>552450</xdr:colOff>
      <xdr:row>32</xdr:row>
      <xdr:rowOff>0</xdr:rowOff>
    </xdr:to>
    <xdr:grpSp>
      <xdr:nvGrpSpPr>
        <xdr:cNvPr id="5100859" name="Group 6760">
          <a:extLst>
            <a:ext uri="{FF2B5EF4-FFF2-40B4-BE49-F238E27FC236}">
              <a16:creationId xmlns:a16="http://schemas.microsoft.com/office/drawing/2014/main" id="{00000000-0008-0000-1100-00003BD54D00}"/>
            </a:ext>
          </a:extLst>
        </xdr:cNvPr>
        <xdr:cNvGrpSpPr>
          <a:grpSpLocks/>
        </xdr:cNvGrpSpPr>
      </xdr:nvGrpSpPr>
      <xdr:grpSpPr bwMode="auto">
        <a:xfrm>
          <a:off x="4060031" y="10096500"/>
          <a:ext cx="266700" cy="0"/>
          <a:chOff x="466" y="3952"/>
          <a:chExt cx="28" cy="16"/>
        </a:xfrm>
      </xdr:grpSpPr>
      <xdr:sp macro="" textlink="">
        <xdr:nvSpPr>
          <xdr:cNvPr id="5101532" name="Line 6761">
            <a:extLst>
              <a:ext uri="{FF2B5EF4-FFF2-40B4-BE49-F238E27FC236}">
                <a16:creationId xmlns:a16="http://schemas.microsoft.com/office/drawing/2014/main" id="{00000000-0008-0000-1100-0000DC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33" name="Line 6762">
            <a:extLst>
              <a:ext uri="{FF2B5EF4-FFF2-40B4-BE49-F238E27FC236}">
                <a16:creationId xmlns:a16="http://schemas.microsoft.com/office/drawing/2014/main" id="{00000000-0008-0000-1100-0000DD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860" name="Group 6763">
          <a:extLst>
            <a:ext uri="{FF2B5EF4-FFF2-40B4-BE49-F238E27FC236}">
              <a16:creationId xmlns:a16="http://schemas.microsoft.com/office/drawing/2014/main" id="{00000000-0008-0000-1100-00003CD54D00}"/>
            </a:ext>
          </a:extLst>
        </xdr:cNvPr>
        <xdr:cNvGrpSpPr>
          <a:grpSpLocks/>
        </xdr:cNvGrpSpPr>
      </xdr:nvGrpSpPr>
      <xdr:grpSpPr bwMode="auto">
        <a:xfrm>
          <a:off x="4117181" y="10096500"/>
          <a:ext cx="240507" cy="0"/>
          <a:chOff x="466" y="3952"/>
          <a:chExt cx="28" cy="16"/>
        </a:xfrm>
      </xdr:grpSpPr>
      <xdr:sp macro="" textlink="">
        <xdr:nvSpPr>
          <xdr:cNvPr id="5101530" name="Line 6764">
            <a:extLst>
              <a:ext uri="{FF2B5EF4-FFF2-40B4-BE49-F238E27FC236}">
                <a16:creationId xmlns:a16="http://schemas.microsoft.com/office/drawing/2014/main" id="{00000000-0008-0000-1100-0000DA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31" name="Line 6765">
            <a:extLst>
              <a:ext uri="{FF2B5EF4-FFF2-40B4-BE49-F238E27FC236}">
                <a16:creationId xmlns:a16="http://schemas.microsoft.com/office/drawing/2014/main" id="{00000000-0008-0000-1100-0000DB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861" name="Group 6766">
          <a:extLst>
            <a:ext uri="{FF2B5EF4-FFF2-40B4-BE49-F238E27FC236}">
              <a16:creationId xmlns:a16="http://schemas.microsoft.com/office/drawing/2014/main" id="{00000000-0008-0000-1100-00003DD54D00}"/>
            </a:ext>
          </a:extLst>
        </xdr:cNvPr>
        <xdr:cNvGrpSpPr>
          <a:grpSpLocks/>
        </xdr:cNvGrpSpPr>
      </xdr:nvGrpSpPr>
      <xdr:grpSpPr bwMode="auto">
        <a:xfrm>
          <a:off x="4117181" y="10096500"/>
          <a:ext cx="240507" cy="0"/>
          <a:chOff x="466" y="3952"/>
          <a:chExt cx="28" cy="16"/>
        </a:xfrm>
      </xdr:grpSpPr>
      <xdr:sp macro="" textlink="">
        <xdr:nvSpPr>
          <xdr:cNvPr id="5101528" name="Line 6767">
            <a:extLst>
              <a:ext uri="{FF2B5EF4-FFF2-40B4-BE49-F238E27FC236}">
                <a16:creationId xmlns:a16="http://schemas.microsoft.com/office/drawing/2014/main" id="{00000000-0008-0000-1100-0000D8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29" name="Line 6768">
            <a:extLst>
              <a:ext uri="{FF2B5EF4-FFF2-40B4-BE49-F238E27FC236}">
                <a16:creationId xmlns:a16="http://schemas.microsoft.com/office/drawing/2014/main" id="{00000000-0008-0000-1100-0000D9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862" name="Group 6769">
          <a:extLst>
            <a:ext uri="{FF2B5EF4-FFF2-40B4-BE49-F238E27FC236}">
              <a16:creationId xmlns:a16="http://schemas.microsoft.com/office/drawing/2014/main" id="{00000000-0008-0000-1100-00003ED54D00}"/>
            </a:ext>
          </a:extLst>
        </xdr:cNvPr>
        <xdr:cNvGrpSpPr>
          <a:grpSpLocks/>
        </xdr:cNvGrpSpPr>
      </xdr:nvGrpSpPr>
      <xdr:grpSpPr bwMode="auto">
        <a:xfrm>
          <a:off x="4117181" y="10096500"/>
          <a:ext cx="240507" cy="0"/>
          <a:chOff x="466" y="3952"/>
          <a:chExt cx="28" cy="16"/>
        </a:xfrm>
      </xdr:grpSpPr>
      <xdr:sp macro="" textlink="">
        <xdr:nvSpPr>
          <xdr:cNvPr id="5101526" name="Line 6770">
            <a:extLst>
              <a:ext uri="{FF2B5EF4-FFF2-40B4-BE49-F238E27FC236}">
                <a16:creationId xmlns:a16="http://schemas.microsoft.com/office/drawing/2014/main" id="{00000000-0008-0000-1100-0000D6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27" name="Line 6771">
            <a:extLst>
              <a:ext uri="{FF2B5EF4-FFF2-40B4-BE49-F238E27FC236}">
                <a16:creationId xmlns:a16="http://schemas.microsoft.com/office/drawing/2014/main" id="{00000000-0008-0000-1100-0000D7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863" name="Group 6772">
          <a:extLst>
            <a:ext uri="{FF2B5EF4-FFF2-40B4-BE49-F238E27FC236}">
              <a16:creationId xmlns:a16="http://schemas.microsoft.com/office/drawing/2014/main" id="{00000000-0008-0000-1100-00003FD54D00}"/>
            </a:ext>
          </a:extLst>
        </xdr:cNvPr>
        <xdr:cNvGrpSpPr>
          <a:grpSpLocks/>
        </xdr:cNvGrpSpPr>
      </xdr:nvGrpSpPr>
      <xdr:grpSpPr bwMode="auto">
        <a:xfrm>
          <a:off x="4117181" y="10096500"/>
          <a:ext cx="240507" cy="0"/>
          <a:chOff x="466" y="3952"/>
          <a:chExt cx="28" cy="16"/>
        </a:xfrm>
      </xdr:grpSpPr>
      <xdr:sp macro="" textlink="">
        <xdr:nvSpPr>
          <xdr:cNvPr id="5101524" name="Line 6773">
            <a:extLst>
              <a:ext uri="{FF2B5EF4-FFF2-40B4-BE49-F238E27FC236}">
                <a16:creationId xmlns:a16="http://schemas.microsoft.com/office/drawing/2014/main" id="{00000000-0008-0000-1100-0000D4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25" name="Line 6774">
            <a:extLst>
              <a:ext uri="{FF2B5EF4-FFF2-40B4-BE49-F238E27FC236}">
                <a16:creationId xmlns:a16="http://schemas.microsoft.com/office/drawing/2014/main" id="{00000000-0008-0000-1100-0000D5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864" name="Group 6775">
          <a:extLst>
            <a:ext uri="{FF2B5EF4-FFF2-40B4-BE49-F238E27FC236}">
              <a16:creationId xmlns:a16="http://schemas.microsoft.com/office/drawing/2014/main" id="{00000000-0008-0000-1100-000040D54D00}"/>
            </a:ext>
          </a:extLst>
        </xdr:cNvPr>
        <xdr:cNvGrpSpPr>
          <a:grpSpLocks/>
        </xdr:cNvGrpSpPr>
      </xdr:nvGrpSpPr>
      <xdr:grpSpPr bwMode="auto">
        <a:xfrm>
          <a:off x="4117181" y="10096500"/>
          <a:ext cx="240507" cy="0"/>
          <a:chOff x="466" y="3952"/>
          <a:chExt cx="28" cy="16"/>
        </a:xfrm>
      </xdr:grpSpPr>
      <xdr:sp macro="" textlink="">
        <xdr:nvSpPr>
          <xdr:cNvPr id="5101522" name="Line 6776">
            <a:extLst>
              <a:ext uri="{FF2B5EF4-FFF2-40B4-BE49-F238E27FC236}">
                <a16:creationId xmlns:a16="http://schemas.microsoft.com/office/drawing/2014/main" id="{00000000-0008-0000-1100-0000D2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23" name="Line 6777">
            <a:extLst>
              <a:ext uri="{FF2B5EF4-FFF2-40B4-BE49-F238E27FC236}">
                <a16:creationId xmlns:a16="http://schemas.microsoft.com/office/drawing/2014/main" id="{00000000-0008-0000-1100-0000D3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865" name="Group 6778">
          <a:extLst>
            <a:ext uri="{FF2B5EF4-FFF2-40B4-BE49-F238E27FC236}">
              <a16:creationId xmlns:a16="http://schemas.microsoft.com/office/drawing/2014/main" id="{00000000-0008-0000-1100-000041D54D00}"/>
            </a:ext>
          </a:extLst>
        </xdr:cNvPr>
        <xdr:cNvGrpSpPr>
          <a:grpSpLocks/>
        </xdr:cNvGrpSpPr>
      </xdr:nvGrpSpPr>
      <xdr:grpSpPr bwMode="auto">
        <a:xfrm>
          <a:off x="4117181" y="10096500"/>
          <a:ext cx="240507" cy="0"/>
          <a:chOff x="466" y="3952"/>
          <a:chExt cx="28" cy="16"/>
        </a:xfrm>
      </xdr:grpSpPr>
      <xdr:sp macro="" textlink="">
        <xdr:nvSpPr>
          <xdr:cNvPr id="5101520" name="Line 6779">
            <a:extLst>
              <a:ext uri="{FF2B5EF4-FFF2-40B4-BE49-F238E27FC236}">
                <a16:creationId xmlns:a16="http://schemas.microsoft.com/office/drawing/2014/main" id="{00000000-0008-0000-1100-0000D0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21" name="Line 6780">
            <a:extLst>
              <a:ext uri="{FF2B5EF4-FFF2-40B4-BE49-F238E27FC236}">
                <a16:creationId xmlns:a16="http://schemas.microsoft.com/office/drawing/2014/main" id="{00000000-0008-0000-1100-0000D1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219075</xdr:colOff>
      <xdr:row>32</xdr:row>
      <xdr:rowOff>0</xdr:rowOff>
    </xdr:from>
    <xdr:to>
      <xdr:col>2</xdr:col>
      <xdr:colOff>447675</xdr:colOff>
      <xdr:row>32</xdr:row>
      <xdr:rowOff>0</xdr:rowOff>
    </xdr:to>
    <xdr:grpSp>
      <xdr:nvGrpSpPr>
        <xdr:cNvPr id="5100866" name="Group 6781">
          <a:extLst>
            <a:ext uri="{FF2B5EF4-FFF2-40B4-BE49-F238E27FC236}">
              <a16:creationId xmlns:a16="http://schemas.microsoft.com/office/drawing/2014/main" id="{00000000-0008-0000-1100-000042D54D00}"/>
            </a:ext>
          </a:extLst>
        </xdr:cNvPr>
        <xdr:cNvGrpSpPr>
          <a:grpSpLocks/>
        </xdr:cNvGrpSpPr>
      </xdr:nvGrpSpPr>
      <xdr:grpSpPr bwMode="auto">
        <a:xfrm>
          <a:off x="3993356" y="10096500"/>
          <a:ext cx="228600" cy="0"/>
          <a:chOff x="466" y="3952"/>
          <a:chExt cx="28" cy="16"/>
        </a:xfrm>
      </xdr:grpSpPr>
      <xdr:sp macro="" textlink="">
        <xdr:nvSpPr>
          <xdr:cNvPr id="5101518" name="Line 6782">
            <a:extLst>
              <a:ext uri="{FF2B5EF4-FFF2-40B4-BE49-F238E27FC236}">
                <a16:creationId xmlns:a16="http://schemas.microsoft.com/office/drawing/2014/main" id="{00000000-0008-0000-1100-0000CE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19" name="Line 6783">
            <a:extLst>
              <a:ext uri="{FF2B5EF4-FFF2-40B4-BE49-F238E27FC236}">
                <a16:creationId xmlns:a16="http://schemas.microsoft.com/office/drawing/2014/main" id="{00000000-0008-0000-1100-0000CF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67" name="Group 6784">
          <a:extLst>
            <a:ext uri="{FF2B5EF4-FFF2-40B4-BE49-F238E27FC236}">
              <a16:creationId xmlns:a16="http://schemas.microsoft.com/office/drawing/2014/main" id="{00000000-0008-0000-1100-000043D54D00}"/>
            </a:ext>
          </a:extLst>
        </xdr:cNvPr>
        <xdr:cNvGrpSpPr>
          <a:grpSpLocks/>
        </xdr:cNvGrpSpPr>
      </xdr:nvGrpSpPr>
      <xdr:grpSpPr bwMode="auto">
        <a:xfrm>
          <a:off x="4117181" y="10096500"/>
          <a:ext cx="228600" cy="0"/>
          <a:chOff x="466" y="3952"/>
          <a:chExt cx="28" cy="16"/>
        </a:xfrm>
      </xdr:grpSpPr>
      <xdr:sp macro="" textlink="">
        <xdr:nvSpPr>
          <xdr:cNvPr id="5101516" name="Line 6785">
            <a:extLst>
              <a:ext uri="{FF2B5EF4-FFF2-40B4-BE49-F238E27FC236}">
                <a16:creationId xmlns:a16="http://schemas.microsoft.com/office/drawing/2014/main" id="{00000000-0008-0000-1100-0000CC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17" name="Line 6786">
            <a:extLst>
              <a:ext uri="{FF2B5EF4-FFF2-40B4-BE49-F238E27FC236}">
                <a16:creationId xmlns:a16="http://schemas.microsoft.com/office/drawing/2014/main" id="{00000000-0008-0000-1100-0000CD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68" name="Group 6787">
          <a:extLst>
            <a:ext uri="{FF2B5EF4-FFF2-40B4-BE49-F238E27FC236}">
              <a16:creationId xmlns:a16="http://schemas.microsoft.com/office/drawing/2014/main" id="{00000000-0008-0000-1100-000044D54D00}"/>
            </a:ext>
          </a:extLst>
        </xdr:cNvPr>
        <xdr:cNvGrpSpPr>
          <a:grpSpLocks/>
        </xdr:cNvGrpSpPr>
      </xdr:nvGrpSpPr>
      <xdr:grpSpPr bwMode="auto">
        <a:xfrm>
          <a:off x="4117181" y="10096500"/>
          <a:ext cx="228600" cy="0"/>
          <a:chOff x="466" y="3952"/>
          <a:chExt cx="28" cy="16"/>
        </a:xfrm>
      </xdr:grpSpPr>
      <xdr:sp macro="" textlink="">
        <xdr:nvSpPr>
          <xdr:cNvPr id="5101514" name="Line 6788">
            <a:extLst>
              <a:ext uri="{FF2B5EF4-FFF2-40B4-BE49-F238E27FC236}">
                <a16:creationId xmlns:a16="http://schemas.microsoft.com/office/drawing/2014/main" id="{00000000-0008-0000-1100-0000CA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15" name="Line 6789">
            <a:extLst>
              <a:ext uri="{FF2B5EF4-FFF2-40B4-BE49-F238E27FC236}">
                <a16:creationId xmlns:a16="http://schemas.microsoft.com/office/drawing/2014/main" id="{00000000-0008-0000-1100-0000CB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869" name="Group 6790">
          <a:extLst>
            <a:ext uri="{FF2B5EF4-FFF2-40B4-BE49-F238E27FC236}">
              <a16:creationId xmlns:a16="http://schemas.microsoft.com/office/drawing/2014/main" id="{00000000-0008-0000-1100-000045D54D00}"/>
            </a:ext>
          </a:extLst>
        </xdr:cNvPr>
        <xdr:cNvGrpSpPr>
          <a:grpSpLocks/>
        </xdr:cNvGrpSpPr>
      </xdr:nvGrpSpPr>
      <xdr:grpSpPr bwMode="auto">
        <a:xfrm>
          <a:off x="4117181" y="10096500"/>
          <a:ext cx="240507" cy="0"/>
          <a:chOff x="466" y="3952"/>
          <a:chExt cx="28" cy="16"/>
        </a:xfrm>
      </xdr:grpSpPr>
      <xdr:sp macro="" textlink="">
        <xdr:nvSpPr>
          <xdr:cNvPr id="5101512" name="Line 6791">
            <a:extLst>
              <a:ext uri="{FF2B5EF4-FFF2-40B4-BE49-F238E27FC236}">
                <a16:creationId xmlns:a16="http://schemas.microsoft.com/office/drawing/2014/main" id="{00000000-0008-0000-1100-0000C8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13" name="Line 6792">
            <a:extLst>
              <a:ext uri="{FF2B5EF4-FFF2-40B4-BE49-F238E27FC236}">
                <a16:creationId xmlns:a16="http://schemas.microsoft.com/office/drawing/2014/main" id="{00000000-0008-0000-1100-0000C9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70" name="Group 6793">
          <a:extLst>
            <a:ext uri="{FF2B5EF4-FFF2-40B4-BE49-F238E27FC236}">
              <a16:creationId xmlns:a16="http://schemas.microsoft.com/office/drawing/2014/main" id="{00000000-0008-0000-1100-000046D54D00}"/>
            </a:ext>
          </a:extLst>
        </xdr:cNvPr>
        <xdr:cNvGrpSpPr>
          <a:grpSpLocks/>
        </xdr:cNvGrpSpPr>
      </xdr:nvGrpSpPr>
      <xdr:grpSpPr bwMode="auto">
        <a:xfrm>
          <a:off x="4117181" y="10096500"/>
          <a:ext cx="228600" cy="0"/>
          <a:chOff x="466" y="3952"/>
          <a:chExt cx="28" cy="16"/>
        </a:xfrm>
      </xdr:grpSpPr>
      <xdr:sp macro="" textlink="">
        <xdr:nvSpPr>
          <xdr:cNvPr id="5101510" name="Line 6794">
            <a:extLst>
              <a:ext uri="{FF2B5EF4-FFF2-40B4-BE49-F238E27FC236}">
                <a16:creationId xmlns:a16="http://schemas.microsoft.com/office/drawing/2014/main" id="{00000000-0008-0000-1100-0000C6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11" name="Line 6795">
            <a:extLst>
              <a:ext uri="{FF2B5EF4-FFF2-40B4-BE49-F238E27FC236}">
                <a16:creationId xmlns:a16="http://schemas.microsoft.com/office/drawing/2014/main" id="{00000000-0008-0000-1100-0000C7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71" name="Group 6796">
          <a:extLst>
            <a:ext uri="{FF2B5EF4-FFF2-40B4-BE49-F238E27FC236}">
              <a16:creationId xmlns:a16="http://schemas.microsoft.com/office/drawing/2014/main" id="{00000000-0008-0000-1100-000047D54D00}"/>
            </a:ext>
          </a:extLst>
        </xdr:cNvPr>
        <xdr:cNvGrpSpPr>
          <a:grpSpLocks/>
        </xdr:cNvGrpSpPr>
      </xdr:nvGrpSpPr>
      <xdr:grpSpPr bwMode="auto">
        <a:xfrm>
          <a:off x="4117181" y="10096500"/>
          <a:ext cx="228600" cy="0"/>
          <a:chOff x="466" y="3952"/>
          <a:chExt cx="28" cy="16"/>
        </a:xfrm>
      </xdr:grpSpPr>
      <xdr:sp macro="" textlink="">
        <xdr:nvSpPr>
          <xdr:cNvPr id="5101508" name="Line 6797">
            <a:extLst>
              <a:ext uri="{FF2B5EF4-FFF2-40B4-BE49-F238E27FC236}">
                <a16:creationId xmlns:a16="http://schemas.microsoft.com/office/drawing/2014/main" id="{00000000-0008-0000-1100-0000C4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09" name="Line 6798">
            <a:extLst>
              <a:ext uri="{FF2B5EF4-FFF2-40B4-BE49-F238E27FC236}">
                <a16:creationId xmlns:a16="http://schemas.microsoft.com/office/drawing/2014/main" id="{00000000-0008-0000-1100-0000C5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872" name="Group 6799">
          <a:extLst>
            <a:ext uri="{FF2B5EF4-FFF2-40B4-BE49-F238E27FC236}">
              <a16:creationId xmlns:a16="http://schemas.microsoft.com/office/drawing/2014/main" id="{00000000-0008-0000-1100-000048D54D00}"/>
            </a:ext>
          </a:extLst>
        </xdr:cNvPr>
        <xdr:cNvGrpSpPr>
          <a:grpSpLocks/>
        </xdr:cNvGrpSpPr>
      </xdr:nvGrpSpPr>
      <xdr:grpSpPr bwMode="auto">
        <a:xfrm>
          <a:off x="4117181" y="10096500"/>
          <a:ext cx="240507" cy="0"/>
          <a:chOff x="466" y="3952"/>
          <a:chExt cx="28" cy="16"/>
        </a:xfrm>
      </xdr:grpSpPr>
      <xdr:sp macro="" textlink="">
        <xdr:nvSpPr>
          <xdr:cNvPr id="5101506" name="Line 6800">
            <a:extLst>
              <a:ext uri="{FF2B5EF4-FFF2-40B4-BE49-F238E27FC236}">
                <a16:creationId xmlns:a16="http://schemas.microsoft.com/office/drawing/2014/main" id="{00000000-0008-0000-1100-0000C2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07" name="Line 6801">
            <a:extLst>
              <a:ext uri="{FF2B5EF4-FFF2-40B4-BE49-F238E27FC236}">
                <a16:creationId xmlns:a16="http://schemas.microsoft.com/office/drawing/2014/main" id="{00000000-0008-0000-1100-0000C3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73" name="Group 6802">
          <a:extLst>
            <a:ext uri="{FF2B5EF4-FFF2-40B4-BE49-F238E27FC236}">
              <a16:creationId xmlns:a16="http://schemas.microsoft.com/office/drawing/2014/main" id="{00000000-0008-0000-1100-000049D54D00}"/>
            </a:ext>
          </a:extLst>
        </xdr:cNvPr>
        <xdr:cNvGrpSpPr>
          <a:grpSpLocks/>
        </xdr:cNvGrpSpPr>
      </xdr:nvGrpSpPr>
      <xdr:grpSpPr bwMode="auto">
        <a:xfrm>
          <a:off x="4700588" y="10096500"/>
          <a:ext cx="266700" cy="0"/>
          <a:chOff x="466" y="3952"/>
          <a:chExt cx="28" cy="16"/>
        </a:xfrm>
      </xdr:grpSpPr>
      <xdr:sp macro="" textlink="">
        <xdr:nvSpPr>
          <xdr:cNvPr id="5101504" name="Line 6803">
            <a:extLst>
              <a:ext uri="{FF2B5EF4-FFF2-40B4-BE49-F238E27FC236}">
                <a16:creationId xmlns:a16="http://schemas.microsoft.com/office/drawing/2014/main" id="{00000000-0008-0000-1100-0000C0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05" name="Line 6804">
            <a:extLst>
              <a:ext uri="{FF2B5EF4-FFF2-40B4-BE49-F238E27FC236}">
                <a16:creationId xmlns:a16="http://schemas.microsoft.com/office/drawing/2014/main" id="{00000000-0008-0000-1100-0000C1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74" name="Group 6805">
          <a:extLst>
            <a:ext uri="{FF2B5EF4-FFF2-40B4-BE49-F238E27FC236}">
              <a16:creationId xmlns:a16="http://schemas.microsoft.com/office/drawing/2014/main" id="{00000000-0008-0000-1100-00004AD54D00}"/>
            </a:ext>
          </a:extLst>
        </xdr:cNvPr>
        <xdr:cNvGrpSpPr>
          <a:grpSpLocks/>
        </xdr:cNvGrpSpPr>
      </xdr:nvGrpSpPr>
      <xdr:grpSpPr bwMode="auto">
        <a:xfrm>
          <a:off x="4700588" y="10096500"/>
          <a:ext cx="266700" cy="0"/>
          <a:chOff x="466" y="3952"/>
          <a:chExt cx="28" cy="16"/>
        </a:xfrm>
      </xdr:grpSpPr>
      <xdr:sp macro="" textlink="">
        <xdr:nvSpPr>
          <xdr:cNvPr id="5101502" name="Line 6806">
            <a:extLst>
              <a:ext uri="{FF2B5EF4-FFF2-40B4-BE49-F238E27FC236}">
                <a16:creationId xmlns:a16="http://schemas.microsoft.com/office/drawing/2014/main" id="{00000000-0008-0000-1100-0000BE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03" name="Line 6807">
            <a:extLst>
              <a:ext uri="{FF2B5EF4-FFF2-40B4-BE49-F238E27FC236}">
                <a16:creationId xmlns:a16="http://schemas.microsoft.com/office/drawing/2014/main" id="{00000000-0008-0000-1100-0000BF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75" name="Group 6808">
          <a:extLst>
            <a:ext uri="{FF2B5EF4-FFF2-40B4-BE49-F238E27FC236}">
              <a16:creationId xmlns:a16="http://schemas.microsoft.com/office/drawing/2014/main" id="{00000000-0008-0000-1100-00004BD54D00}"/>
            </a:ext>
          </a:extLst>
        </xdr:cNvPr>
        <xdr:cNvGrpSpPr>
          <a:grpSpLocks/>
        </xdr:cNvGrpSpPr>
      </xdr:nvGrpSpPr>
      <xdr:grpSpPr bwMode="auto">
        <a:xfrm>
          <a:off x="4700588" y="10096500"/>
          <a:ext cx="266700" cy="0"/>
          <a:chOff x="466" y="3952"/>
          <a:chExt cx="28" cy="16"/>
        </a:xfrm>
      </xdr:grpSpPr>
      <xdr:sp macro="" textlink="">
        <xdr:nvSpPr>
          <xdr:cNvPr id="5101500" name="Line 6809">
            <a:extLst>
              <a:ext uri="{FF2B5EF4-FFF2-40B4-BE49-F238E27FC236}">
                <a16:creationId xmlns:a16="http://schemas.microsoft.com/office/drawing/2014/main" id="{00000000-0008-0000-1100-0000BC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01" name="Line 6810">
            <a:extLst>
              <a:ext uri="{FF2B5EF4-FFF2-40B4-BE49-F238E27FC236}">
                <a16:creationId xmlns:a16="http://schemas.microsoft.com/office/drawing/2014/main" id="{00000000-0008-0000-1100-0000BD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876" name="Group 6811">
          <a:extLst>
            <a:ext uri="{FF2B5EF4-FFF2-40B4-BE49-F238E27FC236}">
              <a16:creationId xmlns:a16="http://schemas.microsoft.com/office/drawing/2014/main" id="{00000000-0008-0000-1100-00004CD54D00}"/>
            </a:ext>
          </a:extLst>
        </xdr:cNvPr>
        <xdr:cNvGrpSpPr>
          <a:grpSpLocks/>
        </xdr:cNvGrpSpPr>
      </xdr:nvGrpSpPr>
      <xdr:grpSpPr bwMode="auto">
        <a:xfrm>
          <a:off x="5486400" y="10096500"/>
          <a:ext cx="266700" cy="0"/>
          <a:chOff x="466" y="3952"/>
          <a:chExt cx="28" cy="16"/>
        </a:xfrm>
      </xdr:grpSpPr>
      <xdr:sp macro="" textlink="">
        <xdr:nvSpPr>
          <xdr:cNvPr id="5101498" name="Line 6812">
            <a:extLst>
              <a:ext uri="{FF2B5EF4-FFF2-40B4-BE49-F238E27FC236}">
                <a16:creationId xmlns:a16="http://schemas.microsoft.com/office/drawing/2014/main" id="{00000000-0008-0000-1100-0000BA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99" name="Line 6813">
            <a:extLst>
              <a:ext uri="{FF2B5EF4-FFF2-40B4-BE49-F238E27FC236}">
                <a16:creationId xmlns:a16="http://schemas.microsoft.com/office/drawing/2014/main" id="{00000000-0008-0000-1100-0000BB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877" name="Group 6814">
          <a:extLst>
            <a:ext uri="{FF2B5EF4-FFF2-40B4-BE49-F238E27FC236}">
              <a16:creationId xmlns:a16="http://schemas.microsoft.com/office/drawing/2014/main" id="{00000000-0008-0000-1100-00004DD54D00}"/>
            </a:ext>
          </a:extLst>
        </xdr:cNvPr>
        <xdr:cNvGrpSpPr>
          <a:grpSpLocks/>
        </xdr:cNvGrpSpPr>
      </xdr:nvGrpSpPr>
      <xdr:grpSpPr bwMode="auto">
        <a:xfrm>
          <a:off x="5486400" y="10096500"/>
          <a:ext cx="266700" cy="0"/>
          <a:chOff x="466" y="3952"/>
          <a:chExt cx="28" cy="16"/>
        </a:xfrm>
      </xdr:grpSpPr>
      <xdr:sp macro="" textlink="">
        <xdr:nvSpPr>
          <xdr:cNvPr id="5101496" name="Line 6815">
            <a:extLst>
              <a:ext uri="{FF2B5EF4-FFF2-40B4-BE49-F238E27FC236}">
                <a16:creationId xmlns:a16="http://schemas.microsoft.com/office/drawing/2014/main" id="{00000000-0008-0000-1100-0000B8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97" name="Line 6816">
            <a:extLst>
              <a:ext uri="{FF2B5EF4-FFF2-40B4-BE49-F238E27FC236}">
                <a16:creationId xmlns:a16="http://schemas.microsoft.com/office/drawing/2014/main" id="{00000000-0008-0000-1100-0000B9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878" name="Group 6817">
          <a:extLst>
            <a:ext uri="{FF2B5EF4-FFF2-40B4-BE49-F238E27FC236}">
              <a16:creationId xmlns:a16="http://schemas.microsoft.com/office/drawing/2014/main" id="{00000000-0008-0000-1100-00004ED54D00}"/>
            </a:ext>
          </a:extLst>
        </xdr:cNvPr>
        <xdr:cNvGrpSpPr>
          <a:grpSpLocks/>
        </xdr:cNvGrpSpPr>
      </xdr:nvGrpSpPr>
      <xdr:grpSpPr bwMode="auto">
        <a:xfrm>
          <a:off x="5486400" y="10096500"/>
          <a:ext cx="266700" cy="0"/>
          <a:chOff x="466" y="3952"/>
          <a:chExt cx="28" cy="16"/>
        </a:xfrm>
      </xdr:grpSpPr>
      <xdr:sp macro="" textlink="">
        <xdr:nvSpPr>
          <xdr:cNvPr id="5101494" name="Line 6818">
            <a:extLst>
              <a:ext uri="{FF2B5EF4-FFF2-40B4-BE49-F238E27FC236}">
                <a16:creationId xmlns:a16="http://schemas.microsoft.com/office/drawing/2014/main" id="{00000000-0008-0000-1100-0000B6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95" name="Line 6819">
            <a:extLst>
              <a:ext uri="{FF2B5EF4-FFF2-40B4-BE49-F238E27FC236}">
                <a16:creationId xmlns:a16="http://schemas.microsoft.com/office/drawing/2014/main" id="{00000000-0008-0000-1100-0000B7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879" name="Group 6820">
          <a:extLst>
            <a:ext uri="{FF2B5EF4-FFF2-40B4-BE49-F238E27FC236}">
              <a16:creationId xmlns:a16="http://schemas.microsoft.com/office/drawing/2014/main" id="{00000000-0008-0000-1100-00004FD54D00}"/>
            </a:ext>
          </a:extLst>
        </xdr:cNvPr>
        <xdr:cNvGrpSpPr>
          <a:grpSpLocks/>
        </xdr:cNvGrpSpPr>
      </xdr:nvGrpSpPr>
      <xdr:grpSpPr bwMode="auto">
        <a:xfrm>
          <a:off x="5486400" y="10096500"/>
          <a:ext cx="266700" cy="0"/>
          <a:chOff x="466" y="3952"/>
          <a:chExt cx="28" cy="16"/>
        </a:xfrm>
      </xdr:grpSpPr>
      <xdr:sp macro="" textlink="">
        <xdr:nvSpPr>
          <xdr:cNvPr id="5101492" name="Line 6821">
            <a:extLst>
              <a:ext uri="{FF2B5EF4-FFF2-40B4-BE49-F238E27FC236}">
                <a16:creationId xmlns:a16="http://schemas.microsoft.com/office/drawing/2014/main" id="{00000000-0008-0000-1100-0000B4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93" name="Line 6822">
            <a:extLst>
              <a:ext uri="{FF2B5EF4-FFF2-40B4-BE49-F238E27FC236}">
                <a16:creationId xmlns:a16="http://schemas.microsoft.com/office/drawing/2014/main" id="{00000000-0008-0000-1100-0000B5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880" name="Group 6823">
          <a:extLst>
            <a:ext uri="{FF2B5EF4-FFF2-40B4-BE49-F238E27FC236}">
              <a16:creationId xmlns:a16="http://schemas.microsoft.com/office/drawing/2014/main" id="{00000000-0008-0000-1100-000050D54D00}"/>
            </a:ext>
          </a:extLst>
        </xdr:cNvPr>
        <xdr:cNvGrpSpPr>
          <a:grpSpLocks/>
        </xdr:cNvGrpSpPr>
      </xdr:nvGrpSpPr>
      <xdr:grpSpPr bwMode="auto">
        <a:xfrm>
          <a:off x="5486400" y="10096500"/>
          <a:ext cx="266700" cy="0"/>
          <a:chOff x="466" y="3952"/>
          <a:chExt cx="28" cy="16"/>
        </a:xfrm>
      </xdr:grpSpPr>
      <xdr:sp macro="" textlink="">
        <xdr:nvSpPr>
          <xdr:cNvPr id="5101490" name="Line 6824">
            <a:extLst>
              <a:ext uri="{FF2B5EF4-FFF2-40B4-BE49-F238E27FC236}">
                <a16:creationId xmlns:a16="http://schemas.microsoft.com/office/drawing/2014/main" id="{00000000-0008-0000-1100-0000B2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91" name="Line 6825">
            <a:extLst>
              <a:ext uri="{FF2B5EF4-FFF2-40B4-BE49-F238E27FC236}">
                <a16:creationId xmlns:a16="http://schemas.microsoft.com/office/drawing/2014/main" id="{00000000-0008-0000-1100-0000B3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81" name="Group 6826">
          <a:extLst>
            <a:ext uri="{FF2B5EF4-FFF2-40B4-BE49-F238E27FC236}">
              <a16:creationId xmlns:a16="http://schemas.microsoft.com/office/drawing/2014/main" id="{00000000-0008-0000-1100-000051D54D00}"/>
            </a:ext>
          </a:extLst>
        </xdr:cNvPr>
        <xdr:cNvGrpSpPr>
          <a:grpSpLocks/>
        </xdr:cNvGrpSpPr>
      </xdr:nvGrpSpPr>
      <xdr:grpSpPr bwMode="auto">
        <a:xfrm>
          <a:off x="4117181" y="10096500"/>
          <a:ext cx="228600" cy="0"/>
          <a:chOff x="466" y="3952"/>
          <a:chExt cx="28" cy="16"/>
        </a:xfrm>
      </xdr:grpSpPr>
      <xdr:sp macro="" textlink="">
        <xdr:nvSpPr>
          <xdr:cNvPr id="5101488" name="Line 6827">
            <a:extLst>
              <a:ext uri="{FF2B5EF4-FFF2-40B4-BE49-F238E27FC236}">
                <a16:creationId xmlns:a16="http://schemas.microsoft.com/office/drawing/2014/main" id="{00000000-0008-0000-1100-0000B0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89" name="Line 6828">
            <a:extLst>
              <a:ext uri="{FF2B5EF4-FFF2-40B4-BE49-F238E27FC236}">
                <a16:creationId xmlns:a16="http://schemas.microsoft.com/office/drawing/2014/main" id="{00000000-0008-0000-1100-0000B1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82" name="Group 6829">
          <a:extLst>
            <a:ext uri="{FF2B5EF4-FFF2-40B4-BE49-F238E27FC236}">
              <a16:creationId xmlns:a16="http://schemas.microsoft.com/office/drawing/2014/main" id="{00000000-0008-0000-1100-000052D54D00}"/>
            </a:ext>
          </a:extLst>
        </xdr:cNvPr>
        <xdr:cNvGrpSpPr>
          <a:grpSpLocks/>
        </xdr:cNvGrpSpPr>
      </xdr:nvGrpSpPr>
      <xdr:grpSpPr bwMode="auto">
        <a:xfrm>
          <a:off x="4700588" y="10096500"/>
          <a:ext cx="266700" cy="0"/>
          <a:chOff x="466" y="3952"/>
          <a:chExt cx="28" cy="16"/>
        </a:xfrm>
      </xdr:grpSpPr>
      <xdr:sp macro="" textlink="">
        <xdr:nvSpPr>
          <xdr:cNvPr id="5101486" name="Line 6830">
            <a:extLst>
              <a:ext uri="{FF2B5EF4-FFF2-40B4-BE49-F238E27FC236}">
                <a16:creationId xmlns:a16="http://schemas.microsoft.com/office/drawing/2014/main" id="{00000000-0008-0000-1100-0000AE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87" name="Line 6831">
            <a:extLst>
              <a:ext uri="{FF2B5EF4-FFF2-40B4-BE49-F238E27FC236}">
                <a16:creationId xmlns:a16="http://schemas.microsoft.com/office/drawing/2014/main" id="{00000000-0008-0000-1100-0000AF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83" name="Group 6832">
          <a:extLst>
            <a:ext uri="{FF2B5EF4-FFF2-40B4-BE49-F238E27FC236}">
              <a16:creationId xmlns:a16="http://schemas.microsoft.com/office/drawing/2014/main" id="{00000000-0008-0000-1100-000053D54D00}"/>
            </a:ext>
          </a:extLst>
        </xdr:cNvPr>
        <xdr:cNvGrpSpPr>
          <a:grpSpLocks/>
        </xdr:cNvGrpSpPr>
      </xdr:nvGrpSpPr>
      <xdr:grpSpPr bwMode="auto">
        <a:xfrm>
          <a:off x="4117181" y="10096500"/>
          <a:ext cx="228600" cy="0"/>
          <a:chOff x="466" y="3952"/>
          <a:chExt cx="28" cy="16"/>
        </a:xfrm>
      </xdr:grpSpPr>
      <xdr:sp macro="" textlink="">
        <xdr:nvSpPr>
          <xdr:cNvPr id="5101484" name="Line 6833">
            <a:extLst>
              <a:ext uri="{FF2B5EF4-FFF2-40B4-BE49-F238E27FC236}">
                <a16:creationId xmlns:a16="http://schemas.microsoft.com/office/drawing/2014/main" id="{00000000-0008-0000-1100-0000AC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85" name="Line 6834">
            <a:extLst>
              <a:ext uri="{FF2B5EF4-FFF2-40B4-BE49-F238E27FC236}">
                <a16:creationId xmlns:a16="http://schemas.microsoft.com/office/drawing/2014/main" id="{00000000-0008-0000-1100-0000AD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84" name="Group 6835">
          <a:extLst>
            <a:ext uri="{FF2B5EF4-FFF2-40B4-BE49-F238E27FC236}">
              <a16:creationId xmlns:a16="http://schemas.microsoft.com/office/drawing/2014/main" id="{00000000-0008-0000-1100-000054D54D00}"/>
            </a:ext>
          </a:extLst>
        </xdr:cNvPr>
        <xdr:cNvGrpSpPr>
          <a:grpSpLocks/>
        </xdr:cNvGrpSpPr>
      </xdr:nvGrpSpPr>
      <xdr:grpSpPr bwMode="auto">
        <a:xfrm>
          <a:off x="4700588" y="10096500"/>
          <a:ext cx="266700" cy="0"/>
          <a:chOff x="466" y="3952"/>
          <a:chExt cx="28" cy="16"/>
        </a:xfrm>
      </xdr:grpSpPr>
      <xdr:sp macro="" textlink="">
        <xdr:nvSpPr>
          <xdr:cNvPr id="5101482" name="Line 6836">
            <a:extLst>
              <a:ext uri="{FF2B5EF4-FFF2-40B4-BE49-F238E27FC236}">
                <a16:creationId xmlns:a16="http://schemas.microsoft.com/office/drawing/2014/main" id="{00000000-0008-0000-1100-0000AA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83" name="Line 6837">
            <a:extLst>
              <a:ext uri="{FF2B5EF4-FFF2-40B4-BE49-F238E27FC236}">
                <a16:creationId xmlns:a16="http://schemas.microsoft.com/office/drawing/2014/main" id="{00000000-0008-0000-1100-0000AB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85" name="Group 6838">
          <a:extLst>
            <a:ext uri="{FF2B5EF4-FFF2-40B4-BE49-F238E27FC236}">
              <a16:creationId xmlns:a16="http://schemas.microsoft.com/office/drawing/2014/main" id="{00000000-0008-0000-1100-000055D54D00}"/>
            </a:ext>
          </a:extLst>
        </xdr:cNvPr>
        <xdr:cNvGrpSpPr>
          <a:grpSpLocks/>
        </xdr:cNvGrpSpPr>
      </xdr:nvGrpSpPr>
      <xdr:grpSpPr bwMode="auto">
        <a:xfrm>
          <a:off x="4117181" y="10096500"/>
          <a:ext cx="228600" cy="0"/>
          <a:chOff x="466" y="3952"/>
          <a:chExt cx="28" cy="16"/>
        </a:xfrm>
      </xdr:grpSpPr>
      <xdr:sp macro="" textlink="">
        <xdr:nvSpPr>
          <xdr:cNvPr id="5101480" name="Line 6839">
            <a:extLst>
              <a:ext uri="{FF2B5EF4-FFF2-40B4-BE49-F238E27FC236}">
                <a16:creationId xmlns:a16="http://schemas.microsoft.com/office/drawing/2014/main" id="{00000000-0008-0000-1100-0000A8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81" name="Line 6840">
            <a:extLst>
              <a:ext uri="{FF2B5EF4-FFF2-40B4-BE49-F238E27FC236}">
                <a16:creationId xmlns:a16="http://schemas.microsoft.com/office/drawing/2014/main" id="{00000000-0008-0000-1100-0000A9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86" name="Group 6841">
          <a:extLst>
            <a:ext uri="{FF2B5EF4-FFF2-40B4-BE49-F238E27FC236}">
              <a16:creationId xmlns:a16="http://schemas.microsoft.com/office/drawing/2014/main" id="{00000000-0008-0000-1100-000056D54D00}"/>
            </a:ext>
          </a:extLst>
        </xdr:cNvPr>
        <xdr:cNvGrpSpPr>
          <a:grpSpLocks/>
        </xdr:cNvGrpSpPr>
      </xdr:nvGrpSpPr>
      <xdr:grpSpPr bwMode="auto">
        <a:xfrm>
          <a:off x="4700588" y="10096500"/>
          <a:ext cx="266700" cy="0"/>
          <a:chOff x="466" y="3952"/>
          <a:chExt cx="28" cy="16"/>
        </a:xfrm>
      </xdr:grpSpPr>
      <xdr:sp macro="" textlink="">
        <xdr:nvSpPr>
          <xdr:cNvPr id="5101478" name="Line 6842">
            <a:extLst>
              <a:ext uri="{FF2B5EF4-FFF2-40B4-BE49-F238E27FC236}">
                <a16:creationId xmlns:a16="http://schemas.microsoft.com/office/drawing/2014/main" id="{00000000-0008-0000-1100-0000A6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79" name="Line 6843">
            <a:extLst>
              <a:ext uri="{FF2B5EF4-FFF2-40B4-BE49-F238E27FC236}">
                <a16:creationId xmlns:a16="http://schemas.microsoft.com/office/drawing/2014/main" id="{00000000-0008-0000-1100-0000A7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87" name="Group 6844">
          <a:extLst>
            <a:ext uri="{FF2B5EF4-FFF2-40B4-BE49-F238E27FC236}">
              <a16:creationId xmlns:a16="http://schemas.microsoft.com/office/drawing/2014/main" id="{00000000-0008-0000-1100-000057D54D00}"/>
            </a:ext>
          </a:extLst>
        </xdr:cNvPr>
        <xdr:cNvGrpSpPr>
          <a:grpSpLocks/>
        </xdr:cNvGrpSpPr>
      </xdr:nvGrpSpPr>
      <xdr:grpSpPr bwMode="auto">
        <a:xfrm>
          <a:off x="4117181" y="10096500"/>
          <a:ext cx="228600" cy="0"/>
          <a:chOff x="466" y="3952"/>
          <a:chExt cx="28" cy="16"/>
        </a:xfrm>
      </xdr:grpSpPr>
      <xdr:sp macro="" textlink="">
        <xdr:nvSpPr>
          <xdr:cNvPr id="5101476" name="Line 6845">
            <a:extLst>
              <a:ext uri="{FF2B5EF4-FFF2-40B4-BE49-F238E27FC236}">
                <a16:creationId xmlns:a16="http://schemas.microsoft.com/office/drawing/2014/main" id="{00000000-0008-0000-1100-0000A4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77" name="Line 6846">
            <a:extLst>
              <a:ext uri="{FF2B5EF4-FFF2-40B4-BE49-F238E27FC236}">
                <a16:creationId xmlns:a16="http://schemas.microsoft.com/office/drawing/2014/main" id="{00000000-0008-0000-1100-0000A5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88" name="Group 6847">
          <a:extLst>
            <a:ext uri="{FF2B5EF4-FFF2-40B4-BE49-F238E27FC236}">
              <a16:creationId xmlns:a16="http://schemas.microsoft.com/office/drawing/2014/main" id="{00000000-0008-0000-1100-000058D54D00}"/>
            </a:ext>
          </a:extLst>
        </xdr:cNvPr>
        <xdr:cNvGrpSpPr>
          <a:grpSpLocks/>
        </xdr:cNvGrpSpPr>
      </xdr:nvGrpSpPr>
      <xdr:grpSpPr bwMode="auto">
        <a:xfrm>
          <a:off x="4700588" y="10096500"/>
          <a:ext cx="266700" cy="0"/>
          <a:chOff x="466" y="3952"/>
          <a:chExt cx="28" cy="16"/>
        </a:xfrm>
      </xdr:grpSpPr>
      <xdr:sp macro="" textlink="">
        <xdr:nvSpPr>
          <xdr:cNvPr id="5101474" name="Line 6848">
            <a:extLst>
              <a:ext uri="{FF2B5EF4-FFF2-40B4-BE49-F238E27FC236}">
                <a16:creationId xmlns:a16="http://schemas.microsoft.com/office/drawing/2014/main" id="{00000000-0008-0000-1100-0000A2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75" name="Line 6849">
            <a:extLst>
              <a:ext uri="{FF2B5EF4-FFF2-40B4-BE49-F238E27FC236}">
                <a16:creationId xmlns:a16="http://schemas.microsoft.com/office/drawing/2014/main" id="{00000000-0008-0000-1100-0000A3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89" name="Group 6850">
          <a:extLst>
            <a:ext uri="{FF2B5EF4-FFF2-40B4-BE49-F238E27FC236}">
              <a16:creationId xmlns:a16="http://schemas.microsoft.com/office/drawing/2014/main" id="{00000000-0008-0000-1100-000059D54D00}"/>
            </a:ext>
          </a:extLst>
        </xdr:cNvPr>
        <xdr:cNvGrpSpPr>
          <a:grpSpLocks/>
        </xdr:cNvGrpSpPr>
      </xdr:nvGrpSpPr>
      <xdr:grpSpPr bwMode="auto">
        <a:xfrm>
          <a:off x="4117181" y="10096500"/>
          <a:ext cx="228600" cy="0"/>
          <a:chOff x="466" y="3952"/>
          <a:chExt cx="28" cy="16"/>
        </a:xfrm>
      </xdr:grpSpPr>
      <xdr:sp macro="" textlink="">
        <xdr:nvSpPr>
          <xdr:cNvPr id="5101472" name="Line 6851">
            <a:extLst>
              <a:ext uri="{FF2B5EF4-FFF2-40B4-BE49-F238E27FC236}">
                <a16:creationId xmlns:a16="http://schemas.microsoft.com/office/drawing/2014/main" id="{00000000-0008-0000-1100-0000A0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73" name="Line 6852">
            <a:extLst>
              <a:ext uri="{FF2B5EF4-FFF2-40B4-BE49-F238E27FC236}">
                <a16:creationId xmlns:a16="http://schemas.microsoft.com/office/drawing/2014/main" id="{00000000-0008-0000-1100-0000A1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90" name="Group 6853">
          <a:extLst>
            <a:ext uri="{FF2B5EF4-FFF2-40B4-BE49-F238E27FC236}">
              <a16:creationId xmlns:a16="http://schemas.microsoft.com/office/drawing/2014/main" id="{00000000-0008-0000-1100-00005AD54D00}"/>
            </a:ext>
          </a:extLst>
        </xdr:cNvPr>
        <xdr:cNvGrpSpPr>
          <a:grpSpLocks/>
        </xdr:cNvGrpSpPr>
      </xdr:nvGrpSpPr>
      <xdr:grpSpPr bwMode="auto">
        <a:xfrm>
          <a:off x="4117181" y="10096500"/>
          <a:ext cx="228600" cy="0"/>
          <a:chOff x="466" y="3952"/>
          <a:chExt cx="28" cy="16"/>
        </a:xfrm>
      </xdr:grpSpPr>
      <xdr:sp macro="" textlink="">
        <xdr:nvSpPr>
          <xdr:cNvPr id="5101470" name="Line 6854">
            <a:extLst>
              <a:ext uri="{FF2B5EF4-FFF2-40B4-BE49-F238E27FC236}">
                <a16:creationId xmlns:a16="http://schemas.microsoft.com/office/drawing/2014/main" id="{00000000-0008-0000-1100-00009E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71" name="Line 6855">
            <a:extLst>
              <a:ext uri="{FF2B5EF4-FFF2-40B4-BE49-F238E27FC236}">
                <a16:creationId xmlns:a16="http://schemas.microsoft.com/office/drawing/2014/main" id="{00000000-0008-0000-1100-00009F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91" name="Group 6856">
          <a:extLst>
            <a:ext uri="{FF2B5EF4-FFF2-40B4-BE49-F238E27FC236}">
              <a16:creationId xmlns:a16="http://schemas.microsoft.com/office/drawing/2014/main" id="{00000000-0008-0000-1100-00005BD54D00}"/>
            </a:ext>
          </a:extLst>
        </xdr:cNvPr>
        <xdr:cNvGrpSpPr>
          <a:grpSpLocks/>
        </xdr:cNvGrpSpPr>
      </xdr:nvGrpSpPr>
      <xdr:grpSpPr bwMode="auto">
        <a:xfrm>
          <a:off x="4117181" y="10096500"/>
          <a:ext cx="228600" cy="0"/>
          <a:chOff x="466" y="3952"/>
          <a:chExt cx="28" cy="16"/>
        </a:xfrm>
      </xdr:grpSpPr>
      <xdr:sp macro="" textlink="">
        <xdr:nvSpPr>
          <xdr:cNvPr id="5101468" name="Line 6857">
            <a:extLst>
              <a:ext uri="{FF2B5EF4-FFF2-40B4-BE49-F238E27FC236}">
                <a16:creationId xmlns:a16="http://schemas.microsoft.com/office/drawing/2014/main" id="{00000000-0008-0000-1100-00009C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69" name="Line 6858">
            <a:extLst>
              <a:ext uri="{FF2B5EF4-FFF2-40B4-BE49-F238E27FC236}">
                <a16:creationId xmlns:a16="http://schemas.microsoft.com/office/drawing/2014/main" id="{00000000-0008-0000-1100-00009D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92" name="Group 6859">
          <a:extLst>
            <a:ext uri="{FF2B5EF4-FFF2-40B4-BE49-F238E27FC236}">
              <a16:creationId xmlns:a16="http://schemas.microsoft.com/office/drawing/2014/main" id="{00000000-0008-0000-1100-00005CD54D00}"/>
            </a:ext>
          </a:extLst>
        </xdr:cNvPr>
        <xdr:cNvGrpSpPr>
          <a:grpSpLocks/>
        </xdr:cNvGrpSpPr>
      </xdr:nvGrpSpPr>
      <xdr:grpSpPr bwMode="auto">
        <a:xfrm>
          <a:off x="4117181" y="10096500"/>
          <a:ext cx="228600" cy="0"/>
          <a:chOff x="466" y="3952"/>
          <a:chExt cx="28" cy="16"/>
        </a:xfrm>
      </xdr:grpSpPr>
      <xdr:sp macro="" textlink="">
        <xdr:nvSpPr>
          <xdr:cNvPr id="5101466" name="Line 6860">
            <a:extLst>
              <a:ext uri="{FF2B5EF4-FFF2-40B4-BE49-F238E27FC236}">
                <a16:creationId xmlns:a16="http://schemas.microsoft.com/office/drawing/2014/main" id="{00000000-0008-0000-1100-00009A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67" name="Line 6861">
            <a:extLst>
              <a:ext uri="{FF2B5EF4-FFF2-40B4-BE49-F238E27FC236}">
                <a16:creationId xmlns:a16="http://schemas.microsoft.com/office/drawing/2014/main" id="{00000000-0008-0000-1100-00009B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93" name="Group 6862">
          <a:extLst>
            <a:ext uri="{FF2B5EF4-FFF2-40B4-BE49-F238E27FC236}">
              <a16:creationId xmlns:a16="http://schemas.microsoft.com/office/drawing/2014/main" id="{00000000-0008-0000-1100-00005DD54D00}"/>
            </a:ext>
          </a:extLst>
        </xdr:cNvPr>
        <xdr:cNvGrpSpPr>
          <a:grpSpLocks/>
        </xdr:cNvGrpSpPr>
      </xdr:nvGrpSpPr>
      <xdr:grpSpPr bwMode="auto">
        <a:xfrm>
          <a:off x="4117181" y="10096500"/>
          <a:ext cx="228600" cy="0"/>
          <a:chOff x="466" y="3952"/>
          <a:chExt cx="28" cy="16"/>
        </a:xfrm>
      </xdr:grpSpPr>
      <xdr:sp macro="" textlink="">
        <xdr:nvSpPr>
          <xdr:cNvPr id="5101464" name="Line 6863">
            <a:extLst>
              <a:ext uri="{FF2B5EF4-FFF2-40B4-BE49-F238E27FC236}">
                <a16:creationId xmlns:a16="http://schemas.microsoft.com/office/drawing/2014/main" id="{00000000-0008-0000-1100-000098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65" name="Line 6864">
            <a:extLst>
              <a:ext uri="{FF2B5EF4-FFF2-40B4-BE49-F238E27FC236}">
                <a16:creationId xmlns:a16="http://schemas.microsoft.com/office/drawing/2014/main" id="{00000000-0008-0000-1100-000099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94" name="Group 6865">
          <a:extLst>
            <a:ext uri="{FF2B5EF4-FFF2-40B4-BE49-F238E27FC236}">
              <a16:creationId xmlns:a16="http://schemas.microsoft.com/office/drawing/2014/main" id="{00000000-0008-0000-1100-00005ED54D00}"/>
            </a:ext>
          </a:extLst>
        </xdr:cNvPr>
        <xdr:cNvGrpSpPr>
          <a:grpSpLocks/>
        </xdr:cNvGrpSpPr>
      </xdr:nvGrpSpPr>
      <xdr:grpSpPr bwMode="auto">
        <a:xfrm>
          <a:off x="4700588" y="10096500"/>
          <a:ext cx="266700" cy="0"/>
          <a:chOff x="466" y="3952"/>
          <a:chExt cx="28" cy="16"/>
        </a:xfrm>
      </xdr:grpSpPr>
      <xdr:sp macro="" textlink="">
        <xdr:nvSpPr>
          <xdr:cNvPr id="5101462" name="Line 6866">
            <a:extLst>
              <a:ext uri="{FF2B5EF4-FFF2-40B4-BE49-F238E27FC236}">
                <a16:creationId xmlns:a16="http://schemas.microsoft.com/office/drawing/2014/main" id="{00000000-0008-0000-1100-000096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63" name="Line 6867">
            <a:extLst>
              <a:ext uri="{FF2B5EF4-FFF2-40B4-BE49-F238E27FC236}">
                <a16:creationId xmlns:a16="http://schemas.microsoft.com/office/drawing/2014/main" id="{00000000-0008-0000-1100-000097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95" name="Group 6868">
          <a:extLst>
            <a:ext uri="{FF2B5EF4-FFF2-40B4-BE49-F238E27FC236}">
              <a16:creationId xmlns:a16="http://schemas.microsoft.com/office/drawing/2014/main" id="{00000000-0008-0000-1100-00005FD54D00}"/>
            </a:ext>
          </a:extLst>
        </xdr:cNvPr>
        <xdr:cNvGrpSpPr>
          <a:grpSpLocks/>
        </xdr:cNvGrpSpPr>
      </xdr:nvGrpSpPr>
      <xdr:grpSpPr bwMode="auto">
        <a:xfrm>
          <a:off x="4700588" y="10096500"/>
          <a:ext cx="266700" cy="0"/>
          <a:chOff x="466" y="3952"/>
          <a:chExt cx="28" cy="16"/>
        </a:xfrm>
      </xdr:grpSpPr>
      <xdr:sp macro="" textlink="">
        <xdr:nvSpPr>
          <xdr:cNvPr id="5101460" name="Line 6869">
            <a:extLst>
              <a:ext uri="{FF2B5EF4-FFF2-40B4-BE49-F238E27FC236}">
                <a16:creationId xmlns:a16="http://schemas.microsoft.com/office/drawing/2014/main" id="{00000000-0008-0000-1100-000094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61" name="Line 6870">
            <a:extLst>
              <a:ext uri="{FF2B5EF4-FFF2-40B4-BE49-F238E27FC236}">
                <a16:creationId xmlns:a16="http://schemas.microsoft.com/office/drawing/2014/main" id="{00000000-0008-0000-1100-000095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96" name="Group 6871">
          <a:extLst>
            <a:ext uri="{FF2B5EF4-FFF2-40B4-BE49-F238E27FC236}">
              <a16:creationId xmlns:a16="http://schemas.microsoft.com/office/drawing/2014/main" id="{00000000-0008-0000-1100-000060D54D00}"/>
            </a:ext>
          </a:extLst>
        </xdr:cNvPr>
        <xdr:cNvGrpSpPr>
          <a:grpSpLocks/>
        </xdr:cNvGrpSpPr>
      </xdr:nvGrpSpPr>
      <xdr:grpSpPr bwMode="auto">
        <a:xfrm>
          <a:off x="4700588" y="10096500"/>
          <a:ext cx="266700" cy="0"/>
          <a:chOff x="466" y="3952"/>
          <a:chExt cx="28" cy="16"/>
        </a:xfrm>
      </xdr:grpSpPr>
      <xdr:sp macro="" textlink="">
        <xdr:nvSpPr>
          <xdr:cNvPr id="5101458" name="Line 6872">
            <a:extLst>
              <a:ext uri="{FF2B5EF4-FFF2-40B4-BE49-F238E27FC236}">
                <a16:creationId xmlns:a16="http://schemas.microsoft.com/office/drawing/2014/main" id="{00000000-0008-0000-1100-000092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59" name="Line 6873">
            <a:extLst>
              <a:ext uri="{FF2B5EF4-FFF2-40B4-BE49-F238E27FC236}">
                <a16:creationId xmlns:a16="http://schemas.microsoft.com/office/drawing/2014/main" id="{00000000-0008-0000-1100-000093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97" name="Group 6874">
          <a:extLst>
            <a:ext uri="{FF2B5EF4-FFF2-40B4-BE49-F238E27FC236}">
              <a16:creationId xmlns:a16="http://schemas.microsoft.com/office/drawing/2014/main" id="{00000000-0008-0000-1100-000061D54D00}"/>
            </a:ext>
          </a:extLst>
        </xdr:cNvPr>
        <xdr:cNvGrpSpPr>
          <a:grpSpLocks/>
        </xdr:cNvGrpSpPr>
      </xdr:nvGrpSpPr>
      <xdr:grpSpPr bwMode="auto">
        <a:xfrm>
          <a:off x="4700588" y="10096500"/>
          <a:ext cx="266700" cy="0"/>
          <a:chOff x="466" y="3952"/>
          <a:chExt cx="28" cy="16"/>
        </a:xfrm>
      </xdr:grpSpPr>
      <xdr:sp macro="" textlink="">
        <xdr:nvSpPr>
          <xdr:cNvPr id="5101456" name="Line 6875">
            <a:extLst>
              <a:ext uri="{FF2B5EF4-FFF2-40B4-BE49-F238E27FC236}">
                <a16:creationId xmlns:a16="http://schemas.microsoft.com/office/drawing/2014/main" id="{00000000-0008-0000-1100-000090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57" name="Line 6876">
            <a:extLst>
              <a:ext uri="{FF2B5EF4-FFF2-40B4-BE49-F238E27FC236}">
                <a16:creationId xmlns:a16="http://schemas.microsoft.com/office/drawing/2014/main" id="{00000000-0008-0000-1100-000091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98" name="Group 6877">
          <a:extLst>
            <a:ext uri="{FF2B5EF4-FFF2-40B4-BE49-F238E27FC236}">
              <a16:creationId xmlns:a16="http://schemas.microsoft.com/office/drawing/2014/main" id="{00000000-0008-0000-1100-000062D54D00}"/>
            </a:ext>
          </a:extLst>
        </xdr:cNvPr>
        <xdr:cNvGrpSpPr>
          <a:grpSpLocks/>
        </xdr:cNvGrpSpPr>
      </xdr:nvGrpSpPr>
      <xdr:grpSpPr bwMode="auto">
        <a:xfrm>
          <a:off x="4700588" y="10096500"/>
          <a:ext cx="266700" cy="0"/>
          <a:chOff x="466" y="3952"/>
          <a:chExt cx="28" cy="16"/>
        </a:xfrm>
      </xdr:grpSpPr>
      <xdr:sp macro="" textlink="">
        <xdr:nvSpPr>
          <xdr:cNvPr id="5101454" name="Line 6878">
            <a:extLst>
              <a:ext uri="{FF2B5EF4-FFF2-40B4-BE49-F238E27FC236}">
                <a16:creationId xmlns:a16="http://schemas.microsoft.com/office/drawing/2014/main" id="{00000000-0008-0000-1100-00008E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55" name="Line 6879">
            <a:extLst>
              <a:ext uri="{FF2B5EF4-FFF2-40B4-BE49-F238E27FC236}">
                <a16:creationId xmlns:a16="http://schemas.microsoft.com/office/drawing/2014/main" id="{00000000-0008-0000-1100-00008F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99" name="Group 6880">
          <a:extLst>
            <a:ext uri="{FF2B5EF4-FFF2-40B4-BE49-F238E27FC236}">
              <a16:creationId xmlns:a16="http://schemas.microsoft.com/office/drawing/2014/main" id="{00000000-0008-0000-1100-000063D54D00}"/>
            </a:ext>
          </a:extLst>
        </xdr:cNvPr>
        <xdr:cNvGrpSpPr>
          <a:grpSpLocks/>
        </xdr:cNvGrpSpPr>
      </xdr:nvGrpSpPr>
      <xdr:grpSpPr bwMode="auto">
        <a:xfrm>
          <a:off x="4117181" y="10096500"/>
          <a:ext cx="228600" cy="0"/>
          <a:chOff x="466" y="3952"/>
          <a:chExt cx="28" cy="16"/>
        </a:xfrm>
      </xdr:grpSpPr>
      <xdr:sp macro="" textlink="">
        <xdr:nvSpPr>
          <xdr:cNvPr id="5101452" name="Line 6881">
            <a:extLst>
              <a:ext uri="{FF2B5EF4-FFF2-40B4-BE49-F238E27FC236}">
                <a16:creationId xmlns:a16="http://schemas.microsoft.com/office/drawing/2014/main" id="{00000000-0008-0000-1100-00008C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53" name="Line 6882">
            <a:extLst>
              <a:ext uri="{FF2B5EF4-FFF2-40B4-BE49-F238E27FC236}">
                <a16:creationId xmlns:a16="http://schemas.microsoft.com/office/drawing/2014/main" id="{00000000-0008-0000-1100-00008D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900" name="Group 6883">
          <a:extLst>
            <a:ext uri="{FF2B5EF4-FFF2-40B4-BE49-F238E27FC236}">
              <a16:creationId xmlns:a16="http://schemas.microsoft.com/office/drawing/2014/main" id="{00000000-0008-0000-1100-000064D54D00}"/>
            </a:ext>
          </a:extLst>
        </xdr:cNvPr>
        <xdr:cNvGrpSpPr>
          <a:grpSpLocks/>
        </xdr:cNvGrpSpPr>
      </xdr:nvGrpSpPr>
      <xdr:grpSpPr bwMode="auto">
        <a:xfrm>
          <a:off x="4117181" y="10096500"/>
          <a:ext cx="228600" cy="0"/>
          <a:chOff x="466" y="3952"/>
          <a:chExt cx="28" cy="16"/>
        </a:xfrm>
      </xdr:grpSpPr>
      <xdr:sp macro="" textlink="">
        <xdr:nvSpPr>
          <xdr:cNvPr id="5101450" name="Line 6884">
            <a:extLst>
              <a:ext uri="{FF2B5EF4-FFF2-40B4-BE49-F238E27FC236}">
                <a16:creationId xmlns:a16="http://schemas.microsoft.com/office/drawing/2014/main" id="{00000000-0008-0000-1100-00008A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51" name="Line 6885">
            <a:extLst>
              <a:ext uri="{FF2B5EF4-FFF2-40B4-BE49-F238E27FC236}">
                <a16:creationId xmlns:a16="http://schemas.microsoft.com/office/drawing/2014/main" id="{00000000-0008-0000-1100-00008B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01" name="Group 6886">
          <a:extLst>
            <a:ext uri="{FF2B5EF4-FFF2-40B4-BE49-F238E27FC236}">
              <a16:creationId xmlns:a16="http://schemas.microsoft.com/office/drawing/2014/main" id="{00000000-0008-0000-1100-000065D54D00}"/>
            </a:ext>
          </a:extLst>
        </xdr:cNvPr>
        <xdr:cNvGrpSpPr>
          <a:grpSpLocks/>
        </xdr:cNvGrpSpPr>
      </xdr:nvGrpSpPr>
      <xdr:grpSpPr bwMode="auto">
        <a:xfrm>
          <a:off x="4700588" y="10096500"/>
          <a:ext cx="266700" cy="0"/>
          <a:chOff x="466" y="3952"/>
          <a:chExt cx="28" cy="16"/>
        </a:xfrm>
      </xdr:grpSpPr>
      <xdr:sp macro="" textlink="">
        <xdr:nvSpPr>
          <xdr:cNvPr id="5101448" name="Line 6887">
            <a:extLst>
              <a:ext uri="{FF2B5EF4-FFF2-40B4-BE49-F238E27FC236}">
                <a16:creationId xmlns:a16="http://schemas.microsoft.com/office/drawing/2014/main" id="{00000000-0008-0000-1100-000088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49" name="Line 6888">
            <a:extLst>
              <a:ext uri="{FF2B5EF4-FFF2-40B4-BE49-F238E27FC236}">
                <a16:creationId xmlns:a16="http://schemas.microsoft.com/office/drawing/2014/main" id="{00000000-0008-0000-1100-000089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02" name="Group 6889">
          <a:extLst>
            <a:ext uri="{FF2B5EF4-FFF2-40B4-BE49-F238E27FC236}">
              <a16:creationId xmlns:a16="http://schemas.microsoft.com/office/drawing/2014/main" id="{00000000-0008-0000-1100-000066D54D00}"/>
            </a:ext>
          </a:extLst>
        </xdr:cNvPr>
        <xdr:cNvGrpSpPr>
          <a:grpSpLocks/>
        </xdr:cNvGrpSpPr>
      </xdr:nvGrpSpPr>
      <xdr:grpSpPr bwMode="auto">
        <a:xfrm>
          <a:off x="4700588" y="10096500"/>
          <a:ext cx="266700" cy="0"/>
          <a:chOff x="466" y="3952"/>
          <a:chExt cx="28" cy="16"/>
        </a:xfrm>
      </xdr:grpSpPr>
      <xdr:sp macro="" textlink="">
        <xdr:nvSpPr>
          <xdr:cNvPr id="5101446" name="Line 6890">
            <a:extLst>
              <a:ext uri="{FF2B5EF4-FFF2-40B4-BE49-F238E27FC236}">
                <a16:creationId xmlns:a16="http://schemas.microsoft.com/office/drawing/2014/main" id="{00000000-0008-0000-1100-000086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47" name="Line 6891">
            <a:extLst>
              <a:ext uri="{FF2B5EF4-FFF2-40B4-BE49-F238E27FC236}">
                <a16:creationId xmlns:a16="http://schemas.microsoft.com/office/drawing/2014/main" id="{00000000-0008-0000-1100-000087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03" name="Group 6892">
          <a:extLst>
            <a:ext uri="{FF2B5EF4-FFF2-40B4-BE49-F238E27FC236}">
              <a16:creationId xmlns:a16="http://schemas.microsoft.com/office/drawing/2014/main" id="{00000000-0008-0000-1100-000067D54D00}"/>
            </a:ext>
          </a:extLst>
        </xdr:cNvPr>
        <xdr:cNvGrpSpPr>
          <a:grpSpLocks/>
        </xdr:cNvGrpSpPr>
      </xdr:nvGrpSpPr>
      <xdr:grpSpPr bwMode="auto">
        <a:xfrm>
          <a:off x="4117181" y="10096500"/>
          <a:ext cx="240507" cy="0"/>
          <a:chOff x="466" y="3952"/>
          <a:chExt cx="28" cy="16"/>
        </a:xfrm>
      </xdr:grpSpPr>
      <xdr:sp macro="" textlink="">
        <xdr:nvSpPr>
          <xdr:cNvPr id="5101444" name="Line 6893">
            <a:extLst>
              <a:ext uri="{FF2B5EF4-FFF2-40B4-BE49-F238E27FC236}">
                <a16:creationId xmlns:a16="http://schemas.microsoft.com/office/drawing/2014/main" id="{00000000-0008-0000-1100-000084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45" name="Line 6894">
            <a:extLst>
              <a:ext uri="{FF2B5EF4-FFF2-40B4-BE49-F238E27FC236}">
                <a16:creationId xmlns:a16="http://schemas.microsoft.com/office/drawing/2014/main" id="{00000000-0008-0000-1100-000085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571500</xdr:colOff>
      <xdr:row>32</xdr:row>
      <xdr:rowOff>0</xdr:rowOff>
    </xdr:to>
    <xdr:grpSp>
      <xdr:nvGrpSpPr>
        <xdr:cNvPr id="5100904" name="Group 6895">
          <a:extLst>
            <a:ext uri="{FF2B5EF4-FFF2-40B4-BE49-F238E27FC236}">
              <a16:creationId xmlns:a16="http://schemas.microsoft.com/office/drawing/2014/main" id="{00000000-0008-0000-1100-000068D54D00}"/>
            </a:ext>
          </a:extLst>
        </xdr:cNvPr>
        <xdr:cNvGrpSpPr>
          <a:grpSpLocks/>
        </xdr:cNvGrpSpPr>
      </xdr:nvGrpSpPr>
      <xdr:grpSpPr bwMode="auto">
        <a:xfrm>
          <a:off x="5486400" y="10096500"/>
          <a:ext cx="228600" cy="0"/>
          <a:chOff x="466" y="3952"/>
          <a:chExt cx="28" cy="16"/>
        </a:xfrm>
      </xdr:grpSpPr>
      <xdr:sp macro="" textlink="">
        <xdr:nvSpPr>
          <xdr:cNvPr id="5101442" name="Line 6896">
            <a:extLst>
              <a:ext uri="{FF2B5EF4-FFF2-40B4-BE49-F238E27FC236}">
                <a16:creationId xmlns:a16="http://schemas.microsoft.com/office/drawing/2014/main" id="{00000000-0008-0000-1100-000082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43" name="Line 6897">
            <a:extLst>
              <a:ext uri="{FF2B5EF4-FFF2-40B4-BE49-F238E27FC236}">
                <a16:creationId xmlns:a16="http://schemas.microsoft.com/office/drawing/2014/main" id="{00000000-0008-0000-1100-000083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05" name="Group 6898">
          <a:extLst>
            <a:ext uri="{FF2B5EF4-FFF2-40B4-BE49-F238E27FC236}">
              <a16:creationId xmlns:a16="http://schemas.microsoft.com/office/drawing/2014/main" id="{00000000-0008-0000-1100-000069D54D00}"/>
            </a:ext>
          </a:extLst>
        </xdr:cNvPr>
        <xdr:cNvGrpSpPr>
          <a:grpSpLocks/>
        </xdr:cNvGrpSpPr>
      </xdr:nvGrpSpPr>
      <xdr:grpSpPr bwMode="auto">
        <a:xfrm>
          <a:off x="4700588" y="10096500"/>
          <a:ext cx="266700" cy="0"/>
          <a:chOff x="466" y="3952"/>
          <a:chExt cx="28" cy="16"/>
        </a:xfrm>
      </xdr:grpSpPr>
      <xdr:sp macro="" textlink="">
        <xdr:nvSpPr>
          <xdr:cNvPr id="5101440" name="Line 6899">
            <a:extLst>
              <a:ext uri="{FF2B5EF4-FFF2-40B4-BE49-F238E27FC236}">
                <a16:creationId xmlns:a16="http://schemas.microsoft.com/office/drawing/2014/main" id="{00000000-0008-0000-1100-000080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41" name="Line 6900">
            <a:extLst>
              <a:ext uri="{FF2B5EF4-FFF2-40B4-BE49-F238E27FC236}">
                <a16:creationId xmlns:a16="http://schemas.microsoft.com/office/drawing/2014/main" id="{00000000-0008-0000-1100-000081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06" name="Group 6901">
          <a:extLst>
            <a:ext uri="{FF2B5EF4-FFF2-40B4-BE49-F238E27FC236}">
              <a16:creationId xmlns:a16="http://schemas.microsoft.com/office/drawing/2014/main" id="{00000000-0008-0000-1100-00006AD54D00}"/>
            </a:ext>
          </a:extLst>
        </xdr:cNvPr>
        <xdr:cNvGrpSpPr>
          <a:grpSpLocks/>
        </xdr:cNvGrpSpPr>
      </xdr:nvGrpSpPr>
      <xdr:grpSpPr bwMode="auto">
        <a:xfrm>
          <a:off x="4700588" y="10096500"/>
          <a:ext cx="266700" cy="0"/>
          <a:chOff x="466" y="3952"/>
          <a:chExt cx="28" cy="16"/>
        </a:xfrm>
      </xdr:grpSpPr>
      <xdr:sp macro="" textlink="">
        <xdr:nvSpPr>
          <xdr:cNvPr id="5101438" name="Line 6902">
            <a:extLst>
              <a:ext uri="{FF2B5EF4-FFF2-40B4-BE49-F238E27FC236}">
                <a16:creationId xmlns:a16="http://schemas.microsoft.com/office/drawing/2014/main" id="{00000000-0008-0000-1100-00007E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39" name="Line 6903">
            <a:extLst>
              <a:ext uri="{FF2B5EF4-FFF2-40B4-BE49-F238E27FC236}">
                <a16:creationId xmlns:a16="http://schemas.microsoft.com/office/drawing/2014/main" id="{00000000-0008-0000-1100-00007F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07" name="Group 6904">
          <a:extLst>
            <a:ext uri="{FF2B5EF4-FFF2-40B4-BE49-F238E27FC236}">
              <a16:creationId xmlns:a16="http://schemas.microsoft.com/office/drawing/2014/main" id="{00000000-0008-0000-1100-00006BD54D00}"/>
            </a:ext>
          </a:extLst>
        </xdr:cNvPr>
        <xdr:cNvGrpSpPr>
          <a:grpSpLocks/>
        </xdr:cNvGrpSpPr>
      </xdr:nvGrpSpPr>
      <xdr:grpSpPr bwMode="auto">
        <a:xfrm>
          <a:off x="4700588" y="10096500"/>
          <a:ext cx="266700" cy="0"/>
          <a:chOff x="466" y="3952"/>
          <a:chExt cx="28" cy="16"/>
        </a:xfrm>
      </xdr:grpSpPr>
      <xdr:sp macro="" textlink="">
        <xdr:nvSpPr>
          <xdr:cNvPr id="5101436" name="Line 6905">
            <a:extLst>
              <a:ext uri="{FF2B5EF4-FFF2-40B4-BE49-F238E27FC236}">
                <a16:creationId xmlns:a16="http://schemas.microsoft.com/office/drawing/2014/main" id="{00000000-0008-0000-1100-00007C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37" name="Line 6906">
            <a:extLst>
              <a:ext uri="{FF2B5EF4-FFF2-40B4-BE49-F238E27FC236}">
                <a16:creationId xmlns:a16="http://schemas.microsoft.com/office/drawing/2014/main" id="{00000000-0008-0000-1100-00007D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08" name="Group 6907">
          <a:extLst>
            <a:ext uri="{FF2B5EF4-FFF2-40B4-BE49-F238E27FC236}">
              <a16:creationId xmlns:a16="http://schemas.microsoft.com/office/drawing/2014/main" id="{00000000-0008-0000-1100-00006CD54D00}"/>
            </a:ext>
          </a:extLst>
        </xdr:cNvPr>
        <xdr:cNvGrpSpPr>
          <a:grpSpLocks/>
        </xdr:cNvGrpSpPr>
      </xdr:nvGrpSpPr>
      <xdr:grpSpPr bwMode="auto">
        <a:xfrm>
          <a:off x="4700588" y="10096500"/>
          <a:ext cx="266700" cy="0"/>
          <a:chOff x="466" y="3952"/>
          <a:chExt cx="28" cy="16"/>
        </a:xfrm>
      </xdr:grpSpPr>
      <xdr:sp macro="" textlink="">
        <xdr:nvSpPr>
          <xdr:cNvPr id="5101434" name="Line 6908">
            <a:extLst>
              <a:ext uri="{FF2B5EF4-FFF2-40B4-BE49-F238E27FC236}">
                <a16:creationId xmlns:a16="http://schemas.microsoft.com/office/drawing/2014/main" id="{00000000-0008-0000-1100-00007A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35" name="Line 6909">
            <a:extLst>
              <a:ext uri="{FF2B5EF4-FFF2-40B4-BE49-F238E27FC236}">
                <a16:creationId xmlns:a16="http://schemas.microsoft.com/office/drawing/2014/main" id="{00000000-0008-0000-1100-00007B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09" name="Group 6910">
          <a:extLst>
            <a:ext uri="{FF2B5EF4-FFF2-40B4-BE49-F238E27FC236}">
              <a16:creationId xmlns:a16="http://schemas.microsoft.com/office/drawing/2014/main" id="{00000000-0008-0000-1100-00006DD54D00}"/>
            </a:ext>
          </a:extLst>
        </xdr:cNvPr>
        <xdr:cNvGrpSpPr>
          <a:grpSpLocks/>
        </xdr:cNvGrpSpPr>
      </xdr:nvGrpSpPr>
      <xdr:grpSpPr bwMode="auto">
        <a:xfrm>
          <a:off x="4700588" y="10096500"/>
          <a:ext cx="266700" cy="0"/>
          <a:chOff x="466" y="3952"/>
          <a:chExt cx="28" cy="16"/>
        </a:xfrm>
      </xdr:grpSpPr>
      <xdr:sp macro="" textlink="">
        <xdr:nvSpPr>
          <xdr:cNvPr id="5101432" name="Line 6911">
            <a:extLst>
              <a:ext uri="{FF2B5EF4-FFF2-40B4-BE49-F238E27FC236}">
                <a16:creationId xmlns:a16="http://schemas.microsoft.com/office/drawing/2014/main" id="{00000000-0008-0000-1100-000078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33" name="Line 6912">
            <a:extLst>
              <a:ext uri="{FF2B5EF4-FFF2-40B4-BE49-F238E27FC236}">
                <a16:creationId xmlns:a16="http://schemas.microsoft.com/office/drawing/2014/main" id="{00000000-0008-0000-1100-000079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219075</xdr:colOff>
      <xdr:row>32</xdr:row>
      <xdr:rowOff>0</xdr:rowOff>
    </xdr:from>
    <xdr:to>
      <xdr:col>3</xdr:col>
      <xdr:colOff>447675</xdr:colOff>
      <xdr:row>32</xdr:row>
      <xdr:rowOff>0</xdr:rowOff>
    </xdr:to>
    <xdr:grpSp>
      <xdr:nvGrpSpPr>
        <xdr:cNvPr id="5100910" name="Group 6913">
          <a:extLst>
            <a:ext uri="{FF2B5EF4-FFF2-40B4-BE49-F238E27FC236}">
              <a16:creationId xmlns:a16="http://schemas.microsoft.com/office/drawing/2014/main" id="{00000000-0008-0000-1100-00006ED54D00}"/>
            </a:ext>
          </a:extLst>
        </xdr:cNvPr>
        <xdr:cNvGrpSpPr>
          <a:grpSpLocks/>
        </xdr:cNvGrpSpPr>
      </xdr:nvGrpSpPr>
      <xdr:grpSpPr bwMode="auto">
        <a:xfrm>
          <a:off x="4576763" y="10096500"/>
          <a:ext cx="228600" cy="0"/>
          <a:chOff x="466" y="3952"/>
          <a:chExt cx="28" cy="16"/>
        </a:xfrm>
      </xdr:grpSpPr>
      <xdr:sp macro="" textlink="">
        <xdr:nvSpPr>
          <xdr:cNvPr id="5101430" name="Line 6914">
            <a:extLst>
              <a:ext uri="{FF2B5EF4-FFF2-40B4-BE49-F238E27FC236}">
                <a16:creationId xmlns:a16="http://schemas.microsoft.com/office/drawing/2014/main" id="{00000000-0008-0000-1100-000076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31" name="Line 6915">
            <a:extLst>
              <a:ext uri="{FF2B5EF4-FFF2-40B4-BE49-F238E27FC236}">
                <a16:creationId xmlns:a16="http://schemas.microsoft.com/office/drawing/2014/main" id="{00000000-0008-0000-1100-000077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11" name="Group 6916">
          <a:extLst>
            <a:ext uri="{FF2B5EF4-FFF2-40B4-BE49-F238E27FC236}">
              <a16:creationId xmlns:a16="http://schemas.microsoft.com/office/drawing/2014/main" id="{00000000-0008-0000-1100-00006FD54D00}"/>
            </a:ext>
          </a:extLst>
        </xdr:cNvPr>
        <xdr:cNvGrpSpPr>
          <a:grpSpLocks/>
        </xdr:cNvGrpSpPr>
      </xdr:nvGrpSpPr>
      <xdr:grpSpPr bwMode="auto">
        <a:xfrm>
          <a:off x="4117181" y="10096500"/>
          <a:ext cx="240507" cy="0"/>
          <a:chOff x="466" y="3952"/>
          <a:chExt cx="28" cy="16"/>
        </a:xfrm>
      </xdr:grpSpPr>
      <xdr:sp macro="" textlink="">
        <xdr:nvSpPr>
          <xdr:cNvPr id="5101428" name="Line 6917">
            <a:extLst>
              <a:ext uri="{FF2B5EF4-FFF2-40B4-BE49-F238E27FC236}">
                <a16:creationId xmlns:a16="http://schemas.microsoft.com/office/drawing/2014/main" id="{00000000-0008-0000-1100-000074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29" name="Line 6918">
            <a:extLst>
              <a:ext uri="{FF2B5EF4-FFF2-40B4-BE49-F238E27FC236}">
                <a16:creationId xmlns:a16="http://schemas.microsoft.com/office/drawing/2014/main" id="{00000000-0008-0000-1100-000075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12" name="Group 6919">
          <a:extLst>
            <a:ext uri="{FF2B5EF4-FFF2-40B4-BE49-F238E27FC236}">
              <a16:creationId xmlns:a16="http://schemas.microsoft.com/office/drawing/2014/main" id="{00000000-0008-0000-1100-000070D54D00}"/>
            </a:ext>
          </a:extLst>
        </xdr:cNvPr>
        <xdr:cNvGrpSpPr>
          <a:grpSpLocks/>
        </xdr:cNvGrpSpPr>
      </xdr:nvGrpSpPr>
      <xdr:grpSpPr bwMode="auto">
        <a:xfrm>
          <a:off x="4117181" y="10096500"/>
          <a:ext cx="240507" cy="0"/>
          <a:chOff x="466" y="3952"/>
          <a:chExt cx="28" cy="16"/>
        </a:xfrm>
      </xdr:grpSpPr>
      <xdr:sp macro="" textlink="">
        <xdr:nvSpPr>
          <xdr:cNvPr id="5101426" name="Line 6920">
            <a:extLst>
              <a:ext uri="{FF2B5EF4-FFF2-40B4-BE49-F238E27FC236}">
                <a16:creationId xmlns:a16="http://schemas.microsoft.com/office/drawing/2014/main" id="{00000000-0008-0000-1100-000072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27" name="Line 6921">
            <a:extLst>
              <a:ext uri="{FF2B5EF4-FFF2-40B4-BE49-F238E27FC236}">
                <a16:creationId xmlns:a16="http://schemas.microsoft.com/office/drawing/2014/main" id="{00000000-0008-0000-1100-000073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13" name="Group 6922">
          <a:extLst>
            <a:ext uri="{FF2B5EF4-FFF2-40B4-BE49-F238E27FC236}">
              <a16:creationId xmlns:a16="http://schemas.microsoft.com/office/drawing/2014/main" id="{00000000-0008-0000-1100-000071D54D00}"/>
            </a:ext>
          </a:extLst>
        </xdr:cNvPr>
        <xdr:cNvGrpSpPr>
          <a:grpSpLocks/>
        </xdr:cNvGrpSpPr>
      </xdr:nvGrpSpPr>
      <xdr:grpSpPr bwMode="auto">
        <a:xfrm>
          <a:off x="4117181" y="10096500"/>
          <a:ext cx="240507" cy="0"/>
          <a:chOff x="466" y="3952"/>
          <a:chExt cx="28" cy="16"/>
        </a:xfrm>
      </xdr:grpSpPr>
      <xdr:sp macro="" textlink="">
        <xdr:nvSpPr>
          <xdr:cNvPr id="5101424" name="Line 6923">
            <a:extLst>
              <a:ext uri="{FF2B5EF4-FFF2-40B4-BE49-F238E27FC236}">
                <a16:creationId xmlns:a16="http://schemas.microsoft.com/office/drawing/2014/main" id="{00000000-0008-0000-1100-000070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25" name="Line 6924">
            <a:extLst>
              <a:ext uri="{FF2B5EF4-FFF2-40B4-BE49-F238E27FC236}">
                <a16:creationId xmlns:a16="http://schemas.microsoft.com/office/drawing/2014/main" id="{00000000-0008-0000-1100-000071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14" name="Group 6925">
          <a:extLst>
            <a:ext uri="{FF2B5EF4-FFF2-40B4-BE49-F238E27FC236}">
              <a16:creationId xmlns:a16="http://schemas.microsoft.com/office/drawing/2014/main" id="{00000000-0008-0000-1100-000072D54D00}"/>
            </a:ext>
          </a:extLst>
        </xdr:cNvPr>
        <xdr:cNvGrpSpPr>
          <a:grpSpLocks/>
        </xdr:cNvGrpSpPr>
      </xdr:nvGrpSpPr>
      <xdr:grpSpPr bwMode="auto">
        <a:xfrm>
          <a:off x="4117181" y="10096500"/>
          <a:ext cx="240507" cy="0"/>
          <a:chOff x="466" y="3952"/>
          <a:chExt cx="28" cy="16"/>
        </a:xfrm>
      </xdr:grpSpPr>
      <xdr:sp macro="" textlink="">
        <xdr:nvSpPr>
          <xdr:cNvPr id="5101422" name="Line 6926">
            <a:extLst>
              <a:ext uri="{FF2B5EF4-FFF2-40B4-BE49-F238E27FC236}">
                <a16:creationId xmlns:a16="http://schemas.microsoft.com/office/drawing/2014/main" id="{00000000-0008-0000-1100-00006E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23" name="Line 6927">
            <a:extLst>
              <a:ext uri="{FF2B5EF4-FFF2-40B4-BE49-F238E27FC236}">
                <a16:creationId xmlns:a16="http://schemas.microsoft.com/office/drawing/2014/main" id="{00000000-0008-0000-1100-00006F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15" name="Group 6928">
          <a:extLst>
            <a:ext uri="{FF2B5EF4-FFF2-40B4-BE49-F238E27FC236}">
              <a16:creationId xmlns:a16="http://schemas.microsoft.com/office/drawing/2014/main" id="{00000000-0008-0000-1100-000073D54D00}"/>
            </a:ext>
          </a:extLst>
        </xdr:cNvPr>
        <xdr:cNvGrpSpPr>
          <a:grpSpLocks/>
        </xdr:cNvGrpSpPr>
      </xdr:nvGrpSpPr>
      <xdr:grpSpPr bwMode="auto">
        <a:xfrm>
          <a:off x="4117181" y="10096500"/>
          <a:ext cx="240507" cy="0"/>
          <a:chOff x="466" y="3952"/>
          <a:chExt cx="28" cy="16"/>
        </a:xfrm>
      </xdr:grpSpPr>
      <xdr:sp macro="" textlink="">
        <xdr:nvSpPr>
          <xdr:cNvPr id="5101420" name="Line 6929">
            <a:extLst>
              <a:ext uri="{FF2B5EF4-FFF2-40B4-BE49-F238E27FC236}">
                <a16:creationId xmlns:a16="http://schemas.microsoft.com/office/drawing/2014/main" id="{00000000-0008-0000-1100-00006C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21" name="Line 6930">
            <a:extLst>
              <a:ext uri="{FF2B5EF4-FFF2-40B4-BE49-F238E27FC236}">
                <a16:creationId xmlns:a16="http://schemas.microsoft.com/office/drawing/2014/main" id="{00000000-0008-0000-1100-00006D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16" name="Group 6931">
          <a:extLst>
            <a:ext uri="{FF2B5EF4-FFF2-40B4-BE49-F238E27FC236}">
              <a16:creationId xmlns:a16="http://schemas.microsoft.com/office/drawing/2014/main" id="{00000000-0008-0000-1100-000074D54D00}"/>
            </a:ext>
          </a:extLst>
        </xdr:cNvPr>
        <xdr:cNvGrpSpPr>
          <a:grpSpLocks/>
        </xdr:cNvGrpSpPr>
      </xdr:nvGrpSpPr>
      <xdr:grpSpPr bwMode="auto">
        <a:xfrm>
          <a:off x="4117181" y="10096500"/>
          <a:ext cx="240507" cy="0"/>
          <a:chOff x="466" y="3952"/>
          <a:chExt cx="28" cy="16"/>
        </a:xfrm>
      </xdr:grpSpPr>
      <xdr:sp macro="" textlink="">
        <xdr:nvSpPr>
          <xdr:cNvPr id="5101418" name="Line 6932">
            <a:extLst>
              <a:ext uri="{FF2B5EF4-FFF2-40B4-BE49-F238E27FC236}">
                <a16:creationId xmlns:a16="http://schemas.microsoft.com/office/drawing/2014/main" id="{00000000-0008-0000-1100-00006A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19" name="Line 6933">
            <a:extLst>
              <a:ext uri="{FF2B5EF4-FFF2-40B4-BE49-F238E27FC236}">
                <a16:creationId xmlns:a16="http://schemas.microsoft.com/office/drawing/2014/main" id="{00000000-0008-0000-1100-00006B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219075</xdr:colOff>
      <xdr:row>32</xdr:row>
      <xdr:rowOff>0</xdr:rowOff>
    </xdr:from>
    <xdr:to>
      <xdr:col>2</xdr:col>
      <xdr:colOff>447675</xdr:colOff>
      <xdr:row>32</xdr:row>
      <xdr:rowOff>0</xdr:rowOff>
    </xdr:to>
    <xdr:grpSp>
      <xdr:nvGrpSpPr>
        <xdr:cNvPr id="5100917" name="Group 6934">
          <a:extLst>
            <a:ext uri="{FF2B5EF4-FFF2-40B4-BE49-F238E27FC236}">
              <a16:creationId xmlns:a16="http://schemas.microsoft.com/office/drawing/2014/main" id="{00000000-0008-0000-1100-000075D54D00}"/>
            </a:ext>
          </a:extLst>
        </xdr:cNvPr>
        <xdr:cNvGrpSpPr>
          <a:grpSpLocks/>
        </xdr:cNvGrpSpPr>
      </xdr:nvGrpSpPr>
      <xdr:grpSpPr bwMode="auto">
        <a:xfrm>
          <a:off x="3993356" y="10096500"/>
          <a:ext cx="228600" cy="0"/>
          <a:chOff x="466" y="3952"/>
          <a:chExt cx="28" cy="16"/>
        </a:xfrm>
      </xdr:grpSpPr>
      <xdr:sp macro="" textlink="">
        <xdr:nvSpPr>
          <xdr:cNvPr id="5101416" name="Line 6935">
            <a:extLst>
              <a:ext uri="{FF2B5EF4-FFF2-40B4-BE49-F238E27FC236}">
                <a16:creationId xmlns:a16="http://schemas.microsoft.com/office/drawing/2014/main" id="{00000000-0008-0000-1100-000068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17" name="Line 6936">
            <a:extLst>
              <a:ext uri="{FF2B5EF4-FFF2-40B4-BE49-F238E27FC236}">
                <a16:creationId xmlns:a16="http://schemas.microsoft.com/office/drawing/2014/main" id="{00000000-0008-0000-1100-000069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918" name="Group 6937">
          <a:extLst>
            <a:ext uri="{FF2B5EF4-FFF2-40B4-BE49-F238E27FC236}">
              <a16:creationId xmlns:a16="http://schemas.microsoft.com/office/drawing/2014/main" id="{00000000-0008-0000-1100-000076D54D00}"/>
            </a:ext>
          </a:extLst>
        </xdr:cNvPr>
        <xdr:cNvGrpSpPr>
          <a:grpSpLocks/>
        </xdr:cNvGrpSpPr>
      </xdr:nvGrpSpPr>
      <xdr:grpSpPr bwMode="auto">
        <a:xfrm>
          <a:off x="4117181" y="10096500"/>
          <a:ext cx="228600" cy="0"/>
          <a:chOff x="466" y="3952"/>
          <a:chExt cx="28" cy="16"/>
        </a:xfrm>
      </xdr:grpSpPr>
      <xdr:sp macro="" textlink="">
        <xdr:nvSpPr>
          <xdr:cNvPr id="5101414" name="Line 6938">
            <a:extLst>
              <a:ext uri="{FF2B5EF4-FFF2-40B4-BE49-F238E27FC236}">
                <a16:creationId xmlns:a16="http://schemas.microsoft.com/office/drawing/2014/main" id="{00000000-0008-0000-1100-000066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15" name="Line 6939">
            <a:extLst>
              <a:ext uri="{FF2B5EF4-FFF2-40B4-BE49-F238E27FC236}">
                <a16:creationId xmlns:a16="http://schemas.microsoft.com/office/drawing/2014/main" id="{00000000-0008-0000-1100-000067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919" name="Group 6940">
          <a:extLst>
            <a:ext uri="{FF2B5EF4-FFF2-40B4-BE49-F238E27FC236}">
              <a16:creationId xmlns:a16="http://schemas.microsoft.com/office/drawing/2014/main" id="{00000000-0008-0000-1100-000077D54D00}"/>
            </a:ext>
          </a:extLst>
        </xdr:cNvPr>
        <xdr:cNvGrpSpPr>
          <a:grpSpLocks/>
        </xdr:cNvGrpSpPr>
      </xdr:nvGrpSpPr>
      <xdr:grpSpPr bwMode="auto">
        <a:xfrm>
          <a:off x="4117181" y="10096500"/>
          <a:ext cx="228600" cy="0"/>
          <a:chOff x="466" y="3952"/>
          <a:chExt cx="28" cy="16"/>
        </a:xfrm>
      </xdr:grpSpPr>
      <xdr:sp macro="" textlink="">
        <xdr:nvSpPr>
          <xdr:cNvPr id="5101412" name="Line 6941">
            <a:extLst>
              <a:ext uri="{FF2B5EF4-FFF2-40B4-BE49-F238E27FC236}">
                <a16:creationId xmlns:a16="http://schemas.microsoft.com/office/drawing/2014/main" id="{00000000-0008-0000-1100-000064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13" name="Line 6942">
            <a:extLst>
              <a:ext uri="{FF2B5EF4-FFF2-40B4-BE49-F238E27FC236}">
                <a16:creationId xmlns:a16="http://schemas.microsoft.com/office/drawing/2014/main" id="{00000000-0008-0000-1100-000065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20" name="Group 6943">
          <a:extLst>
            <a:ext uri="{FF2B5EF4-FFF2-40B4-BE49-F238E27FC236}">
              <a16:creationId xmlns:a16="http://schemas.microsoft.com/office/drawing/2014/main" id="{00000000-0008-0000-1100-000078D54D00}"/>
            </a:ext>
          </a:extLst>
        </xdr:cNvPr>
        <xdr:cNvGrpSpPr>
          <a:grpSpLocks/>
        </xdr:cNvGrpSpPr>
      </xdr:nvGrpSpPr>
      <xdr:grpSpPr bwMode="auto">
        <a:xfrm>
          <a:off x="4117181" y="10096500"/>
          <a:ext cx="240507" cy="0"/>
          <a:chOff x="466" y="3952"/>
          <a:chExt cx="28" cy="16"/>
        </a:xfrm>
      </xdr:grpSpPr>
      <xdr:sp macro="" textlink="">
        <xdr:nvSpPr>
          <xdr:cNvPr id="5101410" name="Line 6944">
            <a:extLst>
              <a:ext uri="{FF2B5EF4-FFF2-40B4-BE49-F238E27FC236}">
                <a16:creationId xmlns:a16="http://schemas.microsoft.com/office/drawing/2014/main" id="{00000000-0008-0000-1100-000062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11" name="Line 6945">
            <a:extLst>
              <a:ext uri="{FF2B5EF4-FFF2-40B4-BE49-F238E27FC236}">
                <a16:creationId xmlns:a16="http://schemas.microsoft.com/office/drawing/2014/main" id="{00000000-0008-0000-1100-000063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921" name="Group 6946">
          <a:extLst>
            <a:ext uri="{FF2B5EF4-FFF2-40B4-BE49-F238E27FC236}">
              <a16:creationId xmlns:a16="http://schemas.microsoft.com/office/drawing/2014/main" id="{00000000-0008-0000-1100-000079D54D00}"/>
            </a:ext>
          </a:extLst>
        </xdr:cNvPr>
        <xdr:cNvGrpSpPr>
          <a:grpSpLocks/>
        </xdr:cNvGrpSpPr>
      </xdr:nvGrpSpPr>
      <xdr:grpSpPr bwMode="auto">
        <a:xfrm>
          <a:off x="4117181" y="10096500"/>
          <a:ext cx="228600" cy="0"/>
          <a:chOff x="466" y="3952"/>
          <a:chExt cx="28" cy="16"/>
        </a:xfrm>
      </xdr:grpSpPr>
      <xdr:sp macro="" textlink="">
        <xdr:nvSpPr>
          <xdr:cNvPr id="5101408" name="Line 6947">
            <a:extLst>
              <a:ext uri="{FF2B5EF4-FFF2-40B4-BE49-F238E27FC236}">
                <a16:creationId xmlns:a16="http://schemas.microsoft.com/office/drawing/2014/main" id="{00000000-0008-0000-1100-000060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09" name="Line 6948">
            <a:extLst>
              <a:ext uri="{FF2B5EF4-FFF2-40B4-BE49-F238E27FC236}">
                <a16:creationId xmlns:a16="http://schemas.microsoft.com/office/drawing/2014/main" id="{00000000-0008-0000-1100-000061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922" name="Group 6949">
          <a:extLst>
            <a:ext uri="{FF2B5EF4-FFF2-40B4-BE49-F238E27FC236}">
              <a16:creationId xmlns:a16="http://schemas.microsoft.com/office/drawing/2014/main" id="{00000000-0008-0000-1100-00007AD54D00}"/>
            </a:ext>
          </a:extLst>
        </xdr:cNvPr>
        <xdr:cNvGrpSpPr>
          <a:grpSpLocks/>
        </xdr:cNvGrpSpPr>
      </xdr:nvGrpSpPr>
      <xdr:grpSpPr bwMode="auto">
        <a:xfrm>
          <a:off x="4117181" y="10096500"/>
          <a:ext cx="228600" cy="0"/>
          <a:chOff x="466" y="3952"/>
          <a:chExt cx="28" cy="16"/>
        </a:xfrm>
      </xdr:grpSpPr>
      <xdr:sp macro="" textlink="">
        <xdr:nvSpPr>
          <xdr:cNvPr id="5101406" name="Line 6950">
            <a:extLst>
              <a:ext uri="{FF2B5EF4-FFF2-40B4-BE49-F238E27FC236}">
                <a16:creationId xmlns:a16="http://schemas.microsoft.com/office/drawing/2014/main" id="{00000000-0008-0000-1100-00005E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07" name="Line 6951">
            <a:extLst>
              <a:ext uri="{FF2B5EF4-FFF2-40B4-BE49-F238E27FC236}">
                <a16:creationId xmlns:a16="http://schemas.microsoft.com/office/drawing/2014/main" id="{00000000-0008-0000-1100-00005F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23" name="Group 6952">
          <a:extLst>
            <a:ext uri="{FF2B5EF4-FFF2-40B4-BE49-F238E27FC236}">
              <a16:creationId xmlns:a16="http://schemas.microsoft.com/office/drawing/2014/main" id="{00000000-0008-0000-1100-00007BD54D00}"/>
            </a:ext>
          </a:extLst>
        </xdr:cNvPr>
        <xdr:cNvGrpSpPr>
          <a:grpSpLocks/>
        </xdr:cNvGrpSpPr>
      </xdr:nvGrpSpPr>
      <xdr:grpSpPr bwMode="auto">
        <a:xfrm>
          <a:off x="4117181" y="10096500"/>
          <a:ext cx="240507" cy="0"/>
          <a:chOff x="466" y="3952"/>
          <a:chExt cx="28" cy="16"/>
        </a:xfrm>
      </xdr:grpSpPr>
      <xdr:sp macro="" textlink="">
        <xdr:nvSpPr>
          <xdr:cNvPr id="5101404" name="Line 6953">
            <a:extLst>
              <a:ext uri="{FF2B5EF4-FFF2-40B4-BE49-F238E27FC236}">
                <a16:creationId xmlns:a16="http://schemas.microsoft.com/office/drawing/2014/main" id="{00000000-0008-0000-1100-00005C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05" name="Line 6954">
            <a:extLst>
              <a:ext uri="{FF2B5EF4-FFF2-40B4-BE49-F238E27FC236}">
                <a16:creationId xmlns:a16="http://schemas.microsoft.com/office/drawing/2014/main" id="{00000000-0008-0000-1100-00005D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24" name="Group 6955">
          <a:extLst>
            <a:ext uri="{FF2B5EF4-FFF2-40B4-BE49-F238E27FC236}">
              <a16:creationId xmlns:a16="http://schemas.microsoft.com/office/drawing/2014/main" id="{00000000-0008-0000-1100-00007CD54D00}"/>
            </a:ext>
          </a:extLst>
        </xdr:cNvPr>
        <xdr:cNvGrpSpPr>
          <a:grpSpLocks/>
        </xdr:cNvGrpSpPr>
      </xdr:nvGrpSpPr>
      <xdr:grpSpPr bwMode="auto">
        <a:xfrm>
          <a:off x="4700588" y="10096500"/>
          <a:ext cx="266700" cy="0"/>
          <a:chOff x="466" y="3952"/>
          <a:chExt cx="28" cy="16"/>
        </a:xfrm>
      </xdr:grpSpPr>
      <xdr:sp macro="" textlink="">
        <xdr:nvSpPr>
          <xdr:cNvPr id="5101402" name="Line 6956">
            <a:extLst>
              <a:ext uri="{FF2B5EF4-FFF2-40B4-BE49-F238E27FC236}">
                <a16:creationId xmlns:a16="http://schemas.microsoft.com/office/drawing/2014/main" id="{00000000-0008-0000-1100-00005A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03" name="Line 6957">
            <a:extLst>
              <a:ext uri="{FF2B5EF4-FFF2-40B4-BE49-F238E27FC236}">
                <a16:creationId xmlns:a16="http://schemas.microsoft.com/office/drawing/2014/main" id="{00000000-0008-0000-1100-00005B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25" name="Group 6958">
          <a:extLst>
            <a:ext uri="{FF2B5EF4-FFF2-40B4-BE49-F238E27FC236}">
              <a16:creationId xmlns:a16="http://schemas.microsoft.com/office/drawing/2014/main" id="{00000000-0008-0000-1100-00007DD54D00}"/>
            </a:ext>
          </a:extLst>
        </xdr:cNvPr>
        <xdr:cNvGrpSpPr>
          <a:grpSpLocks/>
        </xdr:cNvGrpSpPr>
      </xdr:nvGrpSpPr>
      <xdr:grpSpPr bwMode="auto">
        <a:xfrm>
          <a:off x="4700588" y="10096500"/>
          <a:ext cx="266700" cy="0"/>
          <a:chOff x="466" y="3952"/>
          <a:chExt cx="28" cy="16"/>
        </a:xfrm>
      </xdr:grpSpPr>
      <xdr:sp macro="" textlink="">
        <xdr:nvSpPr>
          <xdr:cNvPr id="5101400" name="Line 6959">
            <a:extLst>
              <a:ext uri="{FF2B5EF4-FFF2-40B4-BE49-F238E27FC236}">
                <a16:creationId xmlns:a16="http://schemas.microsoft.com/office/drawing/2014/main" id="{00000000-0008-0000-1100-000058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01" name="Line 6960">
            <a:extLst>
              <a:ext uri="{FF2B5EF4-FFF2-40B4-BE49-F238E27FC236}">
                <a16:creationId xmlns:a16="http://schemas.microsoft.com/office/drawing/2014/main" id="{00000000-0008-0000-1100-000059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26" name="Group 6961">
          <a:extLst>
            <a:ext uri="{FF2B5EF4-FFF2-40B4-BE49-F238E27FC236}">
              <a16:creationId xmlns:a16="http://schemas.microsoft.com/office/drawing/2014/main" id="{00000000-0008-0000-1100-00007ED54D00}"/>
            </a:ext>
          </a:extLst>
        </xdr:cNvPr>
        <xdr:cNvGrpSpPr>
          <a:grpSpLocks/>
        </xdr:cNvGrpSpPr>
      </xdr:nvGrpSpPr>
      <xdr:grpSpPr bwMode="auto">
        <a:xfrm>
          <a:off x="4700588" y="10096500"/>
          <a:ext cx="266700" cy="0"/>
          <a:chOff x="466" y="3952"/>
          <a:chExt cx="28" cy="16"/>
        </a:xfrm>
      </xdr:grpSpPr>
      <xdr:sp macro="" textlink="">
        <xdr:nvSpPr>
          <xdr:cNvPr id="5101398" name="Line 6962">
            <a:extLst>
              <a:ext uri="{FF2B5EF4-FFF2-40B4-BE49-F238E27FC236}">
                <a16:creationId xmlns:a16="http://schemas.microsoft.com/office/drawing/2014/main" id="{00000000-0008-0000-1100-000056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99" name="Line 6963">
            <a:extLst>
              <a:ext uri="{FF2B5EF4-FFF2-40B4-BE49-F238E27FC236}">
                <a16:creationId xmlns:a16="http://schemas.microsoft.com/office/drawing/2014/main" id="{00000000-0008-0000-1100-000057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927" name="Group 6964">
          <a:extLst>
            <a:ext uri="{FF2B5EF4-FFF2-40B4-BE49-F238E27FC236}">
              <a16:creationId xmlns:a16="http://schemas.microsoft.com/office/drawing/2014/main" id="{00000000-0008-0000-1100-00007FD54D00}"/>
            </a:ext>
          </a:extLst>
        </xdr:cNvPr>
        <xdr:cNvGrpSpPr>
          <a:grpSpLocks/>
        </xdr:cNvGrpSpPr>
      </xdr:nvGrpSpPr>
      <xdr:grpSpPr bwMode="auto">
        <a:xfrm>
          <a:off x="5486400" y="10096500"/>
          <a:ext cx="266700" cy="0"/>
          <a:chOff x="466" y="3952"/>
          <a:chExt cx="28" cy="16"/>
        </a:xfrm>
      </xdr:grpSpPr>
      <xdr:sp macro="" textlink="">
        <xdr:nvSpPr>
          <xdr:cNvPr id="5101396" name="Line 6965">
            <a:extLst>
              <a:ext uri="{FF2B5EF4-FFF2-40B4-BE49-F238E27FC236}">
                <a16:creationId xmlns:a16="http://schemas.microsoft.com/office/drawing/2014/main" id="{00000000-0008-0000-1100-000054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97" name="Line 6966">
            <a:extLst>
              <a:ext uri="{FF2B5EF4-FFF2-40B4-BE49-F238E27FC236}">
                <a16:creationId xmlns:a16="http://schemas.microsoft.com/office/drawing/2014/main" id="{00000000-0008-0000-1100-000055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928" name="Group 6967">
          <a:extLst>
            <a:ext uri="{FF2B5EF4-FFF2-40B4-BE49-F238E27FC236}">
              <a16:creationId xmlns:a16="http://schemas.microsoft.com/office/drawing/2014/main" id="{00000000-0008-0000-1100-000080D54D00}"/>
            </a:ext>
          </a:extLst>
        </xdr:cNvPr>
        <xdr:cNvGrpSpPr>
          <a:grpSpLocks/>
        </xdr:cNvGrpSpPr>
      </xdr:nvGrpSpPr>
      <xdr:grpSpPr bwMode="auto">
        <a:xfrm>
          <a:off x="5486400" y="10096500"/>
          <a:ext cx="266700" cy="0"/>
          <a:chOff x="466" y="3952"/>
          <a:chExt cx="28" cy="16"/>
        </a:xfrm>
      </xdr:grpSpPr>
      <xdr:sp macro="" textlink="">
        <xdr:nvSpPr>
          <xdr:cNvPr id="5101394" name="Line 6968">
            <a:extLst>
              <a:ext uri="{FF2B5EF4-FFF2-40B4-BE49-F238E27FC236}">
                <a16:creationId xmlns:a16="http://schemas.microsoft.com/office/drawing/2014/main" id="{00000000-0008-0000-1100-000052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95" name="Line 6969">
            <a:extLst>
              <a:ext uri="{FF2B5EF4-FFF2-40B4-BE49-F238E27FC236}">
                <a16:creationId xmlns:a16="http://schemas.microsoft.com/office/drawing/2014/main" id="{00000000-0008-0000-1100-000053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929" name="Group 6970">
          <a:extLst>
            <a:ext uri="{FF2B5EF4-FFF2-40B4-BE49-F238E27FC236}">
              <a16:creationId xmlns:a16="http://schemas.microsoft.com/office/drawing/2014/main" id="{00000000-0008-0000-1100-000081D54D00}"/>
            </a:ext>
          </a:extLst>
        </xdr:cNvPr>
        <xdr:cNvGrpSpPr>
          <a:grpSpLocks/>
        </xdr:cNvGrpSpPr>
      </xdr:nvGrpSpPr>
      <xdr:grpSpPr bwMode="auto">
        <a:xfrm>
          <a:off x="5486400" y="10096500"/>
          <a:ext cx="266700" cy="0"/>
          <a:chOff x="466" y="3952"/>
          <a:chExt cx="28" cy="16"/>
        </a:xfrm>
      </xdr:grpSpPr>
      <xdr:sp macro="" textlink="">
        <xdr:nvSpPr>
          <xdr:cNvPr id="5101392" name="Line 6971">
            <a:extLst>
              <a:ext uri="{FF2B5EF4-FFF2-40B4-BE49-F238E27FC236}">
                <a16:creationId xmlns:a16="http://schemas.microsoft.com/office/drawing/2014/main" id="{00000000-0008-0000-1100-000050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93" name="Line 6972">
            <a:extLst>
              <a:ext uri="{FF2B5EF4-FFF2-40B4-BE49-F238E27FC236}">
                <a16:creationId xmlns:a16="http://schemas.microsoft.com/office/drawing/2014/main" id="{00000000-0008-0000-1100-000051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930" name="Group 6973">
          <a:extLst>
            <a:ext uri="{FF2B5EF4-FFF2-40B4-BE49-F238E27FC236}">
              <a16:creationId xmlns:a16="http://schemas.microsoft.com/office/drawing/2014/main" id="{00000000-0008-0000-1100-000082D54D00}"/>
            </a:ext>
          </a:extLst>
        </xdr:cNvPr>
        <xdr:cNvGrpSpPr>
          <a:grpSpLocks/>
        </xdr:cNvGrpSpPr>
      </xdr:nvGrpSpPr>
      <xdr:grpSpPr bwMode="auto">
        <a:xfrm>
          <a:off x="5486400" y="10096500"/>
          <a:ext cx="266700" cy="0"/>
          <a:chOff x="466" y="3952"/>
          <a:chExt cx="28" cy="16"/>
        </a:xfrm>
      </xdr:grpSpPr>
      <xdr:sp macro="" textlink="">
        <xdr:nvSpPr>
          <xdr:cNvPr id="5101390" name="Line 6974">
            <a:extLst>
              <a:ext uri="{FF2B5EF4-FFF2-40B4-BE49-F238E27FC236}">
                <a16:creationId xmlns:a16="http://schemas.microsoft.com/office/drawing/2014/main" id="{00000000-0008-0000-1100-00004E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91" name="Line 6975">
            <a:extLst>
              <a:ext uri="{FF2B5EF4-FFF2-40B4-BE49-F238E27FC236}">
                <a16:creationId xmlns:a16="http://schemas.microsoft.com/office/drawing/2014/main" id="{00000000-0008-0000-1100-00004F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931" name="Group 6976">
          <a:extLst>
            <a:ext uri="{FF2B5EF4-FFF2-40B4-BE49-F238E27FC236}">
              <a16:creationId xmlns:a16="http://schemas.microsoft.com/office/drawing/2014/main" id="{00000000-0008-0000-1100-000083D54D00}"/>
            </a:ext>
          </a:extLst>
        </xdr:cNvPr>
        <xdr:cNvGrpSpPr>
          <a:grpSpLocks/>
        </xdr:cNvGrpSpPr>
      </xdr:nvGrpSpPr>
      <xdr:grpSpPr bwMode="auto">
        <a:xfrm>
          <a:off x="5486400" y="10096500"/>
          <a:ext cx="266700" cy="0"/>
          <a:chOff x="466" y="3952"/>
          <a:chExt cx="28" cy="16"/>
        </a:xfrm>
      </xdr:grpSpPr>
      <xdr:sp macro="" textlink="">
        <xdr:nvSpPr>
          <xdr:cNvPr id="5101388" name="Line 6977">
            <a:extLst>
              <a:ext uri="{FF2B5EF4-FFF2-40B4-BE49-F238E27FC236}">
                <a16:creationId xmlns:a16="http://schemas.microsoft.com/office/drawing/2014/main" id="{00000000-0008-0000-1100-00004C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89" name="Line 6978">
            <a:extLst>
              <a:ext uri="{FF2B5EF4-FFF2-40B4-BE49-F238E27FC236}">
                <a16:creationId xmlns:a16="http://schemas.microsoft.com/office/drawing/2014/main" id="{00000000-0008-0000-1100-00004D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932" name="Group 6979">
          <a:extLst>
            <a:ext uri="{FF2B5EF4-FFF2-40B4-BE49-F238E27FC236}">
              <a16:creationId xmlns:a16="http://schemas.microsoft.com/office/drawing/2014/main" id="{00000000-0008-0000-1100-000084D54D00}"/>
            </a:ext>
          </a:extLst>
        </xdr:cNvPr>
        <xdr:cNvGrpSpPr>
          <a:grpSpLocks/>
        </xdr:cNvGrpSpPr>
      </xdr:nvGrpSpPr>
      <xdr:grpSpPr bwMode="auto">
        <a:xfrm>
          <a:off x="4117181" y="10096500"/>
          <a:ext cx="228600" cy="0"/>
          <a:chOff x="466" y="3952"/>
          <a:chExt cx="28" cy="16"/>
        </a:xfrm>
      </xdr:grpSpPr>
      <xdr:sp macro="" textlink="">
        <xdr:nvSpPr>
          <xdr:cNvPr id="5101386" name="Line 6980">
            <a:extLst>
              <a:ext uri="{FF2B5EF4-FFF2-40B4-BE49-F238E27FC236}">
                <a16:creationId xmlns:a16="http://schemas.microsoft.com/office/drawing/2014/main" id="{00000000-0008-0000-1100-00004A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87" name="Line 6981">
            <a:extLst>
              <a:ext uri="{FF2B5EF4-FFF2-40B4-BE49-F238E27FC236}">
                <a16:creationId xmlns:a16="http://schemas.microsoft.com/office/drawing/2014/main" id="{00000000-0008-0000-1100-00004B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33" name="Group 6982">
          <a:extLst>
            <a:ext uri="{FF2B5EF4-FFF2-40B4-BE49-F238E27FC236}">
              <a16:creationId xmlns:a16="http://schemas.microsoft.com/office/drawing/2014/main" id="{00000000-0008-0000-1100-000085D54D00}"/>
            </a:ext>
          </a:extLst>
        </xdr:cNvPr>
        <xdr:cNvGrpSpPr>
          <a:grpSpLocks/>
        </xdr:cNvGrpSpPr>
      </xdr:nvGrpSpPr>
      <xdr:grpSpPr bwMode="auto">
        <a:xfrm>
          <a:off x="4700588" y="10096500"/>
          <a:ext cx="266700" cy="0"/>
          <a:chOff x="466" y="3952"/>
          <a:chExt cx="28" cy="16"/>
        </a:xfrm>
      </xdr:grpSpPr>
      <xdr:sp macro="" textlink="">
        <xdr:nvSpPr>
          <xdr:cNvPr id="5101384" name="Line 6983">
            <a:extLst>
              <a:ext uri="{FF2B5EF4-FFF2-40B4-BE49-F238E27FC236}">
                <a16:creationId xmlns:a16="http://schemas.microsoft.com/office/drawing/2014/main" id="{00000000-0008-0000-1100-000048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85" name="Line 6984">
            <a:extLst>
              <a:ext uri="{FF2B5EF4-FFF2-40B4-BE49-F238E27FC236}">
                <a16:creationId xmlns:a16="http://schemas.microsoft.com/office/drawing/2014/main" id="{00000000-0008-0000-1100-000049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934" name="Group 6985">
          <a:extLst>
            <a:ext uri="{FF2B5EF4-FFF2-40B4-BE49-F238E27FC236}">
              <a16:creationId xmlns:a16="http://schemas.microsoft.com/office/drawing/2014/main" id="{00000000-0008-0000-1100-000086D54D00}"/>
            </a:ext>
          </a:extLst>
        </xdr:cNvPr>
        <xdr:cNvGrpSpPr>
          <a:grpSpLocks/>
        </xdr:cNvGrpSpPr>
      </xdr:nvGrpSpPr>
      <xdr:grpSpPr bwMode="auto">
        <a:xfrm>
          <a:off x="4117181" y="10096500"/>
          <a:ext cx="228600" cy="0"/>
          <a:chOff x="466" y="3952"/>
          <a:chExt cx="28" cy="16"/>
        </a:xfrm>
      </xdr:grpSpPr>
      <xdr:sp macro="" textlink="">
        <xdr:nvSpPr>
          <xdr:cNvPr id="5101382" name="Line 6986">
            <a:extLst>
              <a:ext uri="{FF2B5EF4-FFF2-40B4-BE49-F238E27FC236}">
                <a16:creationId xmlns:a16="http://schemas.microsoft.com/office/drawing/2014/main" id="{00000000-0008-0000-1100-000046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83" name="Line 6987">
            <a:extLst>
              <a:ext uri="{FF2B5EF4-FFF2-40B4-BE49-F238E27FC236}">
                <a16:creationId xmlns:a16="http://schemas.microsoft.com/office/drawing/2014/main" id="{00000000-0008-0000-1100-000047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35" name="Group 6988">
          <a:extLst>
            <a:ext uri="{FF2B5EF4-FFF2-40B4-BE49-F238E27FC236}">
              <a16:creationId xmlns:a16="http://schemas.microsoft.com/office/drawing/2014/main" id="{00000000-0008-0000-1100-000087D54D00}"/>
            </a:ext>
          </a:extLst>
        </xdr:cNvPr>
        <xdr:cNvGrpSpPr>
          <a:grpSpLocks/>
        </xdr:cNvGrpSpPr>
      </xdr:nvGrpSpPr>
      <xdr:grpSpPr bwMode="auto">
        <a:xfrm>
          <a:off x="4700588" y="10096500"/>
          <a:ext cx="266700" cy="0"/>
          <a:chOff x="466" y="3952"/>
          <a:chExt cx="28" cy="16"/>
        </a:xfrm>
      </xdr:grpSpPr>
      <xdr:sp macro="" textlink="">
        <xdr:nvSpPr>
          <xdr:cNvPr id="5101380" name="Line 6989">
            <a:extLst>
              <a:ext uri="{FF2B5EF4-FFF2-40B4-BE49-F238E27FC236}">
                <a16:creationId xmlns:a16="http://schemas.microsoft.com/office/drawing/2014/main" id="{00000000-0008-0000-1100-000044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81" name="Line 6990">
            <a:extLst>
              <a:ext uri="{FF2B5EF4-FFF2-40B4-BE49-F238E27FC236}">
                <a16:creationId xmlns:a16="http://schemas.microsoft.com/office/drawing/2014/main" id="{00000000-0008-0000-1100-000045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936" name="Group 6991">
          <a:extLst>
            <a:ext uri="{FF2B5EF4-FFF2-40B4-BE49-F238E27FC236}">
              <a16:creationId xmlns:a16="http://schemas.microsoft.com/office/drawing/2014/main" id="{00000000-0008-0000-1100-000088D54D00}"/>
            </a:ext>
          </a:extLst>
        </xdr:cNvPr>
        <xdr:cNvGrpSpPr>
          <a:grpSpLocks/>
        </xdr:cNvGrpSpPr>
      </xdr:nvGrpSpPr>
      <xdr:grpSpPr bwMode="auto">
        <a:xfrm>
          <a:off x="4117181" y="10096500"/>
          <a:ext cx="228600" cy="0"/>
          <a:chOff x="466" y="3952"/>
          <a:chExt cx="28" cy="16"/>
        </a:xfrm>
      </xdr:grpSpPr>
      <xdr:sp macro="" textlink="">
        <xdr:nvSpPr>
          <xdr:cNvPr id="5101378" name="Line 6992">
            <a:extLst>
              <a:ext uri="{FF2B5EF4-FFF2-40B4-BE49-F238E27FC236}">
                <a16:creationId xmlns:a16="http://schemas.microsoft.com/office/drawing/2014/main" id="{00000000-0008-0000-1100-000042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79" name="Line 6993">
            <a:extLst>
              <a:ext uri="{FF2B5EF4-FFF2-40B4-BE49-F238E27FC236}">
                <a16:creationId xmlns:a16="http://schemas.microsoft.com/office/drawing/2014/main" id="{00000000-0008-0000-1100-000043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37" name="Group 6994">
          <a:extLst>
            <a:ext uri="{FF2B5EF4-FFF2-40B4-BE49-F238E27FC236}">
              <a16:creationId xmlns:a16="http://schemas.microsoft.com/office/drawing/2014/main" id="{00000000-0008-0000-1100-000089D54D00}"/>
            </a:ext>
          </a:extLst>
        </xdr:cNvPr>
        <xdr:cNvGrpSpPr>
          <a:grpSpLocks/>
        </xdr:cNvGrpSpPr>
      </xdr:nvGrpSpPr>
      <xdr:grpSpPr bwMode="auto">
        <a:xfrm>
          <a:off x="4700588" y="10096500"/>
          <a:ext cx="266700" cy="0"/>
          <a:chOff x="466" y="3952"/>
          <a:chExt cx="28" cy="16"/>
        </a:xfrm>
      </xdr:grpSpPr>
      <xdr:sp macro="" textlink="">
        <xdr:nvSpPr>
          <xdr:cNvPr id="5101376" name="Line 6995">
            <a:extLst>
              <a:ext uri="{FF2B5EF4-FFF2-40B4-BE49-F238E27FC236}">
                <a16:creationId xmlns:a16="http://schemas.microsoft.com/office/drawing/2014/main" id="{00000000-0008-0000-1100-000040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77" name="Line 6996">
            <a:extLst>
              <a:ext uri="{FF2B5EF4-FFF2-40B4-BE49-F238E27FC236}">
                <a16:creationId xmlns:a16="http://schemas.microsoft.com/office/drawing/2014/main" id="{00000000-0008-0000-1100-000041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938" name="Group 6997">
          <a:extLst>
            <a:ext uri="{FF2B5EF4-FFF2-40B4-BE49-F238E27FC236}">
              <a16:creationId xmlns:a16="http://schemas.microsoft.com/office/drawing/2014/main" id="{00000000-0008-0000-1100-00008AD54D00}"/>
            </a:ext>
          </a:extLst>
        </xdr:cNvPr>
        <xdr:cNvGrpSpPr>
          <a:grpSpLocks/>
        </xdr:cNvGrpSpPr>
      </xdr:nvGrpSpPr>
      <xdr:grpSpPr bwMode="auto">
        <a:xfrm>
          <a:off x="4117181" y="10096500"/>
          <a:ext cx="228600" cy="0"/>
          <a:chOff x="466" y="3952"/>
          <a:chExt cx="28" cy="16"/>
        </a:xfrm>
      </xdr:grpSpPr>
      <xdr:sp macro="" textlink="">
        <xdr:nvSpPr>
          <xdr:cNvPr id="5101374" name="Line 6998">
            <a:extLst>
              <a:ext uri="{FF2B5EF4-FFF2-40B4-BE49-F238E27FC236}">
                <a16:creationId xmlns:a16="http://schemas.microsoft.com/office/drawing/2014/main" id="{00000000-0008-0000-1100-00003E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75" name="Line 6999">
            <a:extLst>
              <a:ext uri="{FF2B5EF4-FFF2-40B4-BE49-F238E27FC236}">
                <a16:creationId xmlns:a16="http://schemas.microsoft.com/office/drawing/2014/main" id="{00000000-0008-0000-1100-00003F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39" name="Group 7000">
          <a:extLst>
            <a:ext uri="{FF2B5EF4-FFF2-40B4-BE49-F238E27FC236}">
              <a16:creationId xmlns:a16="http://schemas.microsoft.com/office/drawing/2014/main" id="{00000000-0008-0000-1100-00008BD54D00}"/>
            </a:ext>
          </a:extLst>
        </xdr:cNvPr>
        <xdr:cNvGrpSpPr>
          <a:grpSpLocks/>
        </xdr:cNvGrpSpPr>
      </xdr:nvGrpSpPr>
      <xdr:grpSpPr bwMode="auto">
        <a:xfrm>
          <a:off x="4700588" y="10096500"/>
          <a:ext cx="266700" cy="0"/>
          <a:chOff x="466" y="3952"/>
          <a:chExt cx="28" cy="16"/>
        </a:xfrm>
      </xdr:grpSpPr>
      <xdr:sp macro="" textlink="">
        <xdr:nvSpPr>
          <xdr:cNvPr id="5101372" name="Line 7001">
            <a:extLst>
              <a:ext uri="{FF2B5EF4-FFF2-40B4-BE49-F238E27FC236}">
                <a16:creationId xmlns:a16="http://schemas.microsoft.com/office/drawing/2014/main" id="{00000000-0008-0000-1100-00003C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73" name="Line 7002">
            <a:extLst>
              <a:ext uri="{FF2B5EF4-FFF2-40B4-BE49-F238E27FC236}">
                <a16:creationId xmlns:a16="http://schemas.microsoft.com/office/drawing/2014/main" id="{00000000-0008-0000-1100-00003D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940" name="Group 7003">
          <a:extLst>
            <a:ext uri="{FF2B5EF4-FFF2-40B4-BE49-F238E27FC236}">
              <a16:creationId xmlns:a16="http://schemas.microsoft.com/office/drawing/2014/main" id="{00000000-0008-0000-1100-00008CD54D00}"/>
            </a:ext>
          </a:extLst>
        </xdr:cNvPr>
        <xdr:cNvGrpSpPr>
          <a:grpSpLocks/>
        </xdr:cNvGrpSpPr>
      </xdr:nvGrpSpPr>
      <xdr:grpSpPr bwMode="auto">
        <a:xfrm>
          <a:off x="4117181" y="10096500"/>
          <a:ext cx="228600" cy="0"/>
          <a:chOff x="466" y="3952"/>
          <a:chExt cx="28" cy="16"/>
        </a:xfrm>
      </xdr:grpSpPr>
      <xdr:sp macro="" textlink="">
        <xdr:nvSpPr>
          <xdr:cNvPr id="5101370" name="Line 7004">
            <a:extLst>
              <a:ext uri="{FF2B5EF4-FFF2-40B4-BE49-F238E27FC236}">
                <a16:creationId xmlns:a16="http://schemas.microsoft.com/office/drawing/2014/main" id="{00000000-0008-0000-1100-00003A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71" name="Line 7005">
            <a:extLst>
              <a:ext uri="{FF2B5EF4-FFF2-40B4-BE49-F238E27FC236}">
                <a16:creationId xmlns:a16="http://schemas.microsoft.com/office/drawing/2014/main" id="{00000000-0008-0000-1100-00003B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941" name="Group 7006">
          <a:extLst>
            <a:ext uri="{FF2B5EF4-FFF2-40B4-BE49-F238E27FC236}">
              <a16:creationId xmlns:a16="http://schemas.microsoft.com/office/drawing/2014/main" id="{00000000-0008-0000-1100-00008DD54D00}"/>
            </a:ext>
          </a:extLst>
        </xdr:cNvPr>
        <xdr:cNvGrpSpPr>
          <a:grpSpLocks/>
        </xdr:cNvGrpSpPr>
      </xdr:nvGrpSpPr>
      <xdr:grpSpPr bwMode="auto">
        <a:xfrm>
          <a:off x="4117181" y="10096500"/>
          <a:ext cx="228600" cy="0"/>
          <a:chOff x="466" y="3952"/>
          <a:chExt cx="28" cy="16"/>
        </a:xfrm>
      </xdr:grpSpPr>
      <xdr:sp macro="" textlink="">
        <xdr:nvSpPr>
          <xdr:cNvPr id="5101368" name="Line 7007">
            <a:extLst>
              <a:ext uri="{FF2B5EF4-FFF2-40B4-BE49-F238E27FC236}">
                <a16:creationId xmlns:a16="http://schemas.microsoft.com/office/drawing/2014/main" id="{00000000-0008-0000-1100-000038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69" name="Line 7008">
            <a:extLst>
              <a:ext uri="{FF2B5EF4-FFF2-40B4-BE49-F238E27FC236}">
                <a16:creationId xmlns:a16="http://schemas.microsoft.com/office/drawing/2014/main" id="{00000000-0008-0000-1100-000039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942" name="Group 7009">
          <a:extLst>
            <a:ext uri="{FF2B5EF4-FFF2-40B4-BE49-F238E27FC236}">
              <a16:creationId xmlns:a16="http://schemas.microsoft.com/office/drawing/2014/main" id="{00000000-0008-0000-1100-00008ED54D00}"/>
            </a:ext>
          </a:extLst>
        </xdr:cNvPr>
        <xdr:cNvGrpSpPr>
          <a:grpSpLocks/>
        </xdr:cNvGrpSpPr>
      </xdr:nvGrpSpPr>
      <xdr:grpSpPr bwMode="auto">
        <a:xfrm>
          <a:off x="4117181" y="10096500"/>
          <a:ext cx="228600" cy="0"/>
          <a:chOff x="466" y="3952"/>
          <a:chExt cx="28" cy="16"/>
        </a:xfrm>
      </xdr:grpSpPr>
      <xdr:sp macro="" textlink="">
        <xdr:nvSpPr>
          <xdr:cNvPr id="5101366" name="Line 7010">
            <a:extLst>
              <a:ext uri="{FF2B5EF4-FFF2-40B4-BE49-F238E27FC236}">
                <a16:creationId xmlns:a16="http://schemas.microsoft.com/office/drawing/2014/main" id="{00000000-0008-0000-1100-000036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67" name="Line 7011">
            <a:extLst>
              <a:ext uri="{FF2B5EF4-FFF2-40B4-BE49-F238E27FC236}">
                <a16:creationId xmlns:a16="http://schemas.microsoft.com/office/drawing/2014/main" id="{00000000-0008-0000-1100-000037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943" name="Group 7012">
          <a:extLst>
            <a:ext uri="{FF2B5EF4-FFF2-40B4-BE49-F238E27FC236}">
              <a16:creationId xmlns:a16="http://schemas.microsoft.com/office/drawing/2014/main" id="{00000000-0008-0000-1100-00008FD54D00}"/>
            </a:ext>
          </a:extLst>
        </xdr:cNvPr>
        <xdr:cNvGrpSpPr>
          <a:grpSpLocks/>
        </xdr:cNvGrpSpPr>
      </xdr:nvGrpSpPr>
      <xdr:grpSpPr bwMode="auto">
        <a:xfrm>
          <a:off x="4117181" y="10096500"/>
          <a:ext cx="228600" cy="0"/>
          <a:chOff x="466" y="3952"/>
          <a:chExt cx="28" cy="16"/>
        </a:xfrm>
      </xdr:grpSpPr>
      <xdr:sp macro="" textlink="">
        <xdr:nvSpPr>
          <xdr:cNvPr id="5101364" name="Line 7013">
            <a:extLst>
              <a:ext uri="{FF2B5EF4-FFF2-40B4-BE49-F238E27FC236}">
                <a16:creationId xmlns:a16="http://schemas.microsoft.com/office/drawing/2014/main" id="{00000000-0008-0000-1100-000034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65" name="Line 7014">
            <a:extLst>
              <a:ext uri="{FF2B5EF4-FFF2-40B4-BE49-F238E27FC236}">
                <a16:creationId xmlns:a16="http://schemas.microsoft.com/office/drawing/2014/main" id="{00000000-0008-0000-1100-000035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944" name="Group 7015">
          <a:extLst>
            <a:ext uri="{FF2B5EF4-FFF2-40B4-BE49-F238E27FC236}">
              <a16:creationId xmlns:a16="http://schemas.microsoft.com/office/drawing/2014/main" id="{00000000-0008-0000-1100-000090D54D00}"/>
            </a:ext>
          </a:extLst>
        </xdr:cNvPr>
        <xdr:cNvGrpSpPr>
          <a:grpSpLocks/>
        </xdr:cNvGrpSpPr>
      </xdr:nvGrpSpPr>
      <xdr:grpSpPr bwMode="auto">
        <a:xfrm>
          <a:off x="4117181" y="10096500"/>
          <a:ext cx="228600" cy="0"/>
          <a:chOff x="466" y="3952"/>
          <a:chExt cx="28" cy="16"/>
        </a:xfrm>
      </xdr:grpSpPr>
      <xdr:sp macro="" textlink="">
        <xdr:nvSpPr>
          <xdr:cNvPr id="5101362" name="Line 7016">
            <a:extLst>
              <a:ext uri="{FF2B5EF4-FFF2-40B4-BE49-F238E27FC236}">
                <a16:creationId xmlns:a16="http://schemas.microsoft.com/office/drawing/2014/main" id="{00000000-0008-0000-1100-000032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63" name="Line 7017">
            <a:extLst>
              <a:ext uri="{FF2B5EF4-FFF2-40B4-BE49-F238E27FC236}">
                <a16:creationId xmlns:a16="http://schemas.microsoft.com/office/drawing/2014/main" id="{00000000-0008-0000-1100-000033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45" name="Group 7018">
          <a:extLst>
            <a:ext uri="{FF2B5EF4-FFF2-40B4-BE49-F238E27FC236}">
              <a16:creationId xmlns:a16="http://schemas.microsoft.com/office/drawing/2014/main" id="{00000000-0008-0000-1100-000091D54D00}"/>
            </a:ext>
          </a:extLst>
        </xdr:cNvPr>
        <xdr:cNvGrpSpPr>
          <a:grpSpLocks/>
        </xdr:cNvGrpSpPr>
      </xdr:nvGrpSpPr>
      <xdr:grpSpPr bwMode="auto">
        <a:xfrm>
          <a:off x="4700588" y="10096500"/>
          <a:ext cx="266700" cy="0"/>
          <a:chOff x="466" y="3952"/>
          <a:chExt cx="28" cy="16"/>
        </a:xfrm>
      </xdr:grpSpPr>
      <xdr:sp macro="" textlink="">
        <xdr:nvSpPr>
          <xdr:cNvPr id="5101360" name="Line 7019">
            <a:extLst>
              <a:ext uri="{FF2B5EF4-FFF2-40B4-BE49-F238E27FC236}">
                <a16:creationId xmlns:a16="http://schemas.microsoft.com/office/drawing/2014/main" id="{00000000-0008-0000-1100-000030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61" name="Line 7020">
            <a:extLst>
              <a:ext uri="{FF2B5EF4-FFF2-40B4-BE49-F238E27FC236}">
                <a16:creationId xmlns:a16="http://schemas.microsoft.com/office/drawing/2014/main" id="{00000000-0008-0000-1100-000031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46" name="Group 7021">
          <a:extLst>
            <a:ext uri="{FF2B5EF4-FFF2-40B4-BE49-F238E27FC236}">
              <a16:creationId xmlns:a16="http://schemas.microsoft.com/office/drawing/2014/main" id="{00000000-0008-0000-1100-000092D54D00}"/>
            </a:ext>
          </a:extLst>
        </xdr:cNvPr>
        <xdr:cNvGrpSpPr>
          <a:grpSpLocks/>
        </xdr:cNvGrpSpPr>
      </xdr:nvGrpSpPr>
      <xdr:grpSpPr bwMode="auto">
        <a:xfrm>
          <a:off x="4700588" y="10096500"/>
          <a:ext cx="266700" cy="0"/>
          <a:chOff x="466" y="3952"/>
          <a:chExt cx="28" cy="16"/>
        </a:xfrm>
      </xdr:grpSpPr>
      <xdr:sp macro="" textlink="">
        <xdr:nvSpPr>
          <xdr:cNvPr id="5101358" name="Line 7022">
            <a:extLst>
              <a:ext uri="{FF2B5EF4-FFF2-40B4-BE49-F238E27FC236}">
                <a16:creationId xmlns:a16="http://schemas.microsoft.com/office/drawing/2014/main" id="{00000000-0008-0000-1100-00002E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59" name="Line 7023">
            <a:extLst>
              <a:ext uri="{FF2B5EF4-FFF2-40B4-BE49-F238E27FC236}">
                <a16:creationId xmlns:a16="http://schemas.microsoft.com/office/drawing/2014/main" id="{00000000-0008-0000-1100-00002F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47" name="Group 7024">
          <a:extLst>
            <a:ext uri="{FF2B5EF4-FFF2-40B4-BE49-F238E27FC236}">
              <a16:creationId xmlns:a16="http://schemas.microsoft.com/office/drawing/2014/main" id="{00000000-0008-0000-1100-000093D54D00}"/>
            </a:ext>
          </a:extLst>
        </xdr:cNvPr>
        <xdr:cNvGrpSpPr>
          <a:grpSpLocks/>
        </xdr:cNvGrpSpPr>
      </xdr:nvGrpSpPr>
      <xdr:grpSpPr bwMode="auto">
        <a:xfrm>
          <a:off x="4700588" y="10096500"/>
          <a:ext cx="266700" cy="0"/>
          <a:chOff x="466" y="3952"/>
          <a:chExt cx="28" cy="16"/>
        </a:xfrm>
      </xdr:grpSpPr>
      <xdr:sp macro="" textlink="">
        <xdr:nvSpPr>
          <xdr:cNvPr id="5101356" name="Line 7025">
            <a:extLst>
              <a:ext uri="{FF2B5EF4-FFF2-40B4-BE49-F238E27FC236}">
                <a16:creationId xmlns:a16="http://schemas.microsoft.com/office/drawing/2014/main" id="{00000000-0008-0000-1100-00002C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57" name="Line 7026">
            <a:extLst>
              <a:ext uri="{FF2B5EF4-FFF2-40B4-BE49-F238E27FC236}">
                <a16:creationId xmlns:a16="http://schemas.microsoft.com/office/drawing/2014/main" id="{00000000-0008-0000-1100-00002D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48" name="Group 7027">
          <a:extLst>
            <a:ext uri="{FF2B5EF4-FFF2-40B4-BE49-F238E27FC236}">
              <a16:creationId xmlns:a16="http://schemas.microsoft.com/office/drawing/2014/main" id="{00000000-0008-0000-1100-000094D54D00}"/>
            </a:ext>
          </a:extLst>
        </xdr:cNvPr>
        <xdr:cNvGrpSpPr>
          <a:grpSpLocks/>
        </xdr:cNvGrpSpPr>
      </xdr:nvGrpSpPr>
      <xdr:grpSpPr bwMode="auto">
        <a:xfrm>
          <a:off x="4700588" y="10096500"/>
          <a:ext cx="266700" cy="0"/>
          <a:chOff x="466" y="3952"/>
          <a:chExt cx="28" cy="16"/>
        </a:xfrm>
      </xdr:grpSpPr>
      <xdr:sp macro="" textlink="">
        <xdr:nvSpPr>
          <xdr:cNvPr id="5101354" name="Line 7028">
            <a:extLst>
              <a:ext uri="{FF2B5EF4-FFF2-40B4-BE49-F238E27FC236}">
                <a16:creationId xmlns:a16="http://schemas.microsoft.com/office/drawing/2014/main" id="{00000000-0008-0000-1100-00002A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55" name="Line 7029">
            <a:extLst>
              <a:ext uri="{FF2B5EF4-FFF2-40B4-BE49-F238E27FC236}">
                <a16:creationId xmlns:a16="http://schemas.microsoft.com/office/drawing/2014/main" id="{00000000-0008-0000-1100-00002B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49" name="Group 7030">
          <a:extLst>
            <a:ext uri="{FF2B5EF4-FFF2-40B4-BE49-F238E27FC236}">
              <a16:creationId xmlns:a16="http://schemas.microsoft.com/office/drawing/2014/main" id="{00000000-0008-0000-1100-000095D54D00}"/>
            </a:ext>
          </a:extLst>
        </xdr:cNvPr>
        <xdr:cNvGrpSpPr>
          <a:grpSpLocks/>
        </xdr:cNvGrpSpPr>
      </xdr:nvGrpSpPr>
      <xdr:grpSpPr bwMode="auto">
        <a:xfrm>
          <a:off x="4700588" y="10096500"/>
          <a:ext cx="266700" cy="0"/>
          <a:chOff x="466" y="3952"/>
          <a:chExt cx="28" cy="16"/>
        </a:xfrm>
      </xdr:grpSpPr>
      <xdr:sp macro="" textlink="">
        <xdr:nvSpPr>
          <xdr:cNvPr id="5101352" name="Line 7031">
            <a:extLst>
              <a:ext uri="{FF2B5EF4-FFF2-40B4-BE49-F238E27FC236}">
                <a16:creationId xmlns:a16="http://schemas.microsoft.com/office/drawing/2014/main" id="{00000000-0008-0000-1100-000028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53" name="Line 7032">
            <a:extLst>
              <a:ext uri="{FF2B5EF4-FFF2-40B4-BE49-F238E27FC236}">
                <a16:creationId xmlns:a16="http://schemas.microsoft.com/office/drawing/2014/main" id="{00000000-0008-0000-1100-000029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950" name="Group 7033">
          <a:extLst>
            <a:ext uri="{FF2B5EF4-FFF2-40B4-BE49-F238E27FC236}">
              <a16:creationId xmlns:a16="http://schemas.microsoft.com/office/drawing/2014/main" id="{00000000-0008-0000-1100-000096D54D00}"/>
            </a:ext>
          </a:extLst>
        </xdr:cNvPr>
        <xdr:cNvGrpSpPr>
          <a:grpSpLocks/>
        </xdr:cNvGrpSpPr>
      </xdr:nvGrpSpPr>
      <xdr:grpSpPr bwMode="auto">
        <a:xfrm>
          <a:off x="4117181" y="10096500"/>
          <a:ext cx="228600" cy="0"/>
          <a:chOff x="466" y="3952"/>
          <a:chExt cx="28" cy="16"/>
        </a:xfrm>
      </xdr:grpSpPr>
      <xdr:sp macro="" textlink="">
        <xdr:nvSpPr>
          <xdr:cNvPr id="5101350" name="Line 7034">
            <a:extLst>
              <a:ext uri="{FF2B5EF4-FFF2-40B4-BE49-F238E27FC236}">
                <a16:creationId xmlns:a16="http://schemas.microsoft.com/office/drawing/2014/main" id="{00000000-0008-0000-1100-000026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51" name="Line 7035">
            <a:extLst>
              <a:ext uri="{FF2B5EF4-FFF2-40B4-BE49-F238E27FC236}">
                <a16:creationId xmlns:a16="http://schemas.microsoft.com/office/drawing/2014/main" id="{00000000-0008-0000-1100-000027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951" name="Group 7036">
          <a:extLst>
            <a:ext uri="{FF2B5EF4-FFF2-40B4-BE49-F238E27FC236}">
              <a16:creationId xmlns:a16="http://schemas.microsoft.com/office/drawing/2014/main" id="{00000000-0008-0000-1100-000097D54D00}"/>
            </a:ext>
          </a:extLst>
        </xdr:cNvPr>
        <xdr:cNvGrpSpPr>
          <a:grpSpLocks/>
        </xdr:cNvGrpSpPr>
      </xdr:nvGrpSpPr>
      <xdr:grpSpPr bwMode="auto">
        <a:xfrm>
          <a:off x="4117181" y="10096500"/>
          <a:ext cx="228600" cy="0"/>
          <a:chOff x="466" y="3952"/>
          <a:chExt cx="28" cy="16"/>
        </a:xfrm>
      </xdr:grpSpPr>
      <xdr:sp macro="" textlink="">
        <xdr:nvSpPr>
          <xdr:cNvPr id="5101348" name="Line 7037">
            <a:extLst>
              <a:ext uri="{FF2B5EF4-FFF2-40B4-BE49-F238E27FC236}">
                <a16:creationId xmlns:a16="http://schemas.microsoft.com/office/drawing/2014/main" id="{00000000-0008-0000-1100-000024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49" name="Line 7038">
            <a:extLst>
              <a:ext uri="{FF2B5EF4-FFF2-40B4-BE49-F238E27FC236}">
                <a16:creationId xmlns:a16="http://schemas.microsoft.com/office/drawing/2014/main" id="{00000000-0008-0000-1100-000025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52" name="Group 7039">
          <a:extLst>
            <a:ext uri="{FF2B5EF4-FFF2-40B4-BE49-F238E27FC236}">
              <a16:creationId xmlns:a16="http://schemas.microsoft.com/office/drawing/2014/main" id="{00000000-0008-0000-1100-000098D54D00}"/>
            </a:ext>
          </a:extLst>
        </xdr:cNvPr>
        <xdr:cNvGrpSpPr>
          <a:grpSpLocks/>
        </xdr:cNvGrpSpPr>
      </xdr:nvGrpSpPr>
      <xdr:grpSpPr bwMode="auto">
        <a:xfrm>
          <a:off x="4700588" y="10096500"/>
          <a:ext cx="266700" cy="0"/>
          <a:chOff x="466" y="3952"/>
          <a:chExt cx="28" cy="16"/>
        </a:xfrm>
      </xdr:grpSpPr>
      <xdr:sp macro="" textlink="">
        <xdr:nvSpPr>
          <xdr:cNvPr id="5101346" name="Line 7040">
            <a:extLst>
              <a:ext uri="{FF2B5EF4-FFF2-40B4-BE49-F238E27FC236}">
                <a16:creationId xmlns:a16="http://schemas.microsoft.com/office/drawing/2014/main" id="{00000000-0008-0000-1100-000022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47" name="Line 7041">
            <a:extLst>
              <a:ext uri="{FF2B5EF4-FFF2-40B4-BE49-F238E27FC236}">
                <a16:creationId xmlns:a16="http://schemas.microsoft.com/office/drawing/2014/main" id="{00000000-0008-0000-1100-000023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53" name="Group 7042">
          <a:extLst>
            <a:ext uri="{FF2B5EF4-FFF2-40B4-BE49-F238E27FC236}">
              <a16:creationId xmlns:a16="http://schemas.microsoft.com/office/drawing/2014/main" id="{00000000-0008-0000-1100-000099D54D00}"/>
            </a:ext>
          </a:extLst>
        </xdr:cNvPr>
        <xdr:cNvGrpSpPr>
          <a:grpSpLocks/>
        </xdr:cNvGrpSpPr>
      </xdr:nvGrpSpPr>
      <xdr:grpSpPr bwMode="auto">
        <a:xfrm>
          <a:off x="4700588" y="10096500"/>
          <a:ext cx="266700" cy="0"/>
          <a:chOff x="466" y="3952"/>
          <a:chExt cx="28" cy="16"/>
        </a:xfrm>
      </xdr:grpSpPr>
      <xdr:sp macro="" textlink="">
        <xdr:nvSpPr>
          <xdr:cNvPr id="5101344" name="Line 7043">
            <a:extLst>
              <a:ext uri="{FF2B5EF4-FFF2-40B4-BE49-F238E27FC236}">
                <a16:creationId xmlns:a16="http://schemas.microsoft.com/office/drawing/2014/main" id="{00000000-0008-0000-1100-000020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45" name="Line 7044">
            <a:extLst>
              <a:ext uri="{FF2B5EF4-FFF2-40B4-BE49-F238E27FC236}">
                <a16:creationId xmlns:a16="http://schemas.microsoft.com/office/drawing/2014/main" id="{00000000-0008-0000-1100-000021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54" name="Group 7045">
          <a:extLst>
            <a:ext uri="{FF2B5EF4-FFF2-40B4-BE49-F238E27FC236}">
              <a16:creationId xmlns:a16="http://schemas.microsoft.com/office/drawing/2014/main" id="{00000000-0008-0000-1100-00009AD54D00}"/>
            </a:ext>
          </a:extLst>
        </xdr:cNvPr>
        <xdr:cNvGrpSpPr>
          <a:grpSpLocks/>
        </xdr:cNvGrpSpPr>
      </xdr:nvGrpSpPr>
      <xdr:grpSpPr bwMode="auto">
        <a:xfrm>
          <a:off x="4117181" y="10096500"/>
          <a:ext cx="240507" cy="0"/>
          <a:chOff x="466" y="3952"/>
          <a:chExt cx="28" cy="16"/>
        </a:xfrm>
      </xdr:grpSpPr>
      <xdr:sp macro="" textlink="">
        <xdr:nvSpPr>
          <xdr:cNvPr id="5101342" name="Line 7046">
            <a:extLst>
              <a:ext uri="{FF2B5EF4-FFF2-40B4-BE49-F238E27FC236}">
                <a16:creationId xmlns:a16="http://schemas.microsoft.com/office/drawing/2014/main" id="{00000000-0008-0000-1100-00001E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43" name="Line 7047">
            <a:extLst>
              <a:ext uri="{FF2B5EF4-FFF2-40B4-BE49-F238E27FC236}">
                <a16:creationId xmlns:a16="http://schemas.microsoft.com/office/drawing/2014/main" id="{00000000-0008-0000-1100-00001F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571500</xdr:colOff>
      <xdr:row>32</xdr:row>
      <xdr:rowOff>0</xdr:rowOff>
    </xdr:to>
    <xdr:grpSp>
      <xdr:nvGrpSpPr>
        <xdr:cNvPr id="5100955" name="Group 7048">
          <a:extLst>
            <a:ext uri="{FF2B5EF4-FFF2-40B4-BE49-F238E27FC236}">
              <a16:creationId xmlns:a16="http://schemas.microsoft.com/office/drawing/2014/main" id="{00000000-0008-0000-1100-00009BD54D00}"/>
            </a:ext>
          </a:extLst>
        </xdr:cNvPr>
        <xdr:cNvGrpSpPr>
          <a:grpSpLocks/>
        </xdr:cNvGrpSpPr>
      </xdr:nvGrpSpPr>
      <xdr:grpSpPr bwMode="auto">
        <a:xfrm>
          <a:off x="5486400" y="10096500"/>
          <a:ext cx="228600" cy="0"/>
          <a:chOff x="466" y="3952"/>
          <a:chExt cx="28" cy="16"/>
        </a:xfrm>
      </xdr:grpSpPr>
      <xdr:sp macro="" textlink="">
        <xdr:nvSpPr>
          <xdr:cNvPr id="5101340" name="Line 7049">
            <a:extLst>
              <a:ext uri="{FF2B5EF4-FFF2-40B4-BE49-F238E27FC236}">
                <a16:creationId xmlns:a16="http://schemas.microsoft.com/office/drawing/2014/main" id="{00000000-0008-0000-1100-00001C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41" name="Line 7050">
            <a:extLst>
              <a:ext uri="{FF2B5EF4-FFF2-40B4-BE49-F238E27FC236}">
                <a16:creationId xmlns:a16="http://schemas.microsoft.com/office/drawing/2014/main" id="{00000000-0008-0000-1100-00001D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56" name="Group 7051">
          <a:extLst>
            <a:ext uri="{FF2B5EF4-FFF2-40B4-BE49-F238E27FC236}">
              <a16:creationId xmlns:a16="http://schemas.microsoft.com/office/drawing/2014/main" id="{00000000-0008-0000-1100-00009CD54D00}"/>
            </a:ext>
          </a:extLst>
        </xdr:cNvPr>
        <xdr:cNvGrpSpPr>
          <a:grpSpLocks/>
        </xdr:cNvGrpSpPr>
      </xdr:nvGrpSpPr>
      <xdr:grpSpPr bwMode="auto">
        <a:xfrm>
          <a:off x="4700588" y="10096500"/>
          <a:ext cx="266700" cy="0"/>
          <a:chOff x="466" y="3952"/>
          <a:chExt cx="28" cy="16"/>
        </a:xfrm>
      </xdr:grpSpPr>
      <xdr:sp macro="" textlink="">
        <xdr:nvSpPr>
          <xdr:cNvPr id="5101338" name="Line 7052">
            <a:extLst>
              <a:ext uri="{FF2B5EF4-FFF2-40B4-BE49-F238E27FC236}">
                <a16:creationId xmlns:a16="http://schemas.microsoft.com/office/drawing/2014/main" id="{00000000-0008-0000-1100-00001A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39" name="Line 7053">
            <a:extLst>
              <a:ext uri="{FF2B5EF4-FFF2-40B4-BE49-F238E27FC236}">
                <a16:creationId xmlns:a16="http://schemas.microsoft.com/office/drawing/2014/main" id="{00000000-0008-0000-1100-00001B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57" name="Group 7054">
          <a:extLst>
            <a:ext uri="{FF2B5EF4-FFF2-40B4-BE49-F238E27FC236}">
              <a16:creationId xmlns:a16="http://schemas.microsoft.com/office/drawing/2014/main" id="{00000000-0008-0000-1100-00009DD54D00}"/>
            </a:ext>
          </a:extLst>
        </xdr:cNvPr>
        <xdr:cNvGrpSpPr>
          <a:grpSpLocks/>
        </xdr:cNvGrpSpPr>
      </xdr:nvGrpSpPr>
      <xdr:grpSpPr bwMode="auto">
        <a:xfrm>
          <a:off x="4700588" y="10096500"/>
          <a:ext cx="266700" cy="0"/>
          <a:chOff x="466" y="3952"/>
          <a:chExt cx="28" cy="16"/>
        </a:xfrm>
      </xdr:grpSpPr>
      <xdr:sp macro="" textlink="">
        <xdr:nvSpPr>
          <xdr:cNvPr id="5101336" name="Line 7055">
            <a:extLst>
              <a:ext uri="{FF2B5EF4-FFF2-40B4-BE49-F238E27FC236}">
                <a16:creationId xmlns:a16="http://schemas.microsoft.com/office/drawing/2014/main" id="{00000000-0008-0000-1100-000018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37" name="Line 7056">
            <a:extLst>
              <a:ext uri="{FF2B5EF4-FFF2-40B4-BE49-F238E27FC236}">
                <a16:creationId xmlns:a16="http://schemas.microsoft.com/office/drawing/2014/main" id="{00000000-0008-0000-1100-000019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58" name="Group 7057">
          <a:extLst>
            <a:ext uri="{FF2B5EF4-FFF2-40B4-BE49-F238E27FC236}">
              <a16:creationId xmlns:a16="http://schemas.microsoft.com/office/drawing/2014/main" id="{00000000-0008-0000-1100-00009ED54D00}"/>
            </a:ext>
          </a:extLst>
        </xdr:cNvPr>
        <xdr:cNvGrpSpPr>
          <a:grpSpLocks/>
        </xdr:cNvGrpSpPr>
      </xdr:nvGrpSpPr>
      <xdr:grpSpPr bwMode="auto">
        <a:xfrm>
          <a:off x="4700588" y="10096500"/>
          <a:ext cx="266700" cy="0"/>
          <a:chOff x="466" y="3952"/>
          <a:chExt cx="28" cy="16"/>
        </a:xfrm>
      </xdr:grpSpPr>
      <xdr:sp macro="" textlink="">
        <xdr:nvSpPr>
          <xdr:cNvPr id="5101334" name="Line 7058">
            <a:extLst>
              <a:ext uri="{FF2B5EF4-FFF2-40B4-BE49-F238E27FC236}">
                <a16:creationId xmlns:a16="http://schemas.microsoft.com/office/drawing/2014/main" id="{00000000-0008-0000-1100-000016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35" name="Line 7059">
            <a:extLst>
              <a:ext uri="{FF2B5EF4-FFF2-40B4-BE49-F238E27FC236}">
                <a16:creationId xmlns:a16="http://schemas.microsoft.com/office/drawing/2014/main" id="{00000000-0008-0000-1100-000017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59" name="Group 7060">
          <a:extLst>
            <a:ext uri="{FF2B5EF4-FFF2-40B4-BE49-F238E27FC236}">
              <a16:creationId xmlns:a16="http://schemas.microsoft.com/office/drawing/2014/main" id="{00000000-0008-0000-1100-00009FD54D00}"/>
            </a:ext>
          </a:extLst>
        </xdr:cNvPr>
        <xdr:cNvGrpSpPr>
          <a:grpSpLocks/>
        </xdr:cNvGrpSpPr>
      </xdr:nvGrpSpPr>
      <xdr:grpSpPr bwMode="auto">
        <a:xfrm>
          <a:off x="4700588" y="10096500"/>
          <a:ext cx="266700" cy="0"/>
          <a:chOff x="466" y="3952"/>
          <a:chExt cx="28" cy="16"/>
        </a:xfrm>
      </xdr:grpSpPr>
      <xdr:sp macro="" textlink="">
        <xdr:nvSpPr>
          <xdr:cNvPr id="5101332" name="Line 7061">
            <a:extLst>
              <a:ext uri="{FF2B5EF4-FFF2-40B4-BE49-F238E27FC236}">
                <a16:creationId xmlns:a16="http://schemas.microsoft.com/office/drawing/2014/main" id="{00000000-0008-0000-1100-000014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33" name="Line 7062">
            <a:extLst>
              <a:ext uri="{FF2B5EF4-FFF2-40B4-BE49-F238E27FC236}">
                <a16:creationId xmlns:a16="http://schemas.microsoft.com/office/drawing/2014/main" id="{00000000-0008-0000-1100-000015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219075</xdr:colOff>
      <xdr:row>32</xdr:row>
      <xdr:rowOff>0</xdr:rowOff>
    </xdr:from>
    <xdr:to>
      <xdr:col>3</xdr:col>
      <xdr:colOff>447675</xdr:colOff>
      <xdr:row>32</xdr:row>
      <xdr:rowOff>0</xdr:rowOff>
    </xdr:to>
    <xdr:grpSp>
      <xdr:nvGrpSpPr>
        <xdr:cNvPr id="5100960" name="Group 7063">
          <a:extLst>
            <a:ext uri="{FF2B5EF4-FFF2-40B4-BE49-F238E27FC236}">
              <a16:creationId xmlns:a16="http://schemas.microsoft.com/office/drawing/2014/main" id="{00000000-0008-0000-1100-0000A0D54D00}"/>
            </a:ext>
          </a:extLst>
        </xdr:cNvPr>
        <xdr:cNvGrpSpPr>
          <a:grpSpLocks/>
        </xdr:cNvGrpSpPr>
      </xdr:nvGrpSpPr>
      <xdr:grpSpPr bwMode="auto">
        <a:xfrm>
          <a:off x="4576763" y="10096500"/>
          <a:ext cx="228600" cy="0"/>
          <a:chOff x="466" y="3952"/>
          <a:chExt cx="28" cy="16"/>
        </a:xfrm>
      </xdr:grpSpPr>
      <xdr:sp macro="" textlink="">
        <xdr:nvSpPr>
          <xdr:cNvPr id="5101330" name="Line 7064">
            <a:extLst>
              <a:ext uri="{FF2B5EF4-FFF2-40B4-BE49-F238E27FC236}">
                <a16:creationId xmlns:a16="http://schemas.microsoft.com/office/drawing/2014/main" id="{00000000-0008-0000-1100-000012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31" name="Line 7065">
            <a:extLst>
              <a:ext uri="{FF2B5EF4-FFF2-40B4-BE49-F238E27FC236}">
                <a16:creationId xmlns:a16="http://schemas.microsoft.com/office/drawing/2014/main" id="{00000000-0008-0000-1100-000013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61" name="Group 7066">
          <a:extLst>
            <a:ext uri="{FF2B5EF4-FFF2-40B4-BE49-F238E27FC236}">
              <a16:creationId xmlns:a16="http://schemas.microsoft.com/office/drawing/2014/main" id="{00000000-0008-0000-1100-0000A1D54D00}"/>
            </a:ext>
          </a:extLst>
        </xdr:cNvPr>
        <xdr:cNvGrpSpPr>
          <a:grpSpLocks/>
        </xdr:cNvGrpSpPr>
      </xdr:nvGrpSpPr>
      <xdr:grpSpPr bwMode="auto">
        <a:xfrm>
          <a:off x="4117181" y="10096500"/>
          <a:ext cx="240507" cy="0"/>
          <a:chOff x="466" y="3952"/>
          <a:chExt cx="28" cy="16"/>
        </a:xfrm>
      </xdr:grpSpPr>
      <xdr:sp macro="" textlink="">
        <xdr:nvSpPr>
          <xdr:cNvPr id="5101328" name="Line 7067">
            <a:extLst>
              <a:ext uri="{FF2B5EF4-FFF2-40B4-BE49-F238E27FC236}">
                <a16:creationId xmlns:a16="http://schemas.microsoft.com/office/drawing/2014/main" id="{00000000-0008-0000-1100-000010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29" name="Line 7068">
            <a:extLst>
              <a:ext uri="{FF2B5EF4-FFF2-40B4-BE49-F238E27FC236}">
                <a16:creationId xmlns:a16="http://schemas.microsoft.com/office/drawing/2014/main" id="{00000000-0008-0000-1100-000011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62" name="Group 7069">
          <a:extLst>
            <a:ext uri="{FF2B5EF4-FFF2-40B4-BE49-F238E27FC236}">
              <a16:creationId xmlns:a16="http://schemas.microsoft.com/office/drawing/2014/main" id="{00000000-0008-0000-1100-0000A2D54D00}"/>
            </a:ext>
          </a:extLst>
        </xdr:cNvPr>
        <xdr:cNvGrpSpPr>
          <a:grpSpLocks/>
        </xdr:cNvGrpSpPr>
      </xdr:nvGrpSpPr>
      <xdr:grpSpPr bwMode="auto">
        <a:xfrm>
          <a:off x="4700588" y="10096500"/>
          <a:ext cx="266700" cy="0"/>
          <a:chOff x="466" y="3952"/>
          <a:chExt cx="28" cy="16"/>
        </a:xfrm>
      </xdr:grpSpPr>
      <xdr:sp macro="" textlink="">
        <xdr:nvSpPr>
          <xdr:cNvPr id="5101326" name="Line 7070">
            <a:extLst>
              <a:ext uri="{FF2B5EF4-FFF2-40B4-BE49-F238E27FC236}">
                <a16:creationId xmlns:a16="http://schemas.microsoft.com/office/drawing/2014/main" id="{00000000-0008-0000-1100-00000E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27" name="Line 7071">
            <a:extLst>
              <a:ext uri="{FF2B5EF4-FFF2-40B4-BE49-F238E27FC236}">
                <a16:creationId xmlns:a16="http://schemas.microsoft.com/office/drawing/2014/main" id="{00000000-0008-0000-1100-00000F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63" name="Group 7072">
          <a:extLst>
            <a:ext uri="{FF2B5EF4-FFF2-40B4-BE49-F238E27FC236}">
              <a16:creationId xmlns:a16="http://schemas.microsoft.com/office/drawing/2014/main" id="{00000000-0008-0000-1100-0000A3D54D00}"/>
            </a:ext>
          </a:extLst>
        </xdr:cNvPr>
        <xdr:cNvGrpSpPr>
          <a:grpSpLocks/>
        </xdr:cNvGrpSpPr>
      </xdr:nvGrpSpPr>
      <xdr:grpSpPr bwMode="auto">
        <a:xfrm>
          <a:off x="4117181" y="10096500"/>
          <a:ext cx="240507" cy="0"/>
          <a:chOff x="466" y="3952"/>
          <a:chExt cx="28" cy="16"/>
        </a:xfrm>
      </xdr:grpSpPr>
      <xdr:sp macro="" textlink="">
        <xdr:nvSpPr>
          <xdr:cNvPr id="5101324" name="Line 7073">
            <a:extLst>
              <a:ext uri="{FF2B5EF4-FFF2-40B4-BE49-F238E27FC236}">
                <a16:creationId xmlns:a16="http://schemas.microsoft.com/office/drawing/2014/main" id="{00000000-0008-0000-1100-00000C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25" name="Line 7074">
            <a:extLst>
              <a:ext uri="{FF2B5EF4-FFF2-40B4-BE49-F238E27FC236}">
                <a16:creationId xmlns:a16="http://schemas.microsoft.com/office/drawing/2014/main" id="{00000000-0008-0000-1100-00000D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64" name="Group 7075">
          <a:extLst>
            <a:ext uri="{FF2B5EF4-FFF2-40B4-BE49-F238E27FC236}">
              <a16:creationId xmlns:a16="http://schemas.microsoft.com/office/drawing/2014/main" id="{00000000-0008-0000-1100-0000A4D54D00}"/>
            </a:ext>
          </a:extLst>
        </xdr:cNvPr>
        <xdr:cNvGrpSpPr>
          <a:grpSpLocks/>
        </xdr:cNvGrpSpPr>
      </xdr:nvGrpSpPr>
      <xdr:grpSpPr bwMode="auto">
        <a:xfrm>
          <a:off x="4700588" y="10096500"/>
          <a:ext cx="266700" cy="0"/>
          <a:chOff x="466" y="3952"/>
          <a:chExt cx="28" cy="16"/>
        </a:xfrm>
      </xdr:grpSpPr>
      <xdr:sp macro="" textlink="">
        <xdr:nvSpPr>
          <xdr:cNvPr id="5101322" name="Line 7076">
            <a:extLst>
              <a:ext uri="{FF2B5EF4-FFF2-40B4-BE49-F238E27FC236}">
                <a16:creationId xmlns:a16="http://schemas.microsoft.com/office/drawing/2014/main" id="{00000000-0008-0000-1100-00000A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23" name="Line 7077">
            <a:extLst>
              <a:ext uri="{FF2B5EF4-FFF2-40B4-BE49-F238E27FC236}">
                <a16:creationId xmlns:a16="http://schemas.microsoft.com/office/drawing/2014/main" id="{00000000-0008-0000-1100-00000B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65" name="Group 7078">
          <a:extLst>
            <a:ext uri="{FF2B5EF4-FFF2-40B4-BE49-F238E27FC236}">
              <a16:creationId xmlns:a16="http://schemas.microsoft.com/office/drawing/2014/main" id="{00000000-0008-0000-1100-0000A5D54D00}"/>
            </a:ext>
          </a:extLst>
        </xdr:cNvPr>
        <xdr:cNvGrpSpPr>
          <a:grpSpLocks/>
        </xdr:cNvGrpSpPr>
      </xdr:nvGrpSpPr>
      <xdr:grpSpPr bwMode="auto">
        <a:xfrm>
          <a:off x="4117181" y="10096500"/>
          <a:ext cx="240507" cy="0"/>
          <a:chOff x="466" y="3952"/>
          <a:chExt cx="28" cy="16"/>
        </a:xfrm>
      </xdr:grpSpPr>
      <xdr:sp macro="" textlink="">
        <xdr:nvSpPr>
          <xdr:cNvPr id="5101320" name="Line 7079">
            <a:extLst>
              <a:ext uri="{FF2B5EF4-FFF2-40B4-BE49-F238E27FC236}">
                <a16:creationId xmlns:a16="http://schemas.microsoft.com/office/drawing/2014/main" id="{00000000-0008-0000-1100-000008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21" name="Line 7080">
            <a:extLst>
              <a:ext uri="{FF2B5EF4-FFF2-40B4-BE49-F238E27FC236}">
                <a16:creationId xmlns:a16="http://schemas.microsoft.com/office/drawing/2014/main" id="{00000000-0008-0000-1100-000009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66" name="Group 7081">
          <a:extLst>
            <a:ext uri="{FF2B5EF4-FFF2-40B4-BE49-F238E27FC236}">
              <a16:creationId xmlns:a16="http://schemas.microsoft.com/office/drawing/2014/main" id="{00000000-0008-0000-1100-0000A6D54D00}"/>
            </a:ext>
          </a:extLst>
        </xdr:cNvPr>
        <xdr:cNvGrpSpPr>
          <a:grpSpLocks/>
        </xdr:cNvGrpSpPr>
      </xdr:nvGrpSpPr>
      <xdr:grpSpPr bwMode="auto">
        <a:xfrm>
          <a:off x="4700588" y="10096500"/>
          <a:ext cx="266700" cy="0"/>
          <a:chOff x="466" y="3952"/>
          <a:chExt cx="28" cy="16"/>
        </a:xfrm>
      </xdr:grpSpPr>
      <xdr:sp macro="" textlink="">
        <xdr:nvSpPr>
          <xdr:cNvPr id="5101318" name="Line 7082">
            <a:extLst>
              <a:ext uri="{FF2B5EF4-FFF2-40B4-BE49-F238E27FC236}">
                <a16:creationId xmlns:a16="http://schemas.microsoft.com/office/drawing/2014/main" id="{00000000-0008-0000-1100-000006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19" name="Line 7083">
            <a:extLst>
              <a:ext uri="{FF2B5EF4-FFF2-40B4-BE49-F238E27FC236}">
                <a16:creationId xmlns:a16="http://schemas.microsoft.com/office/drawing/2014/main" id="{00000000-0008-0000-1100-000007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67" name="Group 7084">
          <a:extLst>
            <a:ext uri="{FF2B5EF4-FFF2-40B4-BE49-F238E27FC236}">
              <a16:creationId xmlns:a16="http://schemas.microsoft.com/office/drawing/2014/main" id="{00000000-0008-0000-1100-0000A7D54D00}"/>
            </a:ext>
          </a:extLst>
        </xdr:cNvPr>
        <xdr:cNvGrpSpPr>
          <a:grpSpLocks/>
        </xdr:cNvGrpSpPr>
      </xdr:nvGrpSpPr>
      <xdr:grpSpPr bwMode="auto">
        <a:xfrm>
          <a:off x="4117181" y="10096500"/>
          <a:ext cx="240507" cy="0"/>
          <a:chOff x="466" y="3952"/>
          <a:chExt cx="28" cy="16"/>
        </a:xfrm>
      </xdr:grpSpPr>
      <xdr:sp macro="" textlink="">
        <xdr:nvSpPr>
          <xdr:cNvPr id="5101316" name="Line 7085">
            <a:extLst>
              <a:ext uri="{FF2B5EF4-FFF2-40B4-BE49-F238E27FC236}">
                <a16:creationId xmlns:a16="http://schemas.microsoft.com/office/drawing/2014/main" id="{00000000-0008-0000-1100-000004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17" name="Line 7086">
            <a:extLst>
              <a:ext uri="{FF2B5EF4-FFF2-40B4-BE49-F238E27FC236}">
                <a16:creationId xmlns:a16="http://schemas.microsoft.com/office/drawing/2014/main" id="{00000000-0008-0000-1100-000005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68" name="Group 7087">
          <a:extLst>
            <a:ext uri="{FF2B5EF4-FFF2-40B4-BE49-F238E27FC236}">
              <a16:creationId xmlns:a16="http://schemas.microsoft.com/office/drawing/2014/main" id="{00000000-0008-0000-1100-0000A8D54D00}"/>
            </a:ext>
          </a:extLst>
        </xdr:cNvPr>
        <xdr:cNvGrpSpPr>
          <a:grpSpLocks/>
        </xdr:cNvGrpSpPr>
      </xdr:nvGrpSpPr>
      <xdr:grpSpPr bwMode="auto">
        <a:xfrm>
          <a:off x="4117181" y="10096500"/>
          <a:ext cx="240507" cy="0"/>
          <a:chOff x="466" y="3952"/>
          <a:chExt cx="28" cy="16"/>
        </a:xfrm>
      </xdr:grpSpPr>
      <xdr:sp macro="" textlink="">
        <xdr:nvSpPr>
          <xdr:cNvPr id="5101314" name="Line 7088">
            <a:extLst>
              <a:ext uri="{FF2B5EF4-FFF2-40B4-BE49-F238E27FC236}">
                <a16:creationId xmlns:a16="http://schemas.microsoft.com/office/drawing/2014/main" id="{00000000-0008-0000-1100-000002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15" name="Line 7089">
            <a:extLst>
              <a:ext uri="{FF2B5EF4-FFF2-40B4-BE49-F238E27FC236}">
                <a16:creationId xmlns:a16="http://schemas.microsoft.com/office/drawing/2014/main" id="{00000000-0008-0000-1100-000003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69" name="Group 7090">
          <a:extLst>
            <a:ext uri="{FF2B5EF4-FFF2-40B4-BE49-F238E27FC236}">
              <a16:creationId xmlns:a16="http://schemas.microsoft.com/office/drawing/2014/main" id="{00000000-0008-0000-1100-0000A9D54D00}"/>
            </a:ext>
          </a:extLst>
        </xdr:cNvPr>
        <xdr:cNvGrpSpPr>
          <a:grpSpLocks/>
        </xdr:cNvGrpSpPr>
      </xdr:nvGrpSpPr>
      <xdr:grpSpPr bwMode="auto">
        <a:xfrm>
          <a:off x="4117181" y="10096500"/>
          <a:ext cx="240507" cy="0"/>
          <a:chOff x="466" y="3952"/>
          <a:chExt cx="28" cy="16"/>
        </a:xfrm>
      </xdr:grpSpPr>
      <xdr:sp macro="" textlink="">
        <xdr:nvSpPr>
          <xdr:cNvPr id="5101312" name="Line 7091">
            <a:extLst>
              <a:ext uri="{FF2B5EF4-FFF2-40B4-BE49-F238E27FC236}">
                <a16:creationId xmlns:a16="http://schemas.microsoft.com/office/drawing/2014/main" id="{00000000-0008-0000-1100-000000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13" name="Line 7092">
            <a:extLst>
              <a:ext uri="{FF2B5EF4-FFF2-40B4-BE49-F238E27FC236}">
                <a16:creationId xmlns:a16="http://schemas.microsoft.com/office/drawing/2014/main" id="{00000000-0008-0000-1100-000001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70" name="Group 7093">
          <a:extLst>
            <a:ext uri="{FF2B5EF4-FFF2-40B4-BE49-F238E27FC236}">
              <a16:creationId xmlns:a16="http://schemas.microsoft.com/office/drawing/2014/main" id="{00000000-0008-0000-1100-0000AAD54D00}"/>
            </a:ext>
          </a:extLst>
        </xdr:cNvPr>
        <xdr:cNvGrpSpPr>
          <a:grpSpLocks/>
        </xdr:cNvGrpSpPr>
      </xdr:nvGrpSpPr>
      <xdr:grpSpPr bwMode="auto">
        <a:xfrm>
          <a:off x="4117181" y="10096500"/>
          <a:ext cx="240507" cy="0"/>
          <a:chOff x="466" y="3952"/>
          <a:chExt cx="28" cy="16"/>
        </a:xfrm>
      </xdr:grpSpPr>
      <xdr:sp macro="" textlink="">
        <xdr:nvSpPr>
          <xdr:cNvPr id="5101310" name="Line 7094">
            <a:extLst>
              <a:ext uri="{FF2B5EF4-FFF2-40B4-BE49-F238E27FC236}">
                <a16:creationId xmlns:a16="http://schemas.microsoft.com/office/drawing/2014/main" id="{00000000-0008-0000-1100-0000FE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11" name="Line 7095">
            <a:extLst>
              <a:ext uri="{FF2B5EF4-FFF2-40B4-BE49-F238E27FC236}">
                <a16:creationId xmlns:a16="http://schemas.microsoft.com/office/drawing/2014/main" id="{00000000-0008-0000-1100-0000FF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0</xdr:colOff>
      <xdr:row>32</xdr:row>
      <xdr:rowOff>0</xdr:rowOff>
    </xdr:from>
    <xdr:to>
      <xdr:col>4</xdr:col>
      <xdr:colOff>0</xdr:colOff>
      <xdr:row>32</xdr:row>
      <xdr:rowOff>0</xdr:rowOff>
    </xdr:to>
    <xdr:grpSp>
      <xdr:nvGrpSpPr>
        <xdr:cNvPr id="5100971" name="Group 7096">
          <a:extLst>
            <a:ext uri="{FF2B5EF4-FFF2-40B4-BE49-F238E27FC236}">
              <a16:creationId xmlns:a16="http://schemas.microsoft.com/office/drawing/2014/main" id="{00000000-0008-0000-1100-0000ABD54D00}"/>
            </a:ext>
          </a:extLst>
        </xdr:cNvPr>
        <xdr:cNvGrpSpPr>
          <a:grpSpLocks/>
        </xdr:cNvGrpSpPr>
      </xdr:nvGrpSpPr>
      <xdr:grpSpPr bwMode="auto">
        <a:xfrm>
          <a:off x="5143500" y="10096500"/>
          <a:ext cx="0" cy="0"/>
          <a:chOff x="466" y="3952"/>
          <a:chExt cx="28" cy="16"/>
        </a:xfrm>
      </xdr:grpSpPr>
      <xdr:sp macro="" textlink="">
        <xdr:nvSpPr>
          <xdr:cNvPr id="5101308" name="Line 7097">
            <a:extLst>
              <a:ext uri="{FF2B5EF4-FFF2-40B4-BE49-F238E27FC236}">
                <a16:creationId xmlns:a16="http://schemas.microsoft.com/office/drawing/2014/main" id="{00000000-0008-0000-1100-0000FC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09" name="Line 7098">
            <a:extLst>
              <a:ext uri="{FF2B5EF4-FFF2-40B4-BE49-F238E27FC236}">
                <a16:creationId xmlns:a16="http://schemas.microsoft.com/office/drawing/2014/main" id="{00000000-0008-0000-1100-0000FD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0</xdr:colOff>
      <xdr:row>32</xdr:row>
      <xdr:rowOff>0</xdr:rowOff>
    </xdr:from>
    <xdr:to>
      <xdr:col>4</xdr:col>
      <xdr:colOff>0</xdr:colOff>
      <xdr:row>32</xdr:row>
      <xdr:rowOff>0</xdr:rowOff>
    </xdr:to>
    <xdr:grpSp>
      <xdr:nvGrpSpPr>
        <xdr:cNvPr id="5100972" name="Group 7099">
          <a:extLst>
            <a:ext uri="{FF2B5EF4-FFF2-40B4-BE49-F238E27FC236}">
              <a16:creationId xmlns:a16="http://schemas.microsoft.com/office/drawing/2014/main" id="{00000000-0008-0000-1100-0000ACD54D00}"/>
            </a:ext>
          </a:extLst>
        </xdr:cNvPr>
        <xdr:cNvGrpSpPr>
          <a:grpSpLocks/>
        </xdr:cNvGrpSpPr>
      </xdr:nvGrpSpPr>
      <xdr:grpSpPr bwMode="auto">
        <a:xfrm>
          <a:off x="5143500" y="10096500"/>
          <a:ext cx="0" cy="0"/>
          <a:chOff x="466" y="3952"/>
          <a:chExt cx="28" cy="16"/>
        </a:xfrm>
      </xdr:grpSpPr>
      <xdr:sp macro="" textlink="">
        <xdr:nvSpPr>
          <xdr:cNvPr id="5101306" name="Line 7100">
            <a:extLst>
              <a:ext uri="{FF2B5EF4-FFF2-40B4-BE49-F238E27FC236}">
                <a16:creationId xmlns:a16="http://schemas.microsoft.com/office/drawing/2014/main" id="{00000000-0008-0000-1100-0000FA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07" name="Line 7101">
            <a:extLst>
              <a:ext uri="{FF2B5EF4-FFF2-40B4-BE49-F238E27FC236}">
                <a16:creationId xmlns:a16="http://schemas.microsoft.com/office/drawing/2014/main" id="{00000000-0008-0000-1100-0000FB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0</xdr:colOff>
      <xdr:row>32</xdr:row>
      <xdr:rowOff>0</xdr:rowOff>
    </xdr:from>
    <xdr:to>
      <xdr:col>4</xdr:col>
      <xdr:colOff>0</xdr:colOff>
      <xdr:row>32</xdr:row>
      <xdr:rowOff>0</xdr:rowOff>
    </xdr:to>
    <xdr:grpSp>
      <xdr:nvGrpSpPr>
        <xdr:cNvPr id="5100973" name="Group 7102">
          <a:extLst>
            <a:ext uri="{FF2B5EF4-FFF2-40B4-BE49-F238E27FC236}">
              <a16:creationId xmlns:a16="http://schemas.microsoft.com/office/drawing/2014/main" id="{00000000-0008-0000-1100-0000ADD54D00}"/>
            </a:ext>
          </a:extLst>
        </xdr:cNvPr>
        <xdr:cNvGrpSpPr>
          <a:grpSpLocks/>
        </xdr:cNvGrpSpPr>
      </xdr:nvGrpSpPr>
      <xdr:grpSpPr bwMode="auto">
        <a:xfrm>
          <a:off x="5143500" y="10096500"/>
          <a:ext cx="0" cy="0"/>
          <a:chOff x="466" y="3952"/>
          <a:chExt cx="28" cy="16"/>
        </a:xfrm>
      </xdr:grpSpPr>
      <xdr:sp macro="" textlink="">
        <xdr:nvSpPr>
          <xdr:cNvPr id="5101304" name="Line 7103">
            <a:extLst>
              <a:ext uri="{FF2B5EF4-FFF2-40B4-BE49-F238E27FC236}">
                <a16:creationId xmlns:a16="http://schemas.microsoft.com/office/drawing/2014/main" id="{00000000-0008-0000-1100-0000F8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05" name="Line 7104">
            <a:extLst>
              <a:ext uri="{FF2B5EF4-FFF2-40B4-BE49-F238E27FC236}">
                <a16:creationId xmlns:a16="http://schemas.microsoft.com/office/drawing/2014/main" id="{00000000-0008-0000-1100-0000F9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0</xdr:colOff>
      <xdr:row>32</xdr:row>
      <xdr:rowOff>0</xdr:rowOff>
    </xdr:from>
    <xdr:to>
      <xdr:col>4</xdr:col>
      <xdr:colOff>0</xdr:colOff>
      <xdr:row>32</xdr:row>
      <xdr:rowOff>0</xdr:rowOff>
    </xdr:to>
    <xdr:grpSp>
      <xdr:nvGrpSpPr>
        <xdr:cNvPr id="5100974" name="Group 7105">
          <a:extLst>
            <a:ext uri="{FF2B5EF4-FFF2-40B4-BE49-F238E27FC236}">
              <a16:creationId xmlns:a16="http://schemas.microsoft.com/office/drawing/2014/main" id="{00000000-0008-0000-1100-0000AED54D00}"/>
            </a:ext>
          </a:extLst>
        </xdr:cNvPr>
        <xdr:cNvGrpSpPr>
          <a:grpSpLocks/>
        </xdr:cNvGrpSpPr>
      </xdr:nvGrpSpPr>
      <xdr:grpSpPr bwMode="auto">
        <a:xfrm>
          <a:off x="5143500" y="10096500"/>
          <a:ext cx="0" cy="0"/>
          <a:chOff x="466" y="3952"/>
          <a:chExt cx="28" cy="16"/>
        </a:xfrm>
      </xdr:grpSpPr>
      <xdr:sp macro="" textlink="">
        <xdr:nvSpPr>
          <xdr:cNvPr id="5101302" name="Line 7106">
            <a:extLst>
              <a:ext uri="{FF2B5EF4-FFF2-40B4-BE49-F238E27FC236}">
                <a16:creationId xmlns:a16="http://schemas.microsoft.com/office/drawing/2014/main" id="{00000000-0008-0000-1100-0000F6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03" name="Line 7107">
            <a:extLst>
              <a:ext uri="{FF2B5EF4-FFF2-40B4-BE49-F238E27FC236}">
                <a16:creationId xmlns:a16="http://schemas.microsoft.com/office/drawing/2014/main" id="{00000000-0008-0000-1100-0000F7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276225</xdr:colOff>
      <xdr:row>32</xdr:row>
      <xdr:rowOff>0</xdr:rowOff>
    </xdr:from>
    <xdr:to>
      <xdr:col>2</xdr:col>
      <xdr:colOff>542925</xdr:colOff>
      <xdr:row>32</xdr:row>
      <xdr:rowOff>0</xdr:rowOff>
    </xdr:to>
    <xdr:grpSp>
      <xdr:nvGrpSpPr>
        <xdr:cNvPr id="5100975" name="Group 7108">
          <a:extLst>
            <a:ext uri="{FF2B5EF4-FFF2-40B4-BE49-F238E27FC236}">
              <a16:creationId xmlns:a16="http://schemas.microsoft.com/office/drawing/2014/main" id="{00000000-0008-0000-1100-0000AFD54D00}"/>
            </a:ext>
          </a:extLst>
        </xdr:cNvPr>
        <xdr:cNvGrpSpPr>
          <a:grpSpLocks/>
        </xdr:cNvGrpSpPr>
      </xdr:nvGrpSpPr>
      <xdr:grpSpPr bwMode="auto">
        <a:xfrm>
          <a:off x="4050506" y="10096500"/>
          <a:ext cx="266700" cy="0"/>
          <a:chOff x="466" y="3952"/>
          <a:chExt cx="28" cy="16"/>
        </a:xfrm>
      </xdr:grpSpPr>
      <xdr:sp macro="" textlink="">
        <xdr:nvSpPr>
          <xdr:cNvPr id="5101300" name="Line 7109">
            <a:extLst>
              <a:ext uri="{FF2B5EF4-FFF2-40B4-BE49-F238E27FC236}">
                <a16:creationId xmlns:a16="http://schemas.microsoft.com/office/drawing/2014/main" id="{00000000-0008-0000-1100-0000F4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01" name="Line 7110">
            <a:extLst>
              <a:ext uri="{FF2B5EF4-FFF2-40B4-BE49-F238E27FC236}">
                <a16:creationId xmlns:a16="http://schemas.microsoft.com/office/drawing/2014/main" id="{00000000-0008-0000-1100-0000F5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257175</xdr:colOff>
      <xdr:row>32</xdr:row>
      <xdr:rowOff>0</xdr:rowOff>
    </xdr:from>
    <xdr:to>
      <xdr:col>2</xdr:col>
      <xdr:colOff>523875</xdr:colOff>
      <xdr:row>32</xdr:row>
      <xdr:rowOff>0</xdr:rowOff>
    </xdr:to>
    <xdr:grpSp>
      <xdr:nvGrpSpPr>
        <xdr:cNvPr id="5100976" name="Group 7111">
          <a:extLst>
            <a:ext uri="{FF2B5EF4-FFF2-40B4-BE49-F238E27FC236}">
              <a16:creationId xmlns:a16="http://schemas.microsoft.com/office/drawing/2014/main" id="{00000000-0008-0000-1100-0000B0D54D00}"/>
            </a:ext>
          </a:extLst>
        </xdr:cNvPr>
        <xdr:cNvGrpSpPr>
          <a:grpSpLocks/>
        </xdr:cNvGrpSpPr>
      </xdr:nvGrpSpPr>
      <xdr:grpSpPr bwMode="auto">
        <a:xfrm>
          <a:off x="4031456" y="10096500"/>
          <a:ext cx="266700" cy="0"/>
          <a:chOff x="466" y="3952"/>
          <a:chExt cx="28" cy="16"/>
        </a:xfrm>
      </xdr:grpSpPr>
      <xdr:sp macro="" textlink="">
        <xdr:nvSpPr>
          <xdr:cNvPr id="5101298" name="Line 7112">
            <a:extLst>
              <a:ext uri="{FF2B5EF4-FFF2-40B4-BE49-F238E27FC236}">
                <a16:creationId xmlns:a16="http://schemas.microsoft.com/office/drawing/2014/main" id="{00000000-0008-0000-1100-0000F2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99" name="Line 7113">
            <a:extLst>
              <a:ext uri="{FF2B5EF4-FFF2-40B4-BE49-F238E27FC236}">
                <a16:creationId xmlns:a16="http://schemas.microsoft.com/office/drawing/2014/main" id="{00000000-0008-0000-1100-0000F3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285750</xdr:colOff>
      <xdr:row>32</xdr:row>
      <xdr:rowOff>0</xdr:rowOff>
    </xdr:from>
    <xdr:to>
      <xdr:col>2</xdr:col>
      <xdr:colOff>552450</xdr:colOff>
      <xdr:row>32</xdr:row>
      <xdr:rowOff>0</xdr:rowOff>
    </xdr:to>
    <xdr:grpSp>
      <xdr:nvGrpSpPr>
        <xdr:cNvPr id="5100977" name="Group 7114">
          <a:extLst>
            <a:ext uri="{FF2B5EF4-FFF2-40B4-BE49-F238E27FC236}">
              <a16:creationId xmlns:a16="http://schemas.microsoft.com/office/drawing/2014/main" id="{00000000-0008-0000-1100-0000B1D54D00}"/>
            </a:ext>
          </a:extLst>
        </xdr:cNvPr>
        <xdr:cNvGrpSpPr>
          <a:grpSpLocks/>
        </xdr:cNvGrpSpPr>
      </xdr:nvGrpSpPr>
      <xdr:grpSpPr bwMode="auto">
        <a:xfrm>
          <a:off x="4060031" y="10096500"/>
          <a:ext cx="266700" cy="0"/>
          <a:chOff x="466" y="3952"/>
          <a:chExt cx="28" cy="16"/>
        </a:xfrm>
      </xdr:grpSpPr>
      <xdr:sp macro="" textlink="">
        <xdr:nvSpPr>
          <xdr:cNvPr id="5101296" name="Line 7115">
            <a:extLst>
              <a:ext uri="{FF2B5EF4-FFF2-40B4-BE49-F238E27FC236}">
                <a16:creationId xmlns:a16="http://schemas.microsoft.com/office/drawing/2014/main" id="{00000000-0008-0000-1100-0000F0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97" name="Line 7116">
            <a:extLst>
              <a:ext uri="{FF2B5EF4-FFF2-40B4-BE49-F238E27FC236}">
                <a16:creationId xmlns:a16="http://schemas.microsoft.com/office/drawing/2014/main" id="{00000000-0008-0000-1100-0000F1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276225</xdr:colOff>
      <xdr:row>32</xdr:row>
      <xdr:rowOff>0</xdr:rowOff>
    </xdr:from>
    <xdr:to>
      <xdr:col>3</xdr:col>
      <xdr:colOff>542925</xdr:colOff>
      <xdr:row>32</xdr:row>
      <xdr:rowOff>0</xdr:rowOff>
    </xdr:to>
    <xdr:grpSp>
      <xdr:nvGrpSpPr>
        <xdr:cNvPr id="5100978" name="Group 7117">
          <a:extLst>
            <a:ext uri="{FF2B5EF4-FFF2-40B4-BE49-F238E27FC236}">
              <a16:creationId xmlns:a16="http://schemas.microsoft.com/office/drawing/2014/main" id="{00000000-0008-0000-1100-0000B2D54D00}"/>
            </a:ext>
          </a:extLst>
        </xdr:cNvPr>
        <xdr:cNvGrpSpPr>
          <a:grpSpLocks/>
        </xdr:cNvGrpSpPr>
      </xdr:nvGrpSpPr>
      <xdr:grpSpPr bwMode="auto">
        <a:xfrm>
          <a:off x="4633913" y="10096500"/>
          <a:ext cx="266700" cy="0"/>
          <a:chOff x="466" y="3952"/>
          <a:chExt cx="28" cy="16"/>
        </a:xfrm>
      </xdr:grpSpPr>
      <xdr:sp macro="" textlink="">
        <xdr:nvSpPr>
          <xdr:cNvPr id="5101294" name="Line 7118">
            <a:extLst>
              <a:ext uri="{FF2B5EF4-FFF2-40B4-BE49-F238E27FC236}">
                <a16:creationId xmlns:a16="http://schemas.microsoft.com/office/drawing/2014/main" id="{00000000-0008-0000-1100-0000EE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95" name="Line 7119">
            <a:extLst>
              <a:ext uri="{FF2B5EF4-FFF2-40B4-BE49-F238E27FC236}">
                <a16:creationId xmlns:a16="http://schemas.microsoft.com/office/drawing/2014/main" id="{00000000-0008-0000-1100-0000EF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304800</xdr:colOff>
      <xdr:row>32</xdr:row>
      <xdr:rowOff>0</xdr:rowOff>
    </xdr:from>
    <xdr:to>
      <xdr:col>3</xdr:col>
      <xdr:colOff>571500</xdr:colOff>
      <xdr:row>32</xdr:row>
      <xdr:rowOff>0</xdr:rowOff>
    </xdr:to>
    <xdr:grpSp>
      <xdr:nvGrpSpPr>
        <xdr:cNvPr id="5100979" name="Group 7120">
          <a:extLst>
            <a:ext uri="{FF2B5EF4-FFF2-40B4-BE49-F238E27FC236}">
              <a16:creationId xmlns:a16="http://schemas.microsoft.com/office/drawing/2014/main" id="{00000000-0008-0000-1100-0000B3D54D00}"/>
            </a:ext>
          </a:extLst>
        </xdr:cNvPr>
        <xdr:cNvGrpSpPr>
          <a:grpSpLocks/>
        </xdr:cNvGrpSpPr>
      </xdr:nvGrpSpPr>
      <xdr:grpSpPr bwMode="auto">
        <a:xfrm>
          <a:off x="4662488" y="10096500"/>
          <a:ext cx="266700" cy="0"/>
          <a:chOff x="466" y="3952"/>
          <a:chExt cx="28" cy="16"/>
        </a:xfrm>
      </xdr:grpSpPr>
      <xdr:sp macro="" textlink="">
        <xdr:nvSpPr>
          <xdr:cNvPr id="5101292" name="Line 7121">
            <a:extLst>
              <a:ext uri="{FF2B5EF4-FFF2-40B4-BE49-F238E27FC236}">
                <a16:creationId xmlns:a16="http://schemas.microsoft.com/office/drawing/2014/main" id="{00000000-0008-0000-1100-0000EC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93" name="Line 7122">
            <a:extLst>
              <a:ext uri="{FF2B5EF4-FFF2-40B4-BE49-F238E27FC236}">
                <a16:creationId xmlns:a16="http://schemas.microsoft.com/office/drawing/2014/main" id="{00000000-0008-0000-1100-0000ED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295275</xdr:colOff>
      <xdr:row>32</xdr:row>
      <xdr:rowOff>0</xdr:rowOff>
    </xdr:from>
    <xdr:to>
      <xdr:col>3</xdr:col>
      <xdr:colOff>561975</xdr:colOff>
      <xdr:row>32</xdr:row>
      <xdr:rowOff>0</xdr:rowOff>
    </xdr:to>
    <xdr:grpSp>
      <xdr:nvGrpSpPr>
        <xdr:cNvPr id="5100980" name="Group 7123">
          <a:extLst>
            <a:ext uri="{FF2B5EF4-FFF2-40B4-BE49-F238E27FC236}">
              <a16:creationId xmlns:a16="http://schemas.microsoft.com/office/drawing/2014/main" id="{00000000-0008-0000-1100-0000B4D54D00}"/>
            </a:ext>
          </a:extLst>
        </xdr:cNvPr>
        <xdr:cNvGrpSpPr>
          <a:grpSpLocks/>
        </xdr:cNvGrpSpPr>
      </xdr:nvGrpSpPr>
      <xdr:grpSpPr bwMode="auto">
        <a:xfrm>
          <a:off x="4652963" y="10096500"/>
          <a:ext cx="266700" cy="0"/>
          <a:chOff x="466" y="3952"/>
          <a:chExt cx="28" cy="16"/>
        </a:xfrm>
      </xdr:grpSpPr>
      <xdr:sp macro="" textlink="">
        <xdr:nvSpPr>
          <xdr:cNvPr id="5101290" name="Line 7124">
            <a:extLst>
              <a:ext uri="{FF2B5EF4-FFF2-40B4-BE49-F238E27FC236}">
                <a16:creationId xmlns:a16="http://schemas.microsoft.com/office/drawing/2014/main" id="{00000000-0008-0000-1100-0000EA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91" name="Line 7125">
            <a:extLst>
              <a:ext uri="{FF2B5EF4-FFF2-40B4-BE49-F238E27FC236}">
                <a16:creationId xmlns:a16="http://schemas.microsoft.com/office/drawing/2014/main" id="{00000000-0008-0000-1100-0000EB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266700</xdr:colOff>
      <xdr:row>32</xdr:row>
      <xdr:rowOff>0</xdr:rowOff>
    </xdr:from>
    <xdr:to>
      <xdr:col>2</xdr:col>
      <xdr:colOff>533400</xdr:colOff>
      <xdr:row>32</xdr:row>
      <xdr:rowOff>0</xdr:rowOff>
    </xdr:to>
    <xdr:grpSp>
      <xdr:nvGrpSpPr>
        <xdr:cNvPr id="5100981" name="Group 7126">
          <a:extLst>
            <a:ext uri="{FF2B5EF4-FFF2-40B4-BE49-F238E27FC236}">
              <a16:creationId xmlns:a16="http://schemas.microsoft.com/office/drawing/2014/main" id="{00000000-0008-0000-1100-0000B5D54D00}"/>
            </a:ext>
          </a:extLst>
        </xdr:cNvPr>
        <xdr:cNvGrpSpPr>
          <a:grpSpLocks/>
        </xdr:cNvGrpSpPr>
      </xdr:nvGrpSpPr>
      <xdr:grpSpPr bwMode="auto">
        <a:xfrm>
          <a:off x="4040981" y="10096500"/>
          <a:ext cx="266700" cy="0"/>
          <a:chOff x="466" y="3952"/>
          <a:chExt cx="28" cy="16"/>
        </a:xfrm>
      </xdr:grpSpPr>
      <xdr:sp macro="" textlink="">
        <xdr:nvSpPr>
          <xdr:cNvPr id="5101288" name="Line 7127">
            <a:extLst>
              <a:ext uri="{FF2B5EF4-FFF2-40B4-BE49-F238E27FC236}">
                <a16:creationId xmlns:a16="http://schemas.microsoft.com/office/drawing/2014/main" id="{00000000-0008-0000-1100-0000E8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89" name="Line 7128">
            <a:extLst>
              <a:ext uri="{FF2B5EF4-FFF2-40B4-BE49-F238E27FC236}">
                <a16:creationId xmlns:a16="http://schemas.microsoft.com/office/drawing/2014/main" id="{00000000-0008-0000-1100-0000E9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314325</xdr:colOff>
      <xdr:row>32</xdr:row>
      <xdr:rowOff>0</xdr:rowOff>
    </xdr:from>
    <xdr:to>
      <xdr:col>3</xdr:col>
      <xdr:colOff>0</xdr:colOff>
      <xdr:row>32</xdr:row>
      <xdr:rowOff>0</xdr:rowOff>
    </xdr:to>
    <xdr:grpSp>
      <xdr:nvGrpSpPr>
        <xdr:cNvPr id="5100982" name="Group 7129">
          <a:extLst>
            <a:ext uri="{FF2B5EF4-FFF2-40B4-BE49-F238E27FC236}">
              <a16:creationId xmlns:a16="http://schemas.microsoft.com/office/drawing/2014/main" id="{00000000-0008-0000-1100-0000B6D54D00}"/>
            </a:ext>
          </a:extLst>
        </xdr:cNvPr>
        <xdr:cNvGrpSpPr>
          <a:grpSpLocks/>
        </xdr:cNvGrpSpPr>
      </xdr:nvGrpSpPr>
      <xdr:grpSpPr bwMode="auto">
        <a:xfrm>
          <a:off x="4088606" y="10096500"/>
          <a:ext cx="269082" cy="0"/>
          <a:chOff x="466" y="3952"/>
          <a:chExt cx="28" cy="16"/>
        </a:xfrm>
      </xdr:grpSpPr>
      <xdr:sp macro="" textlink="">
        <xdr:nvSpPr>
          <xdr:cNvPr id="5101286" name="Line 7130">
            <a:extLst>
              <a:ext uri="{FF2B5EF4-FFF2-40B4-BE49-F238E27FC236}">
                <a16:creationId xmlns:a16="http://schemas.microsoft.com/office/drawing/2014/main" id="{00000000-0008-0000-1100-0000E6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87" name="Line 7131">
            <a:extLst>
              <a:ext uri="{FF2B5EF4-FFF2-40B4-BE49-F238E27FC236}">
                <a16:creationId xmlns:a16="http://schemas.microsoft.com/office/drawing/2014/main" id="{00000000-0008-0000-1100-0000E7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295275</xdr:colOff>
      <xdr:row>32</xdr:row>
      <xdr:rowOff>0</xdr:rowOff>
    </xdr:from>
    <xdr:to>
      <xdr:col>2</xdr:col>
      <xdr:colOff>561975</xdr:colOff>
      <xdr:row>32</xdr:row>
      <xdr:rowOff>0</xdr:rowOff>
    </xdr:to>
    <xdr:grpSp>
      <xdr:nvGrpSpPr>
        <xdr:cNvPr id="5100983" name="Group 7132">
          <a:extLst>
            <a:ext uri="{FF2B5EF4-FFF2-40B4-BE49-F238E27FC236}">
              <a16:creationId xmlns:a16="http://schemas.microsoft.com/office/drawing/2014/main" id="{00000000-0008-0000-1100-0000B7D54D00}"/>
            </a:ext>
          </a:extLst>
        </xdr:cNvPr>
        <xdr:cNvGrpSpPr>
          <a:grpSpLocks/>
        </xdr:cNvGrpSpPr>
      </xdr:nvGrpSpPr>
      <xdr:grpSpPr bwMode="auto">
        <a:xfrm>
          <a:off x="4069556" y="10096500"/>
          <a:ext cx="266700" cy="0"/>
          <a:chOff x="466" y="3952"/>
          <a:chExt cx="28" cy="16"/>
        </a:xfrm>
      </xdr:grpSpPr>
      <xdr:sp macro="" textlink="">
        <xdr:nvSpPr>
          <xdr:cNvPr id="5101284" name="Line 7133">
            <a:extLst>
              <a:ext uri="{FF2B5EF4-FFF2-40B4-BE49-F238E27FC236}">
                <a16:creationId xmlns:a16="http://schemas.microsoft.com/office/drawing/2014/main" id="{00000000-0008-0000-1100-0000E4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85" name="Line 7134">
            <a:extLst>
              <a:ext uri="{FF2B5EF4-FFF2-40B4-BE49-F238E27FC236}">
                <a16:creationId xmlns:a16="http://schemas.microsoft.com/office/drawing/2014/main" id="{00000000-0008-0000-1100-0000E5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285750</xdr:colOff>
      <xdr:row>32</xdr:row>
      <xdr:rowOff>0</xdr:rowOff>
    </xdr:from>
    <xdr:to>
      <xdr:col>2</xdr:col>
      <xdr:colOff>552450</xdr:colOff>
      <xdr:row>32</xdr:row>
      <xdr:rowOff>0</xdr:rowOff>
    </xdr:to>
    <xdr:grpSp>
      <xdr:nvGrpSpPr>
        <xdr:cNvPr id="5100984" name="Group 7135">
          <a:extLst>
            <a:ext uri="{FF2B5EF4-FFF2-40B4-BE49-F238E27FC236}">
              <a16:creationId xmlns:a16="http://schemas.microsoft.com/office/drawing/2014/main" id="{00000000-0008-0000-1100-0000B8D54D00}"/>
            </a:ext>
          </a:extLst>
        </xdr:cNvPr>
        <xdr:cNvGrpSpPr>
          <a:grpSpLocks/>
        </xdr:cNvGrpSpPr>
      </xdr:nvGrpSpPr>
      <xdr:grpSpPr bwMode="auto">
        <a:xfrm>
          <a:off x="4060031" y="10096500"/>
          <a:ext cx="266700" cy="0"/>
          <a:chOff x="466" y="3952"/>
          <a:chExt cx="28" cy="16"/>
        </a:xfrm>
      </xdr:grpSpPr>
      <xdr:sp macro="" textlink="">
        <xdr:nvSpPr>
          <xdr:cNvPr id="5101282" name="Line 7136">
            <a:extLst>
              <a:ext uri="{FF2B5EF4-FFF2-40B4-BE49-F238E27FC236}">
                <a16:creationId xmlns:a16="http://schemas.microsoft.com/office/drawing/2014/main" id="{00000000-0008-0000-1100-0000E2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83" name="Line 7137">
            <a:extLst>
              <a:ext uri="{FF2B5EF4-FFF2-40B4-BE49-F238E27FC236}">
                <a16:creationId xmlns:a16="http://schemas.microsoft.com/office/drawing/2014/main" id="{00000000-0008-0000-1100-0000E3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85" name="Group 7138">
          <a:extLst>
            <a:ext uri="{FF2B5EF4-FFF2-40B4-BE49-F238E27FC236}">
              <a16:creationId xmlns:a16="http://schemas.microsoft.com/office/drawing/2014/main" id="{00000000-0008-0000-1100-0000B9D54D00}"/>
            </a:ext>
          </a:extLst>
        </xdr:cNvPr>
        <xdr:cNvGrpSpPr>
          <a:grpSpLocks/>
        </xdr:cNvGrpSpPr>
      </xdr:nvGrpSpPr>
      <xdr:grpSpPr bwMode="auto">
        <a:xfrm>
          <a:off x="4117181" y="10096500"/>
          <a:ext cx="240507" cy="0"/>
          <a:chOff x="466" y="3952"/>
          <a:chExt cx="28" cy="16"/>
        </a:xfrm>
      </xdr:grpSpPr>
      <xdr:sp macro="" textlink="">
        <xdr:nvSpPr>
          <xdr:cNvPr id="5101280" name="Line 7139">
            <a:extLst>
              <a:ext uri="{FF2B5EF4-FFF2-40B4-BE49-F238E27FC236}">
                <a16:creationId xmlns:a16="http://schemas.microsoft.com/office/drawing/2014/main" id="{00000000-0008-0000-1100-0000E0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81" name="Line 7140">
            <a:extLst>
              <a:ext uri="{FF2B5EF4-FFF2-40B4-BE49-F238E27FC236}">
                <a16:creationId xmlns:a16="http://schemas.microsoft.com/office/drawing/2014/main" id="{00000000-0008-0000-1100-0000E1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86" name="Group 7141">
          <a:extLst>
            <a:ext uri="{FF2B5EF4-FFF2-40B4-BE49-F238E27FC236}">
              <a16:creationId xmlns:a16="http://schemas.microsoft.com/office/drawing/2014/main" id="{00000000-0008-0000-1100-0000BAD54D00}"/>
            </a:ext>
          </a:extLst>
        </xdr:cNvPr>
        <xdr:cNvGrpSpPr>
          <a:grpSpLocks/>
        </xdr:cNvGrpSpPr>
      </xdr:nvGrpSpPr>
      <xdr:grpSpPr bwMode="auto">
        <a:xfrm>
          <a:off x="4117181" y="10096500"/>
          <a:ext cx="240507" cy="0"/>
          <a:chOff x="466" y="3952"/>
          <a:chExt cx="28" cy="16"/>
        </a:xfrm>
      </xdr:grpSpPr>
      <xdr:sp macro="" textlink="">
        <xdr:nvSpPr>
          <xdr:cNvPr id="5101278" name="Line 7142">
            <a:extLst>
              <a:ext uri="{FF2B5EF4-FFF2-40B4-BE49-F238E27FC236}">
                <a16:creationId xmlns:a16="http://schemas.microsoft.com/office/drawing/2014/main" id="{00000000-0008-0000-1100-0000DE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79" name="Line 7143">
            <a:extLst>
              <a:ext uri="{FF2B5EF4-FFF2-40B4-BE49-F238E27FC236}">
                <a16:creationId xmlns:a16="http://schemas.microsoft.com/office/drawing/2014/main" id="{00000000-0008-0000-1100-0000DF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87" name="Group 7144">
          <a:extLst>
            <a:ext uri="{FF2B5EF4-FFF2-40B4-BE49-F238E27FC236}">
              <a16:creationId xmlns:a16="http://schemas.microsoft.com/office/drawing/2014/main" id="{00000000-0008-0000-1100-0000BBD54D00}"/>
            </a:ext>
          </a:extLst>
        </xdr:cNvPr>
        <xdr:cNvGrpSpPr>
          <a:grpSpLocks/>
        </xdr:cNvGrpSpPr>
      </xdr:nvGrpSpPr>
      <xdr:grpSpPr bwMode="auto">
        <a:xfrm>
          <a:off x="4117181" y="10096500"/>
          <a:ext cx="240507" cy="0"/>
          <a:chOff x="466" y="3952"/>
          <a:chExt cx="28" cy="16"/>
        </a:xfrm>
      </xdr:grpSpPr>
      <xdr:sp macro="" textlink="">
        <xdr:nvSpPr>
          <xdr:cNvPr id="5101276" name="Line 7145">
            <a:extLst>
              <a:ext uri="{FF2B5EF4-FFF2-40B4-BE49-F238E27FC236}">
                <a16:creationId xmlns:a16="http://schemas.microsoft.com/office/drawing/2014/main" id="{00000000-0008-0000-1100-0000DC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77" name="Line 7146">
            <a:extLst>
              <a:ext uri="{FF2B5EF4-FFF2-40B4-BE49-F238E27FC236}">
                <a16:creationId xmlns:a16="http://schemas.microsoft.com/office/drawing/2014/main" id="{00000000-0008-0000-1100-0000DD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88" name="Group 7147">
          <a:extLst>
            <a:ext uri="{FF2B5EF4-FFF2-40B4-BE49-F238E27FC236}">
              <a16:creationId xmlns:a16="http://schemas.microsoft.com/office/drawing/2014/main" id="{00000000-0008-0000-1100-0000BCD54D00}"/>
            </a:ext>
          </a:extLst>
        </xdr:cNvPr>
        <xdr:cNvGrpSpPr>
          <a:grpSpLocks/>
        </xdr:cNvGrpSpPr>
      </xdr:nvGrpSpPr>
      <xdr:grpSpPr bwMode="auto">
        <a:xfrm>
          <a:off x="4117181" y="10096500"/>
          <a:ext cx="240507" cy="0"/>
          <a:chOff x="466" y="3952"/>
          <a:chExt cx="28" cy="16"/>
        </a:xfrm>
      </xdr:grpSpPr>
      <xdr:sp macro="" textlink="">
        <xdr:nvSpPr>
          <xdr:cNvPr id="5101274" name="Line 7148">
            <a:extLst>
              <a:ext uri="{FF2B5EF4-FFF2-40B4-BE49-F238E27FC236}">
                <a16:creationId xmlns:a16="http://schemas.microsoft.com/office/drawing/2014/main" id="{00000000-0008-0000-1100-0000DA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75" name="Line 7149">
            <a:extLst>
              <a:ext uri="{FF2B5EF4-FFF2-40B4-BE49-F238E27FC236}">
                <a16:creationId xmlns:a16="http://schemas.microsoft.com/office/drawing/2014/main" id="{00000000-0008-0000-1100-0000DB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89" name="Group 7150">
          <a:extLst>
            <a:ext uri="{FF2B5EF4-FFF2-40B4-BE49-F238E27FC236}">
              <a16:creationId xmlns:a16="http://schemas.microsoft.com/office/drawing/2014/main" id="{00000000-0008-0000-1100-0000BDD54D00}"/>
            </a:ext>
          </a:extLst>
        </xdr:cNvPr>
        <xdr:cNvGrpSpPr>
          <a:grpSpLocks/>
        </xdr:cNvGrpSpPr>
      </xdr:nvGrpSpPr>
      <xdr:grpSpPr bwMode="auto">
        <a:xfrm>
          <a:off x="4117181" y="10096500"/>
          <a:ext cx="240507" cy="0"/>
          <a:chOff x="466" y="3952"/>
          <a:chExt cx="28" cy="16"/>
        </a:xfrm>
      </xdr:grpSpPr>
      <xdr:sp macro="" textlink="">
        <xdr:nvSpPr>
          <xdr:cNvPr id="5101272" name="Line 7151">
            <a:extLst>
              <a:ext uri="{FF2B5EF4-FFF2-40B4-BE49-F238E27FC236}">
                <a16:creationId xmlns:a16="http://schemas.microsoft.com/office/drawing/2014/main" id="{00000000-0008-0000-1100-0000D8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73" name="Line 7152">
            <a:extLst>
              <a:ext uri="{FF2B5EF4-FFF2-40B4-BE49-F238E27FC236}">
                <a16:creationId xmlns:a16="http://schemas.microsoft.com/office/drawing/2014/main" id="{00000000-0008-0000-1100-0000D9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90" name="Group 7153">
          <a:extLst>
            <a:ext uri="{FF2B5EF4-FFF2-40B4-BE49-F238E27FC236}">
              <a16:creationId xmlns:a16="http://schemas.microsoft.com/office/drawing/2014/main" id="{00000000-0008-0000-1100-0000BED54D00}"/>
            </a:ext>
          </a:extLst>
        </xdr:cNvPr>
        <xdr:cNvGrpSpPr>
          <a:grpSpLocks/>
        </xdr:cNvGrpSpPr>
      </xdr:nvGrpSpPr>
      <xdr:grpSpPr bwMode="auto">
        <a:xfrm>
          <a:off x="4117181" y="10096500"/>
          <a:ext cx="240507" cy="0"/>
          <a:chOff x="466" y="3952"/>
          <a:chExt cx="28" cy="16"/>
        </a:xfrm>
      </xdr:grpSpPr>
      <xdr:sp macro="" textlink="">
        <xdr:nvSpPr>
          <xdr:cNvPr id="5101270" name="Line 7154">
            <a:extLst>
              <a:ext uri="{FF2B5EF4-FFF2-40B4-BE49-F238E27FC236}">
                <a16:creationId xmlns:a16="http://schemas.microsoft.com/office/drawing/2014/main" id="{00000000-0008-0000-1100-0000D6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71" name="Line 7155">
            <a:extLst>
              <a:ext uri="{FF2B5EF4-FFF2-40B4-BE49-F238E27FC236}">
                <a16:creationId xmlns:a16="http://schemas.microsoft.com/office/drawing/2014/main" id="{00000000-0008-0000-1100-0000D7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219075</xdr:colOff>
      <xdr:row>32</xdr:row>
      <xdr:rowOff>0</xdr:rowOff>
    </xdr:from>
    <xdr:to>
      <xdr:col>2</xdr:col>
      <xdr:colOff>447675</xdr:colOff>
      <xdr:row>32</xdr:row>
      <xdr:rowOff>0</xdr:rowOff>
    </xdr:to>
    <xdr:grpSp>
      <xdr:nvGrpSpPr>
        <xdr:cNvPr id="5100991" name="Group 7156">
          <a:extLst>
            <a:ext uri="{FF2B5EF4-FFF2-40B4-BE49-F238E27FC236}">
              <a16:creationId xmlns:a16="http://schemas.microsoft.com/office/drawing/2014/main" id="{00000000-0008-0000-1100-0000BFD54D00}"/>
            </a:ext>
          </a:extLst>
        </xdr:cNvPr>
        <xdr:cNvGrpSpPr>
          <a:grpSpLocks/>
        </xdr:cNvGrpSpPr>
      </xdr:nvGrpSpPr>
      <xdr:grpSpPr bwMode="auto">
        <a:xfrm>
          <a:off x="3993356" y="10096500"/>
          <a:ext cx="228600" cy="0"/>
          <a:chOff x="466" y="3952"/>
          <a:chExt cx="28" cy="16"/>
        </a:xfrm>
      </xdr:grpSpPr>
      <xdr:sp macro="" textlink="">
        <xdr:nvSpPr>
          <xdr:cNvPr id="5101268" name="Line 7157">
            <a:extLst>
              <a:ext uri="{FF2B5EF4-FFF2-40B4-BE49-F238E27FC236}">
                <a16:creationId xmlns:a16="http://schemas.microsoft.com/office/drawing/2014/main" id="{00000000-0008-0000-1100-0000D4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69" name="Line 7158">
            <a:extLst>
              <a:ext uri="{FF2B5EF4-FFF2-40B4-BE49-F238E27FC236}">
                <a16:creationId xmlns:a16="http://schemas.microsoft.com/office/drawing/2014/main" id="{00000000-0008-0000-1100-0000D5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992" name="Group 7159">
          <a:extLst>
            <a:ext uri="{FF2B5EF4-FFF2-40B4-BE49-F238E27FC236}">
              <a16:creationId xmlns:a16="http://schemas.microsoft.com/office/drawing/2014/main" id="{00000000-0008-0000-1100-0000C0D54D00}"/>
            </a:ext>
          </a:extLst>
        </xdr:cNvPr>
        <xdr:cNvGrpSpPr>
          <a:grpSpLocks/>
        </xdr:cNvGrpSpPr>
      </xdr:nvGrpSpPr>
      <xdr:grpSpPr bwMode="auto">
        <a:xfrm>
          <a:off x="4117181" y="10096500"/>
          <a:ext cx="228600" cy="0"/>
          <a:chOff x="466" y="3952"/>
          <a:chExt cx="28" cy="16"/>
        </a:xfrm>
      </xdr:grpSpPr>
      <xdr:sp macro="" textlink="">
        <xdr:nvSpPr>
          <xdr:cNvPr id="5101266" name="Line 7160">
            <a:extLst>
              <a:ext uri="{FF2B5EF4-FFF2-40B4-BE49-F238E27FC236}">
                <a16:creationId xmlns:a16="http://schemas.microsoft.com/office/drawing/2014/main" id="{00000000-0008-0000-1100-0000D2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67" name="Line 7161">
            <a:extLst>
              <a:ext uri="{FF2B5EF4-FFF2-40B4-BE49-F238E27FC236}">
                <a16:creationId xmlns:a16="http://schemas.microsoft.com/office/drawing/2014/main" id="{00000000-0008-0000-1100-0000D3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993" name="Group 7162">
          <a:extLst>
            <a:ext uri="{FF2B5EF4-FFF2-40B4-BE49-F238E27FC236}">
              <a16:creationId xmlns:a16="http://schemas.microsoft.com/office/drawing/2014/main" id="{00000000-0008-0000-1100-0000C1D54D00}"/>
            </a:ext>
          </a:extLst>
        </xdr:cNvPr>
        <xdr:cNvGrpSpPr>
          <a:grpSpLocks/>
        </xdr:cNvGrpSpPr>
      </xdr:nvGrpSpPr>
      <xdr:grpSpPr bwMode="auto">
        <a:xfrm>
          <a:off x="4117181" y="10096500"/>
          <a:ext cx="228600" cy="0"/>
          <a:chOff x="466" y="3952"/>
          <a:chExt cx="28" cy="16"/>
        </a:xfrm>
      </xdr:grpSpPr>
      <xdr:sp macro="" textlink="">
        <xdr:nvSpPr>
          <xdr:cNvPr id="5101264" name="Line 7163">
            <a:extLst>
              <a:ext uri="{FF2B5EF4-FFF2-40B4-BE49-F238E27FC236}">
                <a16:creationId xmlns:a16="http://schemas.microsoft.com/office/drawing/2014/main" id="{00000000-0008-0000-1100-0000D0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65" name="Line 7164">
            <a:extLst>
              <a:ext uri="{FF2B5EF4-FFF2-40B4-BE49-F238E27FC236}">
                <a16:creationId xmlns:a16="http://schemas.microsoft.com/office/drawing/2014/main" id="{00000000-0008-0000-1100-0000D1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94" name="Group 7165">
          <a:extLst>
            <a:ext uri="{FF2B5EF4-FFF2-40B4-BE49-F238E27FC236}">
              <a16:creationId xmlns:a16="http://schemas.microsoft.com/office/drawing/2014/main" id="{00000000-0008-0000-1100-0000C2D54D00}"/>
            </a:ext>
          </a:extLst>
        </xdr:cNvPr>
        <xdr:cNvGrpSpPr>
          <a:grpSpLocks/>
        </xdr:cNvGrpSpPr>
      </xdr:nvGrpSpPr>
      <xdr:grpSpPr bwMode="auto">
        <a:xfrm>
          <a:off x="4117181" y="10096500"/>
          <a:ext cx="240507" cy="0"/>
          <a:chOff x="466" y="3952"/>
          <a:chExt cx="28" cy="16"/>
        </a:xfrm>
      </xdr:grpSpPr>
      <xdr:sp macro="" textlink="">
        <xdr:nvSpPr>
          <xdr:cNvPr id="5101262" name="Line 7166">
            <a:extLst>
              <a:ext uri="{FF2B5EF4-FFF2-40B4-BE49-F238E27FC236}">
                <a16:creationId xmlns:a16="http://schemas.microsoft.com/office/drawing/2014/main" id="{00000000-0008-0000-1100-0000CE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63" name="Line 7167">
            <a:extLst>
              <a:ext uri="{FF2B5EF4-FFF2-40B4-BE49-F238E27FC236}">
                <a16:creationId xmlns:a16="http://schemas.microsoft.com/office/drawing/2014/main" id="{00000000-0008-0000-1100-0000CF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995" name="Group 7168">
          <a:extLst>
            <a:ext uri="{FF2B5EF4-FFF2-40B4-BE49-F238E27FC236}">
              <a16:creationId xmlns:a16="http://schemas.microsoft.com/office/drawing/2014/main" id="{00000000-0008-0000-1100-0000C3D54D00}"/>
            </a:ext>
          </a:extLst>
        </xdr:cNvPr>
        <xdr:cNvGrpSpPr>
          <a:grpSpLocks/>
        </xdr:cNvGrpSpPr>
      </xdr:nvGrpSpPr>
      <xdr:grpSpPr bwMode="auto">
        <a:xfrm>
          <a:off x="4117181" y="10096500"/>
          <a:ext cx="228600" cy="0"/>
          <a:chOff x="466" y="3952"/>
          <a:chExt cx="28" cy="16"/>
        </a:xfrm>
      </xdr:grpSpPr>
      <xdr:sp macro="" textlink="">
        <xdr:nvSpPr>
          <xdr:cNvPr id="5101260" name="Line 7169">
            <a:extLst>
              <a:ext uri="{FF2B5EF4-FFF2-40B4-BE49-F238E27FC236}">
                <a16:creationId xmlns:a16="http://schemas.microsoft.com/office/drawing/2014/main" id="{00000000-0008-0000-1100-0000CC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61" name="Line 7170">
            <a:extLst>
              <a:ext uri="{FF2B5EF4-FFF2-40B4-BE49-F238E27FC236}">
                <a16:creationId xmlns:a16="http://schemas.microsoft.com/office/drawing/2014/main" id="{00000000-0008-0000-1100-0000CD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996" name="Group 7171">
          <a:extLst>
            <a:ext uri="{FF2B5EF4-FFF2-40B4-BE49-F238E27FC236}">
              <a16:creationId xmlns:a16="http://schemas.microsoft.com/office/drawing/2014/main" id="{00000000-0008-0000-1100-0000C4D54D00}"/>
            </a:ext>
          </a:extLst>
        </xdr:cNvPr>
        <xdr:cNvGrpSpPr>
          <a:grpSpLocks/>
        </xdr:cNvGrpSpPr>
      </xdr:nvGrpSpPr>
      <xdr:grpSpPr bwMode="auto">
        <a:xfrm>
          <a:off x="4117181" y="10096500"/>
          <a:ext cx="228600" cy="0"/>
          <a:chOff x="466" y="3952"/>
          <a:chExt cx="28" cy="16"/>
        </a:xfrm>
      </xdr:grpSpPr>
      <xdr:sp macro="" textlink="">
        <xdr:nvSpPr>
          <xdr:cNvPr id="5101258" name="Line 7172">
            <a:extLst>
              <a:ext uri="{FF2B5EF4-FFF2-40B4-BE49-F238E27FC236}">
                <a16:creationId xmlns:a16="http://schemas.microsoft.com/office/drawing/2014/main" id="{00000000-0008-0000-1100-0000CA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59" name="Line 7173">
            <a:extLst>
              <a:ext uri="{FF2B5EF4-FFF2-40B4-BE49-F238E27FC236}">
                <a16:creationId xmlns:a16="http://schemas.microsoft.com/office/drawing/2014/main" id="{00000000-0008-0000-1100-0000CB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97" name="Group 7174">
          <a:extLst>
            <a:ext uri="{FF2B5EF4-FFF2-40B4-BE49-F238E27FC236}">
              <a16:creationId xmlns:a16="http://schemas.microsoft.com/office/drawing/2014/main" id="{00000000-0008-0000-1100-0000C5D54D00}"/>
            </a:ext>
          </a:extLst>
        </xdr:cNvPr>
        <xdr:cNvGrpSpPr>
          <a:grpSpLocks/>
        </xdr:cNvGrpSpPr>
      </xdr:nvGrpSpPr>
      <xdr:grpSpPr bwMode="auto">
        <a:xfrm>
          <a:off x="4117181" y="10096500"/>
          <a:ext cx="240507" cy="0"/>
          <a:chOff x="466" y="3952"/>
          <a:chExt cx="28" cy="16"/>
        </a:xfrm>
      </xdr:grpSpPr>
      <xdr:sp macro="" textlink="">
        <xdr:nvSpPr>
          <xdr:cNvPr id="5101256" name="Line 7175">
            <a:extLst>
              <a:ext uri="{FF2B5EF4-FFF2-40B4-BE49-F238E27FC236}">
                <a16:creationId xmlns:a16="http://schemas.microsoft.com/office/drawing/2014/main" id="{00000000-0008-0000-1100-0000C8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57" name="Line 7176">
            <a:extLst>
              <a:ext uri="{FF2B5EF4-FFF2-40B4-BE49-F238E27FC236}">
                <a16:creationId xmlns:a16="http://schemas.microsoft.com/office/drawing/2014/main" id="{00000000-0008-0000-1100-0000C9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98" name="Group 7177">
          <a:extLst>
            <a:ext uri="{FF2B5EF4-FFF2-40B4-BE49-F238E27FC236}">
              <a16:creationId xmlns:a16="http://schemas.microsoft.com/office/drawing/2014/main" id="{00000000-0008-0000-1100-0000C6D54D00}"/>
            </a:ext>
          </a:extLst>
        </xdr:cNvPr>
        <xdr:cNvGrpSpPr>
          <a:grpSpLocks/>
        </xdr:cNvGrpSpPr>
      </xdr:nvGrpSpPr>
      <xdr:grpSpPr bwMode="auto">
        <a:xfrm>
          <a:off x="4700588" y="10096500"/>
          <a:ext cx="266700" cy="0"/>
          <a:chOff x="466" y="3952"/>
          <a:chExt cx="28" cy="16"/>
        </a:xfrm>
      </xdr:grpSpPr>
      <xdr:sp macro="" textlink="">
        <xdr:nvSpPr>
          <xdr:cNvPr id="5101254" name="Line 7178">
            <a:extLst>
              <a:ext uri="{FF2B5EF4-FFF2-40B4-BE49-F238E27FC236}">
                <a16:creationId xmlns:a16="http://schemas.microsoft.com/office/drawing/2014/main" id="{00000000-0008-0000-1100-0000C6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55" name="Line 7179">
            <a:extLst>
              <a:ext uri="{FF2B5EF4-FFF2-40B4-BE49-F238E27FC236}">
                <a16:creationId xmlns:a16="http://schemas.microsoft.com/office/drawing/2014/main" id="{00000000-0008-0000-1100-0000C7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99" name="Group 7180">
          <a:extLst>
            <a:ext uri="{FF2B5EF4-FFF2-40B4-BE49-F238E27FC236}">
              <a16:creationId xmlns:a16="http://schemas.microsoft.com/office/drawing/2014/main" id="{00000000-0008-0000-1100-0000C7D54D00}"/>
            </a:ext>
          </a:extLst>
        </xdr:cNvPr>
        <xdr:cNvGrpSpPr>
          <a:grpSpLocks/>
        </xdr:cNvGrpSpPr>
      </xdr:nvGrpSpPr>
      <xdr:grpSpPr bwMode="auto">
        <a:xfrm>
          <a:off x="4700588" y="10096500"/>
          <a:ext cx="266700" cy="0"/>
          <a:chOff x="466" y="3952"/>
          <a:chExt cx="28" cy="16"/>
        </a:xfrm>
      </xdr:grpSpPr>
      <xdr:sp macro="" textlink="">
        <xdr:nvSpPr>
          <xdr:cNvPr id="5101252" name="Line 7181">
            <a:extLst>
              <a:ext uri="{FF2B5EF4-FFF2-40B4-BE49-F238E27FC236}">
                <a16:creationId xmlns:a16="http://schemas.microsoft.com/office/drawing/2014/main" id="{00000000-0008-0000-1100-0000C4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53" name="Line 7182">
            <a:extLst>
              <a:ext uri="{FF2B5EF4-FFF2-40B4-BE49-F238E27FC236}">
                <a16:creationId xmlns:a16="http://schemas.microsoft.com/office/drawing/2014/main" id="{00000000-0008-0000-1100-0000C5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00" name="Group 7183">
          <a:extLst>
            <a:ext uri="{FF2B5EF4-FFF2-40B4-BE49-F238E27FC236}">
              <a16:creationId xmlns:a16="http://schemas.microsoft.com/office/drawing/2014/main" id="{00000000-0008-0000-1100-0000C8D54D00}"/>
            </a:ext>
          </a:extLst>
        </xdr:cNvPr>
        <xdr:cNvGrpSpPr>
          <a:grpSpLocks/>
        </xdr:cNvGrpSpPr>
      </xdr:nvGrpSpPr>
      <xdr:grpSpPr bwMode="auto">
        <a:xfrm>
          <a:off x="4700588" y="10096500"/>
          <a:ext cx="266700" cy="0"/>
          <a:chOff x="466" y="3952"/>
          <a:chExt cx="28" cy="16"/>
        </a:xfrm>
      </xdr:grpSpPr>
      <xdr:sp macro="" textlink="">
        <xdr:nvSpPr>
          <xdr:cNvPr id="5101250" name="Line 7184">
            <a:extLst>
              <a:ext uri="{FF2B5EF4-FFF2-40B4-BE49-F238E27FC236}">
                <a16:creationId xmlns:a16="http://schemas.microsoft.com/office/drawing/2014/main" id="{00000000-0008-0000-1100-0000C2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51" name="Line 7185">
            <a:extLst>
              <a:ext uri="{FF2B5EF4-FFF2-40B4-BE49-F238E27FC236}">
                <a16:creationId xmlns:a16="http://schemas.microsoft.com/office/drawing/2014/main" id="{00000000-0008-0000-1100-0000C3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1001" name="Group 7186">
          <a:extLst>
            <a:ext uri="{FF2B5EF4-FFF2-40B4-BE49-F238E27FC236}">
              <a16:creationId xmlns:a16="http://schemas.microsoft.com/office/drawing/2014/main" id="{00000000-0008-0000-1100-0000C9D54D00}"/>
            </a:ext>
          </a:extLst>
        </xdr:cNvPr>
        <xdr:cNvGrpSpPr>
          <a:grpSpLocks/>
        </xdr:cNvGrpSpPr>
      </xdr:nvGrpSpPr>
      <xdr:grpSpPr bwMode="auto">
        <a:xfrm>
          <a:off x="5486400" y="10096500"/>
          <a:ext cx="266700" cy="0"/>
          <a:chOff x="466" y="3952"/>
          <a:chExt cx="28" cy="16"/>
        </a:xfrm>
      </xdr:grpSpPr>
      <xdr:sp macro="" textlink="">
        <xdr:nvSpPr>
          <xdr:cNvPr id="5101248" name="Line 7187">
            <a:extLst>
              <a:ext uri="{FF2B5EF4-FFF2-40B4-BE49-F238E27FC236}">
                <a16:creationId xmlns:a16="http://schemas.microsoft.com/office/drawing/2014/main" id="{00000000-0008-0000-1100-0000C0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49" name="Line 7188">
            <a:extLst>
              <a:ext uri="{FF2B5EF4-FFF2-40B4-BE49-F238E27FC236}">
                <a16:creationId xmlns:a16="http://schemas.microsoft.com/office/drawing/2014/main" id="{00000000-0008-0000-1100-0000C1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1002" name="Group 7189">
          <a:extLst>
            <a:ext uri="{FF2B5EF4-FFF2-40B4-BE49-F238E27FC236}">
              <a16:creationId xmlns:a16="http://schemas.microsoft.com/office/drawing/2014/main" id="{00000000-0008-0000-1100-0000CAD54D00}"/>
            </a:ext>
          </a:extLst>
        </xdr:cNvPr>
        <xdr:cNvGrpSpPr>
          <a:grpSpLocks/>
        </xdr:cNvGrpSpPr>
      </xdr:nvGrpSpPr>
      <xdr:grpSpPr bwMode="auto">
        <a:xfrm>
          <a:off x="5486400" y="10096500"/>
          <a:ext cx="266700" cy="0"/>
          <a:chOff x="466" y="3952"/>
          <a:chExt cx="28" cy="16"/>
        </a:xfrm>
      </xdr:grpSpPr>
      <xdr:sp macro="" textlink="">
        <xdr:nvSpPr>
          <xdr:cNvPr id="5101246" name="Line 7190">
            <a:extLst>
              <a:ext uri="{FF2B5EF4-FFF2-40B4-BE49-F238E27FC236}">
                <a16:creationId xmlns:a16="http://schemas.microsoft.com/office/drawing/2014/main" id="{00000000-0008-0000-1100-0000BE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47" name="Line 7191">
            <a:extLst>
              <a:ext uri="{FF2B5EF4-FFF2-40B4-BE49-F238E27FC236}">
                <a16:creationId xmlns:a16="http://schemas.microsoft.com/office/drawing/2014/main" id="{00000000-0008-0000-1100-0000BF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1003" name="Group 7192">
          <a:extLst>
            <a:ext uri="{FF2B5EF4-FFF2-40B4-BE49-F238E27FC236}">
              <a16:creationId xmlns:a16="http://schemas.microsoft.com/office/drawing/2014/main" id="{00000000-0008-0000-1100-0000CBD54D00}"/>
            </a:ext>
          </a:extLst>
        </xdr:cNvPr>
        <xdr:cNvGrpSpPr>
          <a:grpSpLocks/>
        </xdr:cNvGrpSpPr>
      </xdr:nvGrpSpPr>
      <xdr:grpSpPr bwMode="auto">
        <a:xfrm>
          <a:off x="5486400" y="10096500"/>
          <a:ext cx="266700" cy="0"/>
          <a:chOff x="466" y="3952"/>
          <a:chExt cx="28" cy="16"/>
        </a:xfrm>
      </xdr:grpSpPr>
      <xdr:sp macro="" textlink="">
        <xdr:nvSpPr>
          <xdr:cNvPr id="5101244" name="Line 7193">
            <a:extLst>
              <a:ext uri="{FF2B5EF4-FFF2-40B4-BE49-F238E27FC236}">
                <a16:creationId xmlns:a16="http://schemas.microsoft.com/office/drawing/2014/main" id="{00000000-0008-0000-1100-0000BC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45" name="Line 7194">
            <a:extLst>
              <a:ext uri="{FF2B5EF4-FFF2-40B4-BE49-F238E27FC236}">
                <a16:creationId xmlns:a16="http://schemas.microsoft.com/office/drawing/2014/main" id="{00000000-0008-0000-1100-0000BD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1004" name="Group 7195">
          <a:extLst>
            <a:ext uri="{FF2B5EF4-FFF2-40B4-BE49-F238E27FC236}">
              <a16:creationId xmlns:a16="http://schemas.microsoft.com/office/drawing/2014/main" id="{00000000-0008-0000-1100-0000CCD54D00}"/>
            </a:ext>
          </a:extLst>
        </xdr:cNvPr>
        <xdr:cNvGrpSpPr>
          <a:grpSpLocks/>
        </xdr:cNvGrpSpPr>
      </xdr:nvGrpSpPr>
      <xdr:grpSpPr bwMode="auto">
        <a:xfrm>
          <a:off x="5486400" y="10096500"/>
          <a:ext cx="266700" cy="0"/>
          <a:chOff x="466" y="3952"/>
          <a:chExt cx="28" cy="16"/>
        </a:xfrm>
      </xdr:grpSpPr>
      <xdr:sp macro="" textlink="">
        <xdr:nvSpPr>
          <xdr:cNvPr id="5101242" name="Line 7196">
            <a:extLst>
              <a:ext uri="{FF2B5EF4-FFF2-40B4-BE49-F238E27FC236}">
                <a16:creationId xmlns:a16="http://schemas.microsoft.com/office/drawing/2014/main" id="{00000000-0008-0000-1100-0000BA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43" name="Line 7197">
            <a:extLst>
              <a:ext uri="{FF2B5EF4-FFF2-40B4-BE49-F238E27FC236}">
                <a16:creationId xmlns:a16="http://schemas.microsoft.com/office/drawing/2014/main" id="{00000000-0008-0000-1100-0000BB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1005" name="Group 7198">
          <a:extLst>
            <a:ext uri="{FF2B5EF4-FFF2-40B4-BE49-F238E27FC236}">
              <a16:creationId xmlns:a16="http://schemas.microsoft.com/office/drawing/2014/main" id="{00000000-0008-0000-1100-0000CDD54D00}"/>
            </a:ext>
          </a:extLst>
        </xdr:cNvPr>
        <xdr:cNvGrpSpPr>
          <a:grpSpLocks/>
        </xdr:cNvGrpSpPr>
      </xdr:nvGrpSpPr>
      <xdr:grpSpPr bwMode="auto">
        <a:xfrm>
          <a:off x="5486400" y="10096500"/>
          <a:ext cx="266700" cy="0"/>
          <a:chOff x="466" y="3952"/>
          <a:chExt cx="28" cy="16"/>
        </a:xfrm>
      </xdr:grpSpPr>
      <xdr:sp macro="" textlink="">
        <xdr:nvSpPr>
          <xdr:cNvPr id="5101240" name="Line 7199">
            <a:extLst>
              <a:ext uri="{FF2B5EF4-FFF2-40B4-BE49-F238E27FC236}">
                <a16:creationId xmlns:a16="http://schemas.microsoft.com/office/drawing/2014/main" id="{00000000-0008-0000-1100-0000B8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41" name="Line 7200">
            <a:extLst>
              <a:ext uri="{FF2B5EF4-FFF2-40B4-BE49-F238E27FC236}">
                <a16:creationId xmlns:a16="http://schemas.microsoft.com/office/drawing/2014/main" id="{00000000-0008-0000-1100-0000B9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06" name="Group 7201">
          <a:extLst>
            <a:ext uri="{FF2B5EF4-FFF2-40B4-BE49-F238E27FC236}">
              <a16:creationId xmlns:a16="http://schemas.microsoft.com/office/drawing/2014/main" id="{00000000-0008-0000-1100-0000CED54D00}"/>
            </a:ext>
          </a:extLst>
        </xdr:cNvPr>
        <xdr:cNvGrpSpPr>
          <a:grpSpLocks/>
        </xdr:cNvGrpSpPr>
      </xdr:nvGrpSpPr>
      <xdr:grpSpPr bwMode="auto">
        <a:xfrm>
          <a:off x="4117181" y="10096500"/>
          <a:ext cx="228600" cy="0"/>
          <a:chOff x="466" y="3952"/>
          <a:chExt cx="28" cy="16"/>
        </a:xfrm>
      </xdr:grpSpPr>
      <xdr:sp macro="" textlink="">
        <xdr:nvSpPr>
          <xdr:cNvPr id="5101238" name="Line 7202">
            <a:extLst>
              <a:ext uri="{FF2B5EF4-FFF2-40B4-BE49-F238E27FC236}">
                <a16:creationId xmlns:a16="http://schemas.microsoft.com/office/drawing/2014/main" id="{00000000-0008-0000-1100-0000B6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39" name="Line 7203">
            <a:extLst>
              <a:ext uri="{FF2B5EF4-FFF2-40B4-BE49-F238E27FC236}">
                <a16:creationId xmlns:a16="http://schemas.microsoft.com/office/drawing/2014/main" id="{00000000-0008-0000-1100-0000B7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07" name="Group 7204">
          <a:extLst>
            <a:ext uri="{FF2B5EF4-FFF2-40B4-BE49-F238E27FC236}">
              <a16:creationId xmlns:a16="http://schemas.microsoft.com/office/drawing/2014/main" id="{00000000-0008-0000-1100-0000CFD54D00}"/>
            </a:ext>
          </a:extLst>
        </xdr:cNvPr>
        <xdr:cNvGrpSpPr>
          <a:grpSpLocks/>
        </xdr:cNvGrpSpPr>
      </xdr:nvGrpSpPr>
      <xdr:grpSpPr bwMode="auto">
        <a:xfrm>
          <a:off x="4700588" y="10096500"/>
          <a:ext cx="266700" cy="0"/>
          <a:chOff x="466" y="3952"/>
          <a:chExt cx="28" cy="16"/>
        </a:xfrm>
      </xdr:grpSpPr>
      <xdr:sp macro="" textlink="">
        <xdr:nvSpPr>
          <xdr:cNvPr id="5101236" name="Line 7205">
            <a:extLst>
              <a:ext uri="{FF2B5EF4-FFF2-40B4-BE49-F238E27FC236}">
                <a16:creationId xmlns:a16="http://schemas.microsoft.com/office/drawing/2014/main" id="{00000000-0008-0000-1100-0000B4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37" name="Line 7206">
            <a:extLst>
              <a:ext uri="{FF2B5EF4-FFF2-40B4-BE49-F238E27FC236}">
                <a16:creationId xmlns:a16="http://schemas.microsoft.com/office/drawing/2014/main" id="{00000000-0008-0000-1100-0000B5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08" name="Group 7207">
          <a:extLst>
            <a:ext uri="{FF2B5EF4-FFF2-40B4-BE49-F238E27FC236}">
              <a16:creationId xmlns:a16="http://schemas.microsoft.com/office/drawing/2014/main" id="{00000000-0008-0000-1100-0000D0D54D00}"/>
            </a:ext>
          </a:extLst>
        </xdr:cNvPr>
        <xdr:cNvGrpSpPr>
          <a:grpSpLocks/>
        </xdr:cNvGrpSpPr>
      </xdr:nvGrpSpPr>
      <xdr:grpSpPr bwMode="auto">
        <a:xfrm>
          <a:off x="4117181" y="10096500"/>
          <a:ext cx="228600" cy="0"/>
          <a:chOff x="466" y="3952"/>
          <a:chExt cx="28" cy="16"/>
        </a:xfrm>
      </xdr:grpSpPr>
      <xdr:sp macro="" textlink="">
        <xdr:nvSpPr>
          <xdr:cNvPr id="5101234" name="Line 7208">
            <a:extLst>
              <a:ext uri="{FF2B5EF4-FFF2-40B4-BE49-F238E27FC236}">
                <a16:creationId xmlns:a16="http://schemas.microsoft.com/office/drawing/2014/main" id="{00000000-0008-0000-1100-0000B2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35" name="Line 7209">
            <a:extLst>
              <a:ext uri="{FF2B5EF4-FFF2-40B4-BE49-F238E27FC236}">
                <a16:creationId xmlns:a16="http://schemas.microsoft.com/office/drawing/2014/main" id="{00000000-0008-0000-1100-0000B3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09" name="Group 7210">
          <a:extLst>
            <a:ext uri="{FF2B5EF4-FFF2-40B4-BE49-F238E27FC236}">
              <a16:creationId xmlns:a16="http://schemas.microsoft.com/office/drawing/2014/main" id="{00000000-0008-0000-1100-0000D1D54D00}"/>
            </a:ext>
          </a:extLst>
        </xdr:cNvPr>
        <xdr:cNvGrpSpPr>
          <a:grpSpLocks/>
        </xdr:cNvGrpSpPr>
      </xdr:nvGrpSpPr>
      <xdr:grpSpPr bwMode="auto">
        <a:xfrm>
          <a:off x="4700588" y="10096500"/>
          <a:ext cx="266700" cy="0"/>
          <a:chOff x="466" y="3952"/>
          <a:chExt cx="28" cy="16"/>
        </a:xfrm>
      </xdr:grpSpPr>
      <xdr:sp macro="" textlink="">
        <xdr:nvSpPr>
          <xdr:cNvPr id="5101232" name="Line 7211">
            <a:extLst>
              <a:ext uri="{FF2B5EF4-FFF2-40B4-BE49-F238E27FC236}">
                <a16:creationId xmlns:a16="http://schemas.microsoft.com/office/drawing/2014/main" id="{00000000-0008-0000-1100-0000B0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33" name="Line 7212">
            <a:extLst>
              <a:ext uri="{FF2B5EF4-FFF2-40B4-BE49-F238E27FC236}">
                <a16:creationId xmlns:a16="http://schemas.microsoft.com/office/drawing/2014/main" id="{00000000-0008-0000-1100-0000B1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10" name="Group 7213">
          <a:extLst>
            <a:ext uri="{FF2B5EF4-FFF2-40B4-BE49-F238E27FC236}">
              <a16:creationId xmlns:a16="http://schemas.microsoft.com/office/drawing/2014/main" id="{00000000-0008-0000-1100-0000D2D54D00}"/>
            </a:ext>
          </a:extLst>
        </xdr:cNvPr>
        <xdr:cNvGrpSpPr>
          <a:grpSpLocks/>
        </xdr:cNvGrpSpPr>
      </xdr:nvGrpSpPr>
      <xdr:grpSpPr bwMode="auto">
        <a:xfrm>
          <a:off x="4117181" y="10096500"/>
          <a:ext cx="228600" cy="0"/>
          <a:chOff x="466" y="3952"/>
          <a:chExt cx="28" cy="16"/>
        </a:xfrm>
      </xdr:grpSpPr>
      <xdr:sp macro="" textlink="">
        <xdr:nvSpPr>
          <xdr:cNvPr id="5101230" name="Line 7214">
            <a:extLst>
              <a:ext uri="{FF2B5EF4-FFF2-40B4-BE49-F238E27FC236}">
                <a16:creationId xmlns:a16="http://schemas.microsoft.com/office/drawing/2014/main" id="{00000000-0008-0000-1100-0000AE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31" name="Line 7215">
            <a:extLst>
              <a:ext uri="{FF2B5EF4-FFF2-40B4-BE49-F238E27FC236}">
                <a16:creationId xmlns:a16="http://schemas.microsoft.com/office/drawing/2014/main" id="{00000000-0008-0000-1100-0000AF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11" name="Group 7216">
          <a:extLst>
            <a:ext uri="{FF2B5EF4-FFF2-40B4-BE49-F238E27FC236}">
              <a16:creationId xmlns:a16="http://schemas.microsoft.com/office/drawing/2014/main" id="{00000000-0008-0000-1100-0000D3D54D00}"/>
            </a:ext>
          </a:extLst>
        </xdr:cNvPr>
        <xdr:cNvGrpSpPr>
          <a:grpSpLocks/>
        </xdr:cNvGrpSpPr>
      </xdr:nvGrpSpPr>
      <xdr:grpSpPr bwMode="auto">
        <a:xfrm>
          <a:off x="4700588" y="10096500"/>
          <a:ext cx="266700" cy="0"/>
          <a:chOff x="466" y="3952"/>
          <a:chExt cx="28" cy="16"/>
        </a:xfrm>
      </xdr:grpSpPr>
      <xdr:sp macro="" textlink="">
        <xdr:nvSpPr>
          <xdr:cNvPr id="5101228" name="Line 7217">
            <a:extLst>
              <a:ext uri="{FF2B5EF4-FFF2-40B4-BE49-F238E27FC236}">
                <a16:creationId xmlns:a16="http://schemas.microsoft.com/office/drawing/2014/main" id="{00000000-0008-0000-1100-0000AC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29" name="Line 7218">
            <a:extLst>
              <a:ext uri="{FF2B5EF4-FFF2-40B4-BE49-F238E27FC236}">
                <a16:creationId xmlns:a16="http://schemas.microsoft.com/office/drawing/2014/main" id="{00000000-0008-0000-1100-0000AD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12" name="Group 7219">
          <a:extLst>
            <a:ext uri="{FF2B5EF4-FFF2-40B4-BE49-F238E27FC236}">
              <a16:creationId xmlns:a16="http://schemas.microsoft.com/office/drawing/2014/main" id="{00000000-0008-0000-1100-0000D4D54D00}"/>
            </a:ext>
          </a:extLst>
        </xdr:cNvPr>
        <xdr:cNvGrpSpPr>
          <a:grpSpLocks/>
        </xdr:cNvGrpSpPr>
      </xdr:nvGrpSpPr>
      <xdr:grpSpPr bwMode="auto">
        <a:xfrm>
          <a:off x="4117181" y="10096500"/>
          <a:ext cx="228600" cy="0"/>
          <a:chOff x="466" y="3952"/>
          <a:chExt cx="28" cy="16"/>
        </a:xfrm>
      </xdr:grpSpPr>
      <xdr:sp macro="" textlink="">
        <xdr:nvSpPr>
          <xdr:cNvPr id="5101226" name="Line 7220">
            <a:extLst>
              <a:ext uri="{FF2B5EF4-FFF2-40B4-BE49-F238E27FC236}">
                <a16:creationId xmlns:a16="http://schemas.microsoft.com/office/drawing/2014/main" id="{00000000-0008-0000-1100-0000AA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27" name="Line 7221">
            <a:extLst>
              <a:ext uri="{FF2B5EF4-FFF2-40B4-BE49-F238E27FC236}">
                <a16:creationId xmlns:a16="http://schemas.microsoft.com/office/drawing/2014/main" id="{00000000-0008-0000-1100-0000AB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13" name="Group 7222">
          <a:extLst>
            <a:ext uri="{FF2B5EF4-FFF2-40B4-BE49-F238E27FC236}">
              <a16:creationId xmlns:a16="http://schemas.microsoft.com/office/drawing/2014/main" id="{00000000-0008-0000-1100-0000D5D54D00}"/>
            </a:ext>
          </a:extLst>
        </xdr:cNvPr>
        <xdr:cNvGrpSpPr>
          <a:grpSpLocks/>
        </xdr:cNvGrpSpPr>
      </xdr:nvGrpSpPr>
      <xdr:grpSpPr bwMode="auto">
        <a:xfrm>
          <a:off x="4700588" y="10096500"/>
          <a:ext cx="266700" cy="0"/>
          <a:chOff x="466" y="3952"/>
          <a:chExt cx="28" cy="16"/>
        </a:xfrm>
      </xdr:grpSpPr>
      <xdr:sp macro="" textlink="">
        <xdr:nvSpPr>
          <xdr:cNvPr id="5101224" name="Line 7223">
            <a:extLst>
              <a:ext uri="{FF2B5EF4-FFF2-40B4-BE49-F238E27FC236}">
                <a16:creationId xmlns:a16="http://schemas.microsoft.com/office/drawing/2014/main" id="{00000000-0008-0000-1100-0000A8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25" name="Line 7224">
            <a:extLst>
              <a:ext uri="{FF2B5EF4-FFF2-40B4-BE49-F238E27FC236}">
                <a16:creationId xmlns:a16="http://schemas.microsoft.com/office/drawing/2014/main" id="{00000000-0008-0000-1100-0000A9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14" name="Group 7225">
          <a:extLst>
            <a:ext uri="{FF2B5EF4-FFF2-40B4-BE49-F238E27FC236}">
              <a16:creationId xmlns:a16="http://schemas.microsoft.com/office/drawing/2014/main" id="{00000000-0008-0000-1100-0000D6D54D00}"/>
            </a:ext>
          </a:extLst>
        </xdr:cNvPr>
        <xdr:cNvGrpSpPr>
          <a:grpSpLocks/>
        </xdr:cNvGrpSpPr>
      </xdr:nvGrpSpPr>
      <xdr:grpSpPr bwMode="auto">
        <a:xfrm>
          <a:off x="4117181" y="10096500"/>
          <a:ext cx="228600" cy="0"/>
          <a:chOff x="466" y="3952"/>
          <a:chExt cx="28" cy="16"/>
        </a:xfrm>
      </xdr:grpSpPr>
      <xdr:sp macro="" textlink="">
        <xdr:nvSpPr>
          <xdr:cNvPr id="5101222" name="Line 7226">
            <a:extLst>
              <a:ext uri="{FF2B5EF4-FFF2-40B4-BE49-F238E27FC236}">
                <a16:creationId xmlns:a16="http://schemas.microsoft.com/office/drawing/2014/main" id="{00000000-0008-0000-1100-0000A6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23" name="Line 7227">
            <a:extLst>
              <a:ext uri="{FF2B5EF4-FFF2-40B4-BE49-F238E27FC236}">
                <a16:creationId xmlns:a16="http://schemas.microsoft.com/office/drawing/2014/main" id="{00000000-0008-0000-1100-0000A7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15" name="Group 7228">
          <a:extLst>
            <a:ext uri="{FF2B5EF4-FFF2-40B4-BE49-F238E27FC236}">
              <a16:creationId xmlns:a16="http://schemas.microsoft.com/office/drawing/2014/main" id="{00000000-0008-0000-1100-0000D7D54D00}"/>
            </a:ext>
          </a:extLst>
        </xdr:cNvPr>
        <xdr:cNvGrpSpPr>
          <a:grpSpLocks/>
        </xdr:cNvGrpSpPr>
      </xdr:nvGrpSpPr>
      <xdr:grpSpPr bwMode="auto">
        <a:xfrm>
          <a:off x="4117181" y="10096500"/>
          <a:ext cx="228600" cy="0"/>
          <a:chOff x="466" y="3952"/>
          <a:chExt cx="28" cy="16"/>
        </a:xfrm>
      </xdr:grpSpPr>
      <xdr:sp macro="" textlink="">
        <xdr:nvSpPr>
          <xdr:cNvPr id="5101220" name="Line 7229">
            <a:extLst>
              <a:ext uri="{FF2B5EF4-FFF2-40B4-BE49-F238E27FC236}">
                <a16:creationId xmlns:a16="http://schemas.microsoft.com/office/drawing/2014/main" id="{00000000-0008-0000-1100-0000A4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21" name="Line 7230">
            <a:extLst>
              <a:ext uri="{FF2B5EF4-FFF2-40B4-BE49-F238E27FC236}">
                <a16:creationId xmlns:a16="http://schemas.microsoft.com/office/drawing/2014/main" id="{00000000-0008-0000-1100-0000A5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16" name="Group 7231">
          <a:extLst>
            <a:ext uri="{FF2B5EF4-FFF2-40B4-BE49-F238E27FC236}">
              <a16:creationId xmlns:a16="http://schemas.microsoft.com/office/drawing/2014/main" id="{00000000-0008-0000-1100-0000D8D54D00}"/>
            </a:ext>
          </a:extLst>
        </xdr:cNvPr>
        <xdr:cNvGrpSpPr>
          <a:grpSpLocks/>
        </xdr:cNvGrpSpPr>
      </xdr:nvGrpSpPr>
      <xdr:grpSpPr bwMode="auto">
        <a:xfrm>
          <a:off x="4117181" y="10096500"/>
          <a:ext cx="228600" cy="0"/>
          <a:chOff x="466" y="3952"/>
          <a:chExt cx="28" cy="16"/>
        </a:xfrm>
      </xdr:grpSpPr>
      <xdr:sp macro="" textlink="">
        <xdr:nvSpPr>
          <xdr:cNvPr id="5101218" name="Line 7232">
            <a:extLst>
              <a:ext uri="{FF2B5EF4-FFF2-40B4-BE49-F238E27FC236}">
                <a16:creationId xmlns:a16="http://schemas.microsoft.com/office/drawing/2014/main" id="{00000000-0008-0000-1100-0000A2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19" name="Line 7233">
            <a:extLst>
              <a:ext uri="{FF2B5EF4-FFF2-40B4-BE49-F238E27FC236}">
                <a16:creationId xmlns:a16="http://schemas.microsoft.com/office/drawing/2014/main" id="{00000000-0008-0000-1100-0000A3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17" name="Group 7234">
          <a:extLst>
            <a:ext uri="{FF2B5EF4-FFF2-40B4-BE49-F238E27FC236}">
              <a16:creationId xmlns:a16="http://schemas.microsoft.com/office/drawing/2014/main" id="{00000000-0008-0000-1100-0000D9D54D00}"/>
            </a:ext>
          </a:extLst>
        </xdr:cNvPr>
        <xdr:cNvGrpSpPr>
          <a:grpSpLocks/>
        </xdr:cNvGrpSpPr>
      </xdr:nvGrpSpPr>
      <xdr:grpSpPr bwMode="auto">
        <a:xfrm>
          <a:off x="4117181" y="10096500"/>
          <a:ext cx="228600" cy="0"/>
          <a:chOff x="466" y="3952"/>
          <a:chExt cx="28" cy="16"/>
        </a:xfrm>
      </xdr:grpSpPr>
      <xdr:sp macro="" textlink="">
        <xdr:nvSpPr>
          <xdr:cNvPr id="5101216" name="Line 7235">
            <a:extLst>
              <a:ext uri="{FF2B5EF4-FFF2-40B4-BE49-F238E27FC236}">
                <a16:creationId xmlns:a16="http://schemas.microsoft.com/office/drawing/2014/main" id="{00000000-0008-0000-1100-0000A0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17" name="Line 7236">
            <a:extLst>
              <a:ext uri="{FF2B5EF4-FFF2-40B4-BE49-F238E27FC236}">
                <a16:creationId xmlns:a16="http://schemas.microsoft.com/office/drawing/2014/main" id="{00000000-0008-0000-1100-0000A1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18" name="Group 7237">
          <a:extLst>
            <a:ext uri="{FF2B5EF4-FFF2-40B4-BE49-F238E27FC236}">
              <a16:creationId xmlns:a16="http://schemas.microsoft.com/office/drawing/2014/main" id="{00000000-0008-0000-1100-0000DAD54D00}"/>
            </a:ext>
          </a:extLst>
        </xdr:cNvPr>
        <xdr:cNvGrpSpPr>
          <a:grpSpLocks/>
        </xdr:cNvGrpSpPr>
      </xdr:nvGrpSpPr>
      <xdr:grpSpPr bwMode="auto">
        <a:xfrm>
          <a:off x="4117181" y="10096500"/>
          <a:ext cx="228600" cy="0"/>
          <a:chOff x="466" y="3952"/>
          <a:chExt cx="28" cy="16"/>
        </a:xfrm>
      </xdr:grpSpPr>
      <xdr:sp macro="" textlink="">
        <xdr:nvSpPr>
          <xdr:cNvPr id="5101214" name="Line 7238">
            <a:extLst>
              <a:ext uri="{FF2B5EF4-FFF2-40B4-BE49-F238E27FC236}">
                <a16:creationId xmlns:a16="http://schemas.microsoft.com/office/drawing/2014/main" id="{00000000-0008-0000-1100-00009E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15" name="Line 7239">
            <a:extLst>
              <a:ext uri="{FF2B5EF4-FFF2-40B4-BE49-F238E27FC236}">
                <a16:creationId xmlns:a16="http://schemas.microsoft.com/office/drawing/2014/main" id="{00000000-0008-0000-1100-00009F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19" name="Group 7240">
          <a:extLst>
            <a:ext uri="{FF2B5EF4-FFF2-40B4-BE49-F238E27FC236}">
              <a16:creationId xmlns:a16="http://schemas.microsoft.com/office/drawing/2014/main" id="{00000000-0008-0000-1100-0000DBD54D00}"/>
            </a:ext>
          </a:extLst>
        </xdr:cNvPr>
        <xdr:cNvGrpSpPr>
          <a:grpSpLocks/>
        </xdr:cNvGrpSpPr>
      </xdr:nvGrpSpPr>
      <xdr:grpSpPr bwMode="auto">
        <a:xfrm>
          <a:off x="4700588" y="10096500"/>
          <a:ext cx="266700" cy="0"/>
          <a:chOff x="466" y="3952"/>
          <a:chExt cx="28" cy="16"/>
        </a:xfrm>
      </xdr:grpSpPr>
      <xdr:sp macro="" textlink="">
        <xdr:nvSpPr>
          <xdr:cNvPr id="5101212" name="Line 7241">
            <a:extLst>
              <a:ext uri="{FF2B5EF4-FFF2-40B4-BE49-F238E27FC236}">
                <a16:creationId xmlns:a16="http://schemas.microsoft.com/office/drawing/2014/main" id="{00000000-0008-0000-1100-00009C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13" name="Line 7242">
            <a:extLst>
              <a:ext uri="{FF2B5EF4-FFF2-40B4-BE49-F238E27FC236}">
                <a16:creationId xmlns:a16="http://schemas.microsoft.com/office/drawing/2014/main" id="{00000000-0008-0000-1100-00009D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20" name="Group 7243">
          <a:extLst>
            <a:ext uri="{FF2B5EF4-FFF2-40B4-BE49-F238E27FC236}">
              <a16:creationId xmlns:a16="http://schemas.microsoft.com/office/drawing/2014/main" id="{00000000-0008-0000-1100-0000DCD54D00}"/>
            </a:ext>
          </a:extLst>
        </xdr:cNvPr>
        <xdr:cNvGrpSpPr>
          <a:grpSpLocks/>
        </xdr:cNvGrpSpPr>
      </xdr:nvGrpSpPr>
      <xdr:grpSpPr bwMode="auto">
        <a:xfrm>
          <a:off x="4700588" y="10096500"/>
          <a:ext cx="266700" cy="0"/>
          <a:chOff x="466" y="3952"/>
          <a:chExt cx="28" cy="16"/>
        </a:xfrm>
      </xdr:grpSpPr>
      <xdr:sp macro="" textlink="">
        <xdr:nvSpPr>
          <xdr:cNvPr id="5101210" name="Line 7244">
            <a:extLst>
              <a:ext uri="{FF2B5EF4-FFF2-40B4-BE49-F238E27FC236}">
                <a16:creationId xmlns:a16="http://schemas.microsoft.com/office/drawing/2014/main" id="{00000000-0008-0000-1100-00009A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11" name="Line 7245">
            <a:extLst>
              <a:ext uri="{FF2B5EF4-FFF2-40B4-BE49-F238E27FC236}">
                <a16:creationId xmlns:a16="http://schemas.microsoft.com/office/drawing/2014/main" id="{00000000-0008-0000-1100-00009B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21" name="Group 7246">
          <a:extLst>
            <a:ext uri="{FF2B5EF4-FFF2-40B4-BE49-F238E27FC236}">
              <a16:creationId xmlns:a16="http://schemas.microsoft.com/office/drawing/2014/main" id="{00000000-0008-0000-1100-0000DDD54D00}"/>
            </a:ext>
          </a:extLst>
        </xdr:cNvPr>
        <xdr:cNvGrpSpPr>
          <a:grpSpLocks/>
        </xdr:cNvGrpSpPr>
      </xdr:nvGrpSpPr>
      <xdr:grpSpPr bwMode="auto">
        <a:xfrm>
          <a:off x="4700588" y="10096500"/>
          <a:ext cx="266700" cy="0"/>
          <a:chOff x="466" y="3952"/>
          <a:chExt cx="28" cy="16"/>
        </a:xfrm>
      </xdr:grpSpPr>
      <xdr:sp macro="" textlink="">
        <xdr:nvSpPr>
          <xdr:cNvPr id="5101208" name="Line 7247">
            <a:extLst>
              <a:ext uri="{FF2B5EF4-FFF2-40B4-BE49-F238E27FC236}">
                <a16:creationId xmlns:a16="http://schemas.microsoft.com/office/drawing/2014/main" id="{00000000-0008-0000-1100-000098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09" name="Line 7248">
            <a:extLst>
              <a:ext uri="{FF2B5EF4-FFF2-40B4-BE49-F238E27FC236}">
                <a16:creationId xmlns:a16="http://schemas.microsoft.com/office/drawing/2014/main" id="{00000000-0008-0000-1100-000099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22" name="Group 7249">
          <a:extLst>
            <a:ext uri="{FF2B5EF4-FFF2-40B4-BE49-F238E27FC236}">
              <a16:creationId xmlns:a16="http://schemas.microsoft.com/office/drawing/2014/main" id="{00000000-0008-0000-1100-0000DED54D00}"/>
            </a:ext>
          </a:extLst>
        </xdr:cNvPr>
        <xdr:cNvGrpSpPr>
          <a:grpSpLocks/>
        </xdr:cNvGrpSpPr>
      </xdr:nvGrpSpPr>
      <xdr:grpSpPr bwMode="auto">
        <a:xfrm>
          <a:off x="4700588" y="10096500"/>
          <a:ext cx="266700" cy="0"/>
          <a:chOff x="466" y="3952"/>
          <a:chExt cx="28" cy="16"/>
        </a:xfrm>
      </xdr:grpSpPr>
      <xdr:sp macro="" textlink="">
        <xdr:nvSpPr>
          <xdr:cNvPr id="5101206" name="Line 7250">
            <a:extLst>
              <a:ext uri="{FF2B5EF4-FFF2-40B4-BE49-F238E27FC236}">
                <a16:creationId xmlns:a16="http://schemas.microsoft.com/office/drawing/2014/main" id="{00000000-0008-0000-1100-000096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07" name="Line 7251">
            <a:extLst>
              <a:ext uri="{FF2B5EF4-FFF2-40B4-BE49-F238E27FC236}">
                <a16:creationId xmlns:a16="http://schemas.microsoft.com/office/drawing/2014/main" id="{00000000-0008-0000-1100-000097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23" name="Group 7252">
          <a:extLst>
            <a:ext uri="{FF2B5EF4-FFF2-40B4-BE49-F238E27FC236}">
              <a16:creationId xmlns:a16="http://schemas.microsoft.com/office/drawing/2014/main" id="{00000000-0008-0000-1100-0000DFD54D00}"/>
            </a:ext>
          </a:extLst>
        </xdr:cNvPr>
        <xdr:cNvGrpSpPr>
          <a:grpSpLocks/>
        </xdr:cNvGrpSpPr>
      </xdr:nvGrpSpPr>
      <xdr:grpSpPr bwMode="auto">
        <a:xfrm>
          <a:off x="4700588" y="10096500"/>
          <a:ext cx="266700" cy="0"/>
          <a:chOff x="466" y="3952"/>
          <a:chExt cx="28" cy="16"/>
        </a:xfrm>
      </xdr:grpSpPr>
      <xdr:sp macro="" textlink="">
        <xdr:nvSpPr>
          <xdr:cNvPr id="5101204" name="Line 7253">
            <a:extLst>
              <a:ext uri="{FF2B5EF4-FFF2-40B4-BE49-F238E27FC236}">
                <a16:creationId xmlns:a16="http://schemas.microsoft.com/office/drawing/2014/main" id="{00000000-0008-0000-1100-000094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05" name="Line 7254">
            <a:extLst>
              <a:ext uri="{FF2B5EF4-FFF2-40B4-BE49-F238E27FC236}">
                <a16:creationId xmlns:a16="http://schemas.microsoft.com/office/drawing/2014/main" id="{00000000-0008-0000-1100-000095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24" name="Group 7255">
          <a:extLst>
            <a:ext uri="{FF2B5EF4-FFF2-40B4-BE49-F238E27FC236}">
              <a16:creationId xmlns:a16="http://schemas.microsoft.com/office/drawing/2014/main" id="{00000000-0008-0000-1100-0000E0D54D00}"/>
            </a:ext>
          </a:extLst>
        </xdr:cNvPr>
        <xdr:cNvGrpSpPr>
          <a:grpSpLocks/>
        </xdr:cNvGrpSpPr>
      </xdr:nvGrpSpPr>
      <xdr:grpSpPr bwMode="auto">
        <a:xfrm>
          <a:off x="4117181" y="10096500"/>
          <a:ext cx="228600" cy="0"/>
          <a:chOff x="466" y="3952"/>
          <a:chExt cx="28" cy="16"/>
        </a:xfrm>
      </xdr:grpSpPr>
      <xdr:sp macro="" textlink="">
        <xdr:nvSpPr>
          <xdr:cNvPr id="5101202" name="Line 7256">
            <a:extLst>
              <a:ext uri="{FF2B5EF4-FFF2-40B4-BE49-F238E27FC236}">
                <a16:creationId xmlns:a16="http://schemas.microsoft.com/office/drawing/2014/main" id="{00000000-0008-0000-1100-000092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03" name="Line 7257">
            <a:extLst>
              <a:ext uri="{FF2B5EF4-FFF2-40B4-BE49-F238E27FC236}">
                <a16:creationId xmlns:a16="http://schemas.microsoft.com/office/drawing/2014/main" id="{00000000-0008-0000-1100-000093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25" name="Group 7258">
          <a:extLst>
            <a:ext uri="{FF2B5EF4-FFF2-40B4-BE49-F238E27FC236}">
              <a16:creationId xmlns:a16="http://schemas.microsoft.com/office/drawing/2014/main" id="{00000000-0008-0000-1100-0000E1D54D00}"/>
            </a:ext>
          </a:extLst>
        </xdr:cNvPr>
        <xdr:cNvGrpSpPr>
          <a:grpSpLocks/>
        </xdr:cNvGrpSpPr>
      </xdr:nvGrpSpPr>
      <xdr:grpSpPr bwMode="auto">
        <a:xfrm>
          <a:off x="4117181" y="10096500"/>
          <a:ext cx="228600" cy="0"/>
          <a:chOff x="466" y="3952"/>
          <a:chExt cx="28" cy="16"/>
        </a:xfrm>
      </xdr:grpSpPr>
      <xdr:sp macro="" textlink="">
        <xdr:nvSpPr>
          <xdr:cNvPr id="5101200" name="Line 7259">
            <a:extLst>
              <a:ext uri="{FF2B5EF4-FFF2-40B4-BE49-F238E27FC236}">
                <a16:creationId xmlns:a16="http://schemas.microsoft.com/office/drawing/2014/main" id="{00000000-0008-0000-1100-000090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01" name="Line 7260">
            <a:extLst>
              <a:ext uri="{FF2B5EF4-FFF2-40B4-BE49-F238E27FC236}">
                <a16:creationId xmlns:a16="http://schemas.microsoft.com/office/drawing/2014/main" id="{00000000-0008-0000-1100-000091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26" name="Group 7261">
          <a:extLst>
            <a:ext uri="{FF2B5EF4-FFF2-40B4-BE49-F238E27FC236}">
              <a16:creationId xmlns:a16="http://schemas.microsoft.com/office/drawing/2014/main" id="{00000000-0008-0000-1100-0000E2D54D00}"/>
            </a:ext>
          </a:extLst>
        </xdr:cNvPr>
        <xdr:cNvGrpSpPr>
          <a:grpSpLocks/>
        </xdr:cNvGrpSpPr>
      </xdr:nvGrpSpPr>
      <xdr:grpSpPr bwMode="auto">
        <a:xfrm>
          <a:off x="4700588" y="10096500"/>
          <a:ext cx="266700" cy="0"/>
          <a:chOff x="466" y="3952"/>
          <a:chExt cx="28" cy="16"/>
        </a:xfrm>
      </xdr:grpSpPr>
      <xdr:sp macro="" textlink="">
        <xdr:nvSpPr>
          <xdr:cNvPr id="5101198" name="Line 7262">
            <a:extLst>
              <a:ext uri="{FF2B5EF4-FFF2-40B4-BE49-F238E27FC236}">
                <a16:creationId xmlns:a16="http://schemas.microsoft.com/office/drawing/2014/main" id="{00000000-0008-0000-1100-00008E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99" name="Line 7263">
            <a:extLst>
              <a:ext uri="{FF2B5EF4-FFF2-40B4-BE49-F238E27FC236}">
                <a16:creationId xmlns:a16="http://schemas.microsoft.com/office/drawing/2014/main" id="{00000000-0008-0000-1100-00008F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27" name="Group 7264">
          <a:extLst>
            <a:ext uri="{FF2B5EF4-FFF2-40B4-BE49-F238E27FC236}">
              <a16:creationId xmlns:a16="http://schemas.microsoft.com/office/drawing/2014/main" id="{00000000-0008-0000-1100-0000E3D54D00}"/>
            </a:ext>
          </a:extLst>
        </xdr:cNvPr>
        <xdr:cNvGrpSpPr>
          <a:grpSpLocks/>
        </xdr:cNvGrpSpPr>
      </xdr:nvGrpSpPr>
      <xdr:grpSpPr bwMode="auto">
        <a:xfrm>
          <a:off x="4700588" y="10096500"/>
          <a:ext cx="266700" cy="0"/>
          <a:chOff x="466" y="3952"/>
          <a:chExt cx="28" cy="16"/>
        </a:xfrm>
      </xdr:grpSpPr>
      <xdr:sp macro="" textlink="">
        <xdr:nvSpPr>
          <xdr:cNvPr id="5101196" name="Line 7265">
            <a:extLst>
              <a:ext uri="{FF2B5EF4-FFF2-40B4-BE49-F238E27FC236}">
                <a16:creationId xmlns:a16="http://schemas.microsoft.com/office/drawing/2014/main" id="{00000000-0008-0000-1100-00008C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97" name="Line 7266">
            <a:extLst>
              <a:ext uri="{FF2B5EF4-FFF2-40B4-BE49-F238E27FC236}">
                <a16:creationId xmlns:a16="http://schemas.microsoft.com/office/drawing/2014/main" id="{00000000-0008-0000-1100-00008D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1028" name="Group 7267">
          <a:extLst>
            <a:ext uri="{FF2B5EF4-FFF2-40B4-BE49-F238E27FC236}">
              <a16:creationId xmlns:a16="http://schemas.microsoft.com/office/drawing/2014/main" id="{00000000-0008-0000-1100-0000E4D54D00}"/>
            </a:ext>
          </a:extLst>
        </xdr:cNvPr>
        <xdr:cNvGrpSpPr>
          <a:grpSpLocks/>
        </xdr:cNvGrpSpPr>
      </xdr:nvGrpSpPr>
      <xdr:grpSpPr bwMode="auto">
        <a:xfrm>
          <a:off x="4117181" y="10096500"/>
          <a:ext cx="240507" cy="0"/>
          <a:chOff x="466" y="3952"/>
          <a:chExt cx="28" cy="16"/>
        </a:xfrm>
      </xdr:grpSpPr>
      <xdr:sp macro="" textlink="">
        <xdr:nvSpPr>
          <xdr:cNvPr id="5101194" name="Line 7268">
            <a:extLst>
              <a:ext uri="{FF2B5EF4-FFF2-40B4-BE49-F238E27FC236}">
                <a16:creationId xmlns:a16="http://schemas.microsoft.com/office/drawing/2014/main" id="{00000000-0008-0000-1100-00008A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95" name="Line 7269">
            <a:extLst>
              <a:ext uri="{FF2B5EF4-FFF2-40B4-BE49-F238E27FC236}">
                <a16:creationId xmlns:a16="http://schemas.microsoft.com/office/drawing/2014/main" id="{00000000-0008-0000-1100-00008B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571500</xdr:colOff>
      <xdr:row>32</xdr:row>
      <xdr:rowOff>0</xdr:rowOff>
    </xdr:to>
    <xdr:grpSp>
      <xdr:nvGrpSpPr>
        <xdr:cNvPr id="5101029" name="Group 7270">
          <a:extLst>
            <a:ext uri="{FF2B5EF4-FFF2-40B4-BE49-F238E27FC236}">
              <a16:creationId xmlns:a16="http://schemas.microsoft.com/office/drawing/2014/main" id="{00000000-0008-0000-1100-0000E5D54D00}"/>
            </a:ext>
          </a:extLst>
        </xdr:cNvPr>
        <xdr:cNvGrpSpPr>
          <a:grpSpLocks/>
        </xdr:cNvGrpSpPr>
      </xdr:nvGrpSpPr>
      <xdr:grpSpPr bwMode="auto">
        <a:xfrm>
          <a:off x="5486400" y="10096500"/>
          <a:ext cx="228600" cy="0"/>
          <a:chOff x="466" y="3952"/>
          <a:chExt cx="28" cy="16"/>
        </a:xfrm>
      </xdr:grpSpPr>
      <xdr:sp macro="" textlink="">
        <xdr:nvSpPr>
          <xdr:cNvPr id="5101192" name="Line 7271">
            <a:extLst>
              <a:ext uri="{FF2B5EF4-FFF2-40B4-BE49-F238E27FC236}">
                <a16:creationId xmlns:a16="http://schemas.microsoft.com/office/drawing/2014/main" id="{00000000-0008-0000-1100-000088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93" name="Line 7272">
            <a:extLst>
              <a:ext uri="{FF2B5EF4-FFF2-40B4-BE49-F238E27FC236}">
                <a16:creationId xmlns:a16="http://schemas.microsoft.com/office/drawing/2014/main" id="{00000000-0008-0000-1100-000089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30" name="Group 7273">
          <a:extLst>
            <a:ext uri="{FF2B5EF4-FFF2-40B4-BE49-F238E27FC236}">
              <a16:creationId xmlns:a16="http://schemas.microsoft.com/office/drawing/2014/main" id="{00000000-0008-0000-1100-0000E6D54D00}"/>
            </a:ext>
          </a:extLst>
        </xdr:cNvPr>
        <xdr:cNvGrpSpPr>
          <a:grpSpLocks/>
        </xdr:cNvGrpSpPr>
      </xdr:nvGrpSpPr>
      <xdr:grpSpPr bwMode="auto">
        <a:xfrm>
          <a:off x="4700588" y="10096500"/>
          <a:ext cx="266700" cy="0"/>
          <a:chOff x="466" y="3952"/>
          <a:chExt cx="28" cy="16"/>
        </a:xfrm>
      </xdr:grpSpPr>
      <xdr:sp macro="" textlink="">
        <xdr:nvSpPr>
          <xdr:cNvPr id="5101190" name="Line 7274">
            <a:extLst>
              <a:ext uri="{FF2B5EF4-FFF2-40B4-BE49-F238E27FC236}">
                <a16:creationId xmlns:a16="http://schemas.microsoft.com/office/drawing/2014/main" id="{00000000-0008-0000-1100-000086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91" name="Line 7275">
            <a:extLst>
              <a:ext uri="{FF2B5EF4-FFF2-40B4-BE49-F238E27FC236}">
                <a16:creationId xmlns:a16="http://schemas.microsoft.com/office/drawing/2014/main" id="{00000000-0008-0000-1100-000087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31" name="Group 7276">
          <a:extLst>
            <a:ext uri="{FF2B5EF4-FFF2-40B4-BE49-F238E27FC236}">
              <a16:creationId xmlns:a16="http://schemas.microsoft.com/office/drawing/2014/main" id="{00000000-0008-0000-1100-0000E7D54D00}"/>
            </a:ext>
          </a:extLst>
        </xdr:cNvPr>
        <xdr:cNvGrpSpPr>
          <a:grpSpLocks/>
        </xdr:cNvGrpSpPr>
      </xdr:nvGrpSpPr>
      <xdr:grpSpPr bwMode="auto">
        <a:xfrm>
          <a:off x="4700588" y="10096500"/>
          <a:ext cx="266700" cy="0"/>
          <a:chOff x="466" y="3952"/>
          <a:chExt cx="28" cy="16"/>
        </a:xfrm>
      </xdr:grpSpPr>
      <xdr:sp macro="" textlink="">
        <xdr:nvSpPr>
          <xdr:cNvPr id="5101188" name="Line 7277">
            <a:extLst>
              <a:ext uri="{FF2B5EF4-FFF2-40B4-BE49-F238E27FC236}">
                <a16:creationId xmlns:a16="http://schemas.microsoft.com/office/drawing/2014/main" id="{00000000-0008-0000-1100-000084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89" name="Line 7278">
            <a:extLst>
              <a:ext uri="{FF2B5EF4-FFF2-40B4-BE49-F238E27FC236}">
                <a16:creationId xmlns:a16="http://schemas.microsoft.com/office/drawing/2014/main" id="{00000000-0008-0000-1100-000085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32" name="Group 7279">
          <a:extLst>
            <a:ext uri="{FF2B5EF4-FFF2-40B4-BE49-F238E27FC236}">
              <a16:creationId xmlns:a16="http://schemas.microsoft.com/office/drawing/2014/main" id="{00000000-0008-0000-1100-0000E8D54D00}"/>
            </a:ext>
          </a:extLst>
        </xdr:cNvPr>
        <xdr:cNvGrpSpPr>
          <a:grpSpLocks/>
        </xdr:cNvGrpSpPr>
      </xdr:nvGrpSpPr>
      <xdr:grpSpPr bwMode="auto">
        <a:xfrm>
          <a:off x="4700588" y="10096500"/>
          <a:ext cx="266700" cy="0"/>
          <a:chOff x="466" y="3952"/>
          <a:chExt cx="28" cy="16"/>
        </a:xfrm>
      </xdr:grpSpPr>
      <xdr:sp macro="" textlink="">
        <xdr:nvSpPr>
          <xdr:cNvPr id="5101186" name="Line 7280">
            <a:extLst>
              <a:ext uri="{FF2B5EF4-FFF2-40B4-BE49-F238E27FC236}">
                <a16:creationId xmlns:a16="http://schemas.microsoft.com/office/drawing/2014/main" id="{00000000-0008-0000-1100-000082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87" name="Line 7281">
            <a:extLst>
              <a:ext uri="{FF2B5EF4-FFF2-40B4-BE49-F238E27FC236}">
                <a16:creationId xmlns:a16="http://schemas.microsoft.com/office/drawing/2014/main" id="{00000000-0008-0000-1100-000083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33" name="Group 7282">
          <a:extLst>
            <a:ext uri="{FF2B5EF4-FFF2-40B4-BE49-F238E27FC236}">
              <a16:creationId xmlns:a16="http://schemas.microsoft.com/office/drawing/2014/main" id="{00000000-0008-0000-1100-0000E9D54D00}"/>
            </a:ext>
          </a:extLst>
        </xdr:cNvPr>
        <xdr:cNvGrpSpPr>
          <a:grpSpLocks/>
        </xdr:cNvGrpSpPr>
      </xdr:nvGrpSpPr>
      <xdr:grpSpPr bwMode="auto">
        <a:xfrm>
          <a:off x="4700588" y="10096500"/>
          <a:ext cx="266700" cy="0"/>
          <a:chOff x="466" y="3952"/>
          <a:chExt cx="28" cy="16"/>
        </a:xfrm>
      </xdr:grpSpPr>
      <xdr:sp macro="" textlink="">
        <xdr:nvSpPr>
          <xdr:cNvPr id="5101184" name="Line 7283">
            <a:extLst>
              <a:ext uri="{FF2B5EF4-FFF2-40B4-BE49-F238E27FC236}">
                <a16:creationId xmlns:a16="http://schemas.microsoft.com/office/drawing/2014/main" id="{00000000-0008-0000-1100-000080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85" name="Line 7284">
            <a:extLst>
              <a:ext uri="{FF2B5EF4-FFF2-40B4-BE49-F238E27FC236}">
                <a16:creationId xmlns:a16="http://schemas.microsoft.com/office/drawing/2014/main" id="{00000000-0008-0000-1100-000081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34" name="Group 7285">
          <a:extLst>
            <a:ext uri="{FF2B5EF4-FFF2-40B4-BE49-F238E27FC236}">
              <a16:creationId xmlns:a16="http://schemas.microsoft.com/office/drawing/2014/main" id="{00000000-0008-0000-1100-0000EAD54D00}"/>
            </a:ext>
          </a:extLst>
        </xdr:cNvPr>
        <xdr:cNvGrpSpPr>
          <a:grpSpLocks/>
        </xdr:cNvGrpSpPr>
      </xdr:nvGrpSpPr>
      <xdr:grpSpPr bwMode="auto">
        <a:xfrm>
          <a:off x="4700588" y="10096500"/>
          <a:ext cx="266700" cy="0"/>
          <a:chOff x="466" y="3952"/>
          <a:chExt cx="28" cy="16"/>
        </a:xfrm>
      </xdr:grpSpPr>
      <xdr:sp macro="" textlink="">
        <xdr:nvSpPr>
          <xdr:cNvPr id="5101182" name="Line 7286">
            <a:extLst>
              <a:ext uri="{FF2B5EF4-FFF2-40B4-BE49-F238E27FC236}">
                <a16:creationId xmlns:a16="http://schemas.microsoft.com/office/drawing/2014/main" id="{00000000-0008-0000-1100-00007E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83" name="Line 7287">
            <a:extLst>
              <a:ext uri="{FF2B5EF4-FFF2-40B4-BE49-F238E27FC236}">
                <a16:creationId xmlns:a16="http://schemas.microsoft.com/office/drawing/2014/main" id="{00000000-0008-0000-1100-00007F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219075</xdr:colOff>
      <xdr:row>32</xdr:row>
      <xdr:rowOff>0</xdr:rowOff>
    </xdr:from>
    <xdr:to>
      <xdr:col>3</xdr:col>
      <xdr:colOff>447675</xdr:colOff>
      <xdr:row>32</xdr:row>
      <xdr:rowOff>0</xdr:rowOff>
    </xdr:to>
    <xdr:grpSp>
      <xdr:nvGrpSpPr>
        <xdr:cNvPr id="5101035" name="Group 7288">
          <a:extLst>
            <a:ext uri="{FF2B5EF4-FFF2-40B4-BE49-F238E27FC236}">
              <a16:creationId xmlns:a16="http://schemas.microsoft.com/office/drawing/2014/main" id="{00000000-0008-0000-1100-0000EBD54D00}"/>
            </a:ext>
          </a:extLst>
        </xdr:cNvPr>
        <xdr:cNvGrpSpPr>
          <a:grpSpLocks/>
        </xdr:cNvGrpSpPr>
      </xdr:nvGrpSpPr>
      <xdr:grpSpPr bwMode="auto">
        <a:xfrm>
          <a:off x="4576763" y="10096500"/>
          <a:ext cx="228600" cy="0"/>
          <a:chOff x="466" y="3952"/>
          <a:chExt cx="28" cy="16"/>
        </a:xfrm>
      </xdr:grpSpPr>
      <xdr:sp macro="" textlink="">
        <xdr:nvSpPr>
          <xdr:cNvPr id="5101180" name="Line 7289">
            <a:extLst>
              <a:ext uri="{FF2B5EF4-FFF2-40B4-BE49-F238E27FC236}">
                <a16:creationId xmlns:a16="http://schemas.microsoft.com/office/drawing/2014/main" id="{00000000-0008-0000-1100-00007C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81" name="Line 7290">
            <a:extLst>
              <a:ext uri="{FF2B5EF4-FFF2-40B4-BE49-F238E27FC236}">
                <a16:creationId xmlns:a16="http://schemas.microsoft.com/office/drawing/2014/main" id="{00000000-0008-0000-1100-00007D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1036" name="Group 7291">
          <a:extLst>
            <a:ext uri="{FF2B5EF4-FFF2-40B4-BE49-F238E27FC236}">
              <a16:creationId xmlns:a16="http://schemas.microsoft.com/office/drawing/2014/main" id="{00000000-0008-0000-1100-0000ECD54D00}"/>
            </a:ext>
          </a:extLst>
        </xdr:cNvPr>
        <xdr:cNvGrpSpPr>
          <a:grpSpLocks/>
        </xdr:cNvGrpSpPr>
      </xdr:nvGrpSpPr>
      <xdr:grpSpPr bwMode="auto">
        <a:xfrm>
          <a:off x="4117181" y="10096500"/>
          <a:ext cx="240507" cy="0"/>
          <a:chOff x="466" y="3952"/>
          <a:chExt cx="28" cy="16"/>
        </a:xfrm>
      </xdr:grpSpPr>
      <xdr:sp macro="" textlink="">
        <xdr:nvSpPr>
          <xdr:cNvPr id="5101178" name="Line 7292">
            <a:extLst>
              <a:ext uri="{FF2B5EF4-FFF2-40B4-BE49-F238E27FC236}">
                <a16:creationId xmlns:a16="http://schemas.microsoft.com/office/drawing/2014/main" id="{00000000-0008-0000-1100-00007A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79" name="Line 7293">
            <a:extLst>
              <a:ext uri="{FF2B5EF4-FFF2-40B4-BE49-F238E27FC236}">
                <a16:creationId xmlns:a16="http://schemas.microsoft.com/office/drawing/2014/main" id="{00000000-0008-0000-1100-00007B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1037" name="Group 7294">
          <a:extLst>
            <a:ext uri="{FF2B5EF4-FFF2-40B4-BE49-F238E27FC236}">
              <a16:creationId xmlns:a16="http://schemas.microsoft.com/office/drawing/2014/main" id="{00000000-0008-0000-1100-0000EDD54D00}"/>
            </a:ext>
          </a:extLst>
        </xdr:cNvPr>
        <xdr:cNvGrpSpPr>
          <a:grpSpLocks/>
        </xdr:cNvGrpSpPr>
      </xdr:nvGrpSpPr>
      <xdr:grpSpPr bwMode="auto">
        <a:xfrm>
          <a:off x="4117181" y="10096500"/>
          <a:ext cx="240507" cy="0"/>
          <a:chOff x="466" y="3952"/>
          <a:chExt cx="28" cy="16"/>
        </a:xfrm>
      </xdr:grpSpPr>
      <xdr:sp macro="" textlink="">
        <xdr:nvSpPr>
          <xdr:cNvPr id="5101176" name="Line 7295">
            <a:extLst>
              <a:ext uri="{FF2B5EF4-FFF2-40B4-BE49-F238E27FC236}">
                <a16:creationId xmlns:a16="http://schemas.microsoft.com/office/drawing/2014/main" id="{00000000-0008-0000-1100-000078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77" name="Line 7296">
            <a:extLst>
              <a:ext uri="{FF2B5EF4-FFF2-40B4-BE49-F238E27FC236}">
                <a16:creationId xmlns:a16="http://schemas.microsoft.com/office/drawing/2014/main" id="{00000000-0008-0000-1100-000079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1038" name="Group 7297">
          <a:extLst>
            <a:ext uri="{FF2B5EF4-FFF2-40B4-BE49-F238E27FC236}">
              <a16:creationId xmlns:a16="http://schemas.microsoft.com/office/drawing/2014/main" id="{00000000-0008-0000-1100-0000EED54D00}"/>
            </a:ext>
          </a:extLst>
        </xdr:cNvPr>
        <xdr:cNvGrpSpPr>
          <a:grpSpLocks/>
        </xdr:cNvGrpSpPr>
      </xdr:nvGrpSpPr>
      <xdr:grpSpPr bwMode="auto">
        <a:xfrm>
          <a:off x="4117181" y="10096500"/>
          <a:ext cx="240507" cy="0"/>
          <a:chOff x="466" y="3952"/>
          <a:chExt cx="28" cy="16"/>
        </a:xfrm>
      </xdr:grpSpPr>
      <xdr:sp macro="" textlink="">
        <xdr:nvSpPr>
          <xdr:cNvPr id="5101174" name="Line 7298">
            <a:extLst>
              <a:ext uri="{FF2B5EF4-FFF2-40B4-BE49-F238E27FC236}">
                <a16:creationId xmlns:a16="http://schemas.microsoft.com/office/drawing/2014/main" id="{00000000-0008-0000-1100-000076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75" name="Line 7299">
            <a:extLst>
              <a:ext uri="{FF2B5EF4-FFF2-40B4-BE49-F238E27FC236}">
                <a16:creationId xmlns:a16="http://schemas.microsoft.com/office/drawing/2014/main" id="{00000000-0008-0000-1100-000077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1039" name="Group 7300">
          <a:extLst>
            <a:ext uri="{FF2B5EF4-FFF2-40B4-BE49-F238E27FC236}">
              <a16:creationId xmlns:a16="http://schemas.microsoft.com/office/drawing/2014/main" id="{00000000-0008-0000-1100-0000EFD54D00}"/>
            </a:ext>
          </a:extLst>
        </xdr:cNvPr>
        <xdr:cNvGrpSpPr>
          <a:grpSpLocks/>
        </xdr:cNvGrpSpPr>
      </xdr:nvGrpSpPr>
      <xdr:grpSpPr bwMode="auto">
        <a:xfrm>
          <a:off x="4117181" y="10096500"/>
          <a:ext cx="240507" cy="0"/>
          <a:chOff x="466" y="3952"/>
          <a:chExt cx="28" cy="16"/>
        </a:xfrm>
      </xdr:grpSpPr>
      <xdr:sp macro="" textlink="">
        <xdr:nvSpPr>
          <xdr:cNvPr id="5101172" name="Line 7301">
            <a:extLst>
              <a:ext uri="{FF2B5EF4-FFF2-40B4-BE49-F238E27FC236}">
                <a16:creationId xmlns:a16="http://schemas.microsoft.com/office/drawing/2014/main" id="{00000000-0008-0000-1100-000074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73" name="Line 7302">
            <a:extLst>
              <a:ext uri="{FF2B5EF4-FFF2-40B4-BE49-F238E27FC236}">
                <a16:creationId xmlns:a16="http://schemas.microsoft.com/office/drawing/2014/main" id="{00000000-0008-0000-1100-000075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1040" name="Group 7303">
          <a:extLst>
            <a:ext uri="{FF2B5EF4-FFF2-40B4-BE49-F238E27FC236}">
              <a16:creationId xmlns:a16="http://schemas.microsoft.com/office/drawing/2014/main" id="{00000000-0008-0000-1100-0000F0D54D00}"/>
            </a:ext>
          </a:extLst>
        </xdr:cNvPr>
        <xdr:cNvGrpSpPr>
          <a:grpSpLocks/>
        </xdr:cNvGrpSpPr>
      </xdr:nvGrpSpPr>
      <xdr:grpSpPr bwMode="auto">
        <a:xfrm>
          <a:off x="4117181" y="10096500"/>
          <a:ext cx="240507" cy="0"/>
          <a:chOff x="466" y="3952"/>
          <a:chExt cx="28" cy="16"/>
        </a:xfrm>
      </xdr:grpSpPr>
      <xdr:sp macro="" textlink="">
        <xdr:nvSpPr>
          <xdr:cNvPr id="5101170" name="Line 7304">
            <a:extLst>
              <a:ext uri="{FF2B5EF4-FFF2-40B4-BE49-F238E27FC236}">
                <a16:creationId xmlns:a16="http://schemas.microsoft.com/office/drawing/2014/main" id="{00000000-0008-0000-1100-000072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71" name="Line 7305">
            <a:extLst>
              <a:ext uri="{FF2B5EF4-FFF2-40B4-BE49-F238E27FC236}">
                <a16:creationId xmlns:a16="http://schemas.microsoft.com/office/drawing/2014/main" id="{00000000-0008-0000-1100-000073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1041" name="Group 7306">
          <a:extLst>
            <a:ext uri="{FF2B5EF4-FFF2-40B4-BE49-F238E27FC236}">
              <a16:creationId xmlns:a16="http://schemas.microsoft.com/office/drawing/2014/main" id="{00000000-0008-0000-1100-0000F1D54D00}"/>
            </a:ext>
          </a:extLst>
        </xdr:cNvPr>
        <xdr:cNvGrpSpPr>
          <a:grpSpLocks/>
        </xdr:cNvGrpSpPr>
      </xdr:nvGrpSpPr>
      <xdr:grpSpPr bwMode="auto">
        <a:xfrm>
          <a:off x="4117181" y="10096500"/>
          <a:ext cx="240507" cy="0"/>
          <a:chOff x="466" y="3952"/>
          <a:chExt cx="28" cy="16"/>
        </a:xfrm>
      </xdr:grpSpPr>
      <xdr:sp macro="" textlink="">
        <xdr:nvSpPr>
          <xdr:cNvPr id="5101168" name="Line 7307">
            <a:extLst>
              <a:ext uri="{FF2B5EF4-FFF2-40B4-BE49-F238E27FC236}">
                <a16:creationId xmlns:a16="http://schemas.microsoft.com/office/drawing/2014/main" id="{00000000-0008-0000-1100-000070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69" name="Line 7308">
            <a:extLst>
              <a:ext uri="{FF2B5EF4-FFF2-40B4-BE49-F238E27FC236}">
                <a16:creationId xmlns:a16="http://schemas.microsoft.com/office/drawing/2014/main" id="{00000000-0008-0000-1100-000071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219075</xdr:colOff>
      <xdr:row>32</xdr:row>
      <xdr:rowOff>0</xdr:rowOff>
    </xdr:from>
    <xdr:to>
      <xdr:col>2</xdr:col>
      <xdr:colOff>447675</xdr:colOff>
      <xdr:row>32</xdr:row>
      <xdr:rowOff>0</xdr:rowOff>
    </xdr:to>
    <xdr:grpSp>
      <xdr:nvGrpSpPr>
        <xdr:cNvPr id="5101042" name="Group 7309">
          <a:extLst>
            <a:ext uri="{FF2B5EF4-FFF2-40B4-BE49-F238E27FC236}">
              <a16:creationId xmlns:a16="http://schemas.microsoft.com/office/drawing/2014/main" id="{00000000-0008-0000-1100-0000F2D54D00}"/>
            </a:ext>
          </a:extLst>
        </xdr:cNvPr>
        <xdr:cNvGrpSpPr>
          <a:grpSpLocks/>
        </xdr:cNvGrpSpPr>
      </xdr:nvGrpSpPr>
      <xdr:grpSpPr bwMode="auto">
        <a:xfrm>
          <a:off x="3993356" y="10096500"/>
          <a:ext cx="228600" cy="0"/>
          <a:chOff x="466" y="3952"/>
          <a:chExt cx="28" cy="16"/>
        </a:xfrm>
      </xdr:grpSpPr>
      <xdr:sp macro="" textlink="">
        <xdr:nvSpPr>
          <xdr:cNvPr id="5101166" name="Line 7310">
            <a:extLst>
              <a:ext uri="{FF2B5EF4-FFF2-40B4-BE49-F238E27FC236}">
                <a16:creationId xmlns:a16="http://schemas.microsoft.com/office/drawing/2014/main" id="{00000000-0008-0000-1100-00006E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67" name="Line 7311">
            <a:extLst>
              <a:ext uri="{FF2B5EF4-FFF2-40B4-BE49-F238E27FC236}">
                <a16:creationId xmlns:a16="http://schemas.microsoft.com/office/drawing/2014/main" id="{00000000-0008-0000-1100-00006F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43" name="Group 7312">
          <a:extLst>
            <a:ext uri="{FF2B5EF4-FFF2-40B4-BE49-F238E27FC236}">
              <a16:creationId xmlns:a16="http://schemas.microsoft.com/office/drawing/2014/main" id="{00000000-0008-0000-1100-0000F3D54D00}"/>
            </a:ext>
          </a:extLst>
        </xdr:cNvPr>
        <xdr:cNvGrpSpPr>
          <a:grpSpLocks/>
        </xdr:cNvGrpSpPr>
      </xdr:nvGrpSpPr>
      <xdr:grpSpPr bwMode="auto">
        <a:xfrm>
          <a:off x="4117181" y="10096500"/>
          <a:ext cx="228600" cy="0"/>
          <a:chOff x="466" y="3952"/>
          <a:chExt cx="28" cy="16"/>
        </a:xfrm>
      </xdr:grpSpPr>
      <xdr:sp macro="" textlink="">
        <xdr:nvSpPr>
          <xdr:cNvPr id="5101164" name="Line 7313">
            <a:extLst>
              <a:ext uri="{FF2B5EF4-FFF2-40B4-BE49-F238E27FC236}">
                <a16:creationId xmlns:a16="http://schemas.microsoft.com/office/drawing/2014/main" id="{00000000-0008-0000-1100-00006C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65" name="Line 7314">
            <a:extLst>
              <a:ext uri="{FF2B5EF4-FFF2-40B4-BE49-F238E27FC236}">
                <a16:creationId xmlns:a16="http://schemas.microsoft.com/office/drawing/2014/main" id="{00000000-0008-0000-1100-00006D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44" name="Group 7315">
          <a:extLst>
            <a:ext uri="{FF2B5EF4-FFF2-40B4-BE49-F238E27FC236}">
              <a16:creationId xmlns:a16="http://schemas.microsoft.com/office/drawing/2014/main" id="{00000000-0008-0000-1100-0000F4D54D00}"/>
            </a:ext>
          </a:extLst>
        </xdr:cNvPr>
        <xdr:cNvGrpSpPr>
          <a:grpSpLocks/>
        </xdr:cNvGrpSpPr>
      </xdr:nvGrpSpPr>
      <xdr:grpSpPr bwMode="auto">
        <a:xfrm>
          <a:off x="4117181" y="10096500"/>
          <a:ext cx="228600" cy="0"/>
          <a:chOff x="466" y="3952"/>
          <a:chExt cx="28" cy="16"/>
        </a:xfrm>
      </xdr:grpSpPr>
      <xdr:sp macro="" textlink="">
        <xdr:nvSpPr>
          <xdr:cNvPr id="5101162" name="Line 7316">
            <a:extLst>
              <a:ext uri="{FF2B5EF4-FFF2-40B4-BE49-F238E27FC236}">
                <a16:creationId xmlns:a16="http://schemas.microsoft.com/office/drawing/2014/main" id="{00000000-0008-0000-1100-00006A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63" name="Line 7317">
            <a:extLst>
              <a:ext uri="{FF2B5EF4-FFF2-40B4-BE49-F238E27FC236}">
                <a16:creationId xmlns:a16="http://schemas.microsoft.com/office/drawing/2014/main" id="{00000000-0008-0000-1100-00006B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1045" name="Group 7318">
          <a:extLst>
            <a:ext uri="{FF2B5EF4-FFF2-40B4-BE49-F238E27FC236}">
              <a16:creationId xmlns:a16="http://schemas.microsoft.com/office/drawing/2014/main" id="{00000000-0008-0000-1100-0000F5D54D00}"/>
            </a:ext>
          </a:extLst>
        </xdr:cNvPr>
        <xdr:cNvGrpSpPr>
          <a:grpSpLocks/>
        </xdr:cNvGrpSpPr>
      </xdr:nvGrpSpPr>
      <xdr:grpSpPr bwMode="auto">
        <a:xfrm>
          <a:off x="4117181" y="10096500"/>
          <a:ext cx="240507" cy="0"/>
          <a:chOff x="466" y="3952"/>
          <a:chExt cx="28" cy="16"/>
        </a:xfrm>
      </xdr:grpSpPr>
      <xdr:sp macro="" textlink="">
        <xdr:nvSpPr>
          <xdr:cNvPr id="5101160" name="Line 7319">
            <a:extLst>
              <a:ext uri="{FF2B5EF4-FFF2-40B4-BE49-F238E27FC236}">
                <a16:creationId xmlns:a16="http://schemas.microsoft.com/office/drawing/2014/main" id="{00000000-0008-0000-1100-000068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61" name="Line 7320">
            <a:extLst>
              <a:ext uri="{FF2B5EF4-FFF2-40B4-BE49-F238E27FC236}">
                <a16:creationId xmlns:a16="http://schemas.microsoft.com/office/drawing/2014/main" id="{00000000-0008-0000-1100-000069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46" name="Group 7321">
          <a:extLst>
            <a:ext uri="{FF2B5EF4-FFF2-40B4-BE49-F238E27FC236}">
              <a16:creationId xmlns:a16="http://schemas.microsoft.com/office/drawing/2014/main" id="{00000000-0008-0000-1100-0000F6D54D00}"/>
            </a:ext>
          </a:extLst>
        </xdr:cNvPr>
        <xdr:cNvGrpSpPr>
          <a:grpSpLocks/>
        </xdr:cNvGrpSpPr>
      </xdr:nvGrpSpPr>
      <xdr:grpSpPr bwMode="auto">
        <a:xfrm>
          <a:off x="4117181" y="10096500"/>
          <a:ext cx="228600" cy="0"/>
          <a:chOff x="466" y="3952"/>
          <a:chExt cx="28" cy="16"/>
        </a:xfrm>
      </xdr:grpSpPr>
      <xdr:sp macro="" textlink="">
        <xdr:nvSpPr>
          <xdr:cNvPr id="5101158" name="Line 7322">
            <a:extLst>
              <a:ext uri="{FF2B5EF4-FFF2-40B4-BE49-F238E27FC236}">
                <a16:creationId xmlns:a16="http://schemas.microsoft.com/office/drawing/2014/main" id="{00000000-0008-0000-1100-000066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59" name="Line 7323">
            <a:extLst>
              <a:ext uri="{FF2B5EF4-FFF2-40B4-BE49-F238E27FC236}">
                <a16:creationId xmlns:a16="http://schemas.microsoft.com/office/drawing/2014/main" id="{00000000-0008-0000-1100-000067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47" name="Group 7324">
          <a:extLst>
            <a:ext uri="{FF2B5EF4-FFF2-40B4-BE49-F238E27FC236}">
              <a16:creationId xmlns:a16="http://schemas.microsoft.com/office/drawing/2014/main" id="{00000000-0008-0000-1100-0000F7D54D00}"/>
            </a:ext>
          </a:extLst>
        </xdr:cNvPr>
        <xdr:cNvGrpSpPr>
          <a:grpSpLocks/>
        </xdr:cNvGrpSpPr>
      </xdr:nvGrpSpPr>
      <xdr:grpSpPr bwMode="auto">
        <a:xfrm>
          <a:off x="4117181" y="10096500"/>
          <a:ext cx="228600" cy="0"/>
          <a:chOff x="466" y="3952"/>
          <a:chExt cx="28" cy="16"/>
        </a:xfrm>
      </xdr:grpSpPr>
      <xdr:sp macro="" textlink="">
        <xdr:nvSpPr>
          <xdr:cNvPr id="5101156" name="Line 7325">
            <a:extLst>
              <a:ext uri="{FF2B5EF4-FFF2-40B4-BE49-F238E27FC236}">
                <a16:creationId xmlns:a16="http://schemas.microsoft.com/office/drawing/2014/main" id="{00000000-0008-0000-1100-000064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57" name="Line 7326">
            <a:extLst>
              <a:ext uri="{FF2B5EF4-FFF2-40B4-BE49-F238E27FC236}">
                <a16:creationId xmlns:a16="http://schemas.microsoft.com/office/drawing/2014/main" id="{00000000-0008-0000-1100-000065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1048" name="Group 7327">
          <a:extLst>
            <a:ext uri="{FF2B5EF4-FFF2-40B4-BE49-F238E27FC236}">
              <a16:creationId xmlns:a16="http://schemas.microsoft.com/office/drawing/2014/main" id="{00000000-0008-0000-1100-0000F8D54D00}"/>
            </a:ext>
          </a:extLst>
        </xdr:cNvPr>
        <xdr:cNvGrpSpPr>
          <a:grpSpLocks/>
        </xdr:cNvGrpSpPr>
      </xdr:nvGrpSpPr>
      <xdr:grpSpPr bwMode="auto">
        <a:xfrm>
          <a:off x="4117181" y="10096500"/>
          <a:ext cx="240507" cy="0"/>
          <a:chOff x="466" y="3952"/>
          <a:chExt cx="28" cy="16"/>
        </a:xfrm>
      </xdr:grpSpPr>
      <xdr:sp macro="" textlink="">
        <xdr:nvSpPr>
          <xdr:cNvPr id="5101154" name="Line 7328">
            <a:extLst>
              <a:ext uri="{FF2B5EF4-FFF2-40B4-BE49-F238E27FC236}">
                <a16:creationId xmlns:a16="http://schemas.microsoft.com/office/drawing/2014/main" id="{00000000-0008-0000-1100-000062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55" name="Line 7329">
            <a:extLst>
              <a:ext uri="{FF2B5EF4-FFF2-40B4-BE49-F238E27FC236}">
                <a16:creationId xmlns:a16="http://schemas.microsoft.com/office/drawing/2014/main" id="{00000000-0008-0000-1100-000063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49" name="Group 7330">
          <a:extLst>
            <a:ext uri="{FF2B5EF4-FFF2-40B4-BE49-F238E27FC236}">
              <a16:creationId xmlns:a16="http://schemas.microsoft.com/office/drawing/2014/main" id="{00000000-0008-0000-1100-0000F9D54D00}"/>
            </a:ext>
          </a:extLst>
        </xdr:cNvPr>
        <xdr:cNvGrpSpPr>
          <a:grpSpLocks/>
        </xdr:cNvGrpSpPr>
      </xdr:nvGrpSpPr>
      <xdr:grpSpPr bwMode="auto">
        <a:xfrm>
          <a:off x="4700588" y="10096500"/>
          <a:ext cx="266700" cy="0"/>
          <a:chOff x="466" y="3952"/>
          <a:chExt cx="28" cy="16"/>
        </a:xfrm>
      </xdr:grpSpPr>
      <xdr:sp macro="" textlink="">
        <xdr:nvSpPr>
          <xdr:cNvPr id="5101152" name="Line 7331">
            <a:extLst>
              <a:ext uri="{FF2B5EF4-FFF2-40B4-BE49-F238E27FC236}">
                <a16:creationId xmlns:a16="http://schemas.microsoft.com/office/drawing/2014/main" id="{00000000-0008-0000-1100-000060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53" name="Line 7332">
            <a:extLst>
              <a:ext uri="{FF2B5EF4-FFF2-40B4-BE49-F238E27FC236}">
                <a16:creationId xmlns:a16="http://schemas.microsoft.com/office/drawing/2014/main" id="{00000000-0008-0000-1100-000061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50" name="Group 7333">
          <a:extLst>
            <a:ext uri="{FF2B5EF4-FFF2-40B4-BE49-F238E27FC236}">
              <a16:creationId xmlns:a16="http://schemas.microsoft.com/office/drawing/2014/main" id="{00000000-0008-0000-1100-0000FAD54D00}"/>
            </a:ext>
          </a:extLst>
        </xdr:cNvPr>
        <xdr:cNvGrpSpPr>
          <a:grpSpLocks/>
        </xdr:cNvGrpSpPr>
      </xdr:nvGrpSpPr>
      <xdr:grpSpPr bwMode="auto">
        <a:xfrm>
          <a:off x="4700588" y="10096500"/>
          <a:ext cx="266700" cy="0"/>
          <a:chOff x="466" y="3952"/>
          <a:chExt cx="28" cy="16"/>
        </a:xfrm>
      </xdr:grpSpPr>
      <xdr:sp macro="" textlink="">
        <xdr:nvSpPr>
          <xdr:cNvPr id="5101150" name="Line 7334">
            <a:extLst>
              <a:ext uri="{FF2B5EF4-FFF2-40B4-BE49-F238E27FC236}">
                <a16:creationId xmlns:a16="http://schemas.microsoft.com/office/drawing/2014/main" id="{00000000-0008-0000-1100-00005E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51" name="Line 7335">
            <a:extLst>
              <a:ext uri="{FF2B5EF4-FFF2-40B4-BE49-F238E27FC236}">
                <a16:creationId xmlns:a16="http://schemas.microsoft.com/office/drawing/2014/main" id="{00000000-0008-0000-1100-00005F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51" name="Group 7336">
          <a:extLst>
            <a:ext uri="{FF2B5EF4-FFF2-40B4-BE49-F238E27FC236}">
              <a16:creationId xmlns:a16="http://schemas.microsoft.com/office/drawing/2014/main" id="{00000000-0008-0000-1100-0000FBD54D00}"/>
            </a:ext>
          </a:extLst>
        </xdr:cNvPr>
        <xdr:cNvGrpSpPr>
          <a:grpSpLocks/>
        </xdr:cNvGrpSpPr>
      </xdr:nvGrpSpPr>
      <xdr:grpSpPr bwMode="auto">
        <a:xfrm>
          <a:off x="4700588" y="10096500"/>
          <a:ext cx="266700" cy="0"/>
          <a:chOff x="466" y="3952"/>
          <a:chExt cx="28" cy="16"/>
        </a:xfrm>
      </xdr:grpSpPr>
      <xdr:sp macro="" textlink="">
        <xdr:nvSpPr>
          <xdr:cNvPr id="5101148" name="Line 7337">
            <a:extLst>
              <a:ext uri="{FF2B5EF4-FFF2-40B4-BE49-F238E27FC236}">
                <a16:creationId xmlns:a16="http://schemas.microsoft.com/office/drawing/2014/main" id="{00000000-0008-0000-1100-00005C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49" name="Line 7338">
            <a:extLst>
              <a:ext uri="{FF2B5EF4-FFF2-40B4-BE49-F238E27FC236}">
                <a16:creationId xmlns:a16="http://schemas.microsoft.com/office/drawing/2014/main" id="{00000000-0008-0000-1100-00005D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1052" name="Group 7339">
          <a:extLst>
            <a:ext uri="{FF2B5EF4-FFF2-40B4-BE49-F238E27FC236}">
              <a16:creationId xmlns:a16="http://schemas.microsoft.com/office/drawing/2014/main" id="{00000000-0008-0000-1100-0000FCD54D00}"/>
            </a:ext>
          </a:extLst>
        </xdr:cNvPr>
        <xdr:cNvGrpSpPr>
          <a:grpSpLocks/>
        </xdr:cNvGrpSpPr>
      </xdr:nvGrpSpPr>
      <xdr:grpSpPr bwMode="auto">
        <a:xfrm>
          <a:off x="5486400" y="10096500"/>
          <a:ext cx="266700" cy="0"/>
          <a:chOff x="466" y="3952"/>
          <a:chExt cx="28" cy="16"/>
        </a:xfrm>
      </xdr:grpSpPr>
      <xdr:sp macro="" textlink="">
        <xdr:nvSpPr>
          <xdr:cNvPr id="5101146" name="Line 7340">
            <a:extLst>
              <a:ext uri="{FF2B5EF4-FFF2-40B4-BE49-F238E27FC236}">
                <a16:creationId xmlns:a16="http://schemas.microsoft.com/office/drawing/2014/main" id="{00000000-0008-0000-1100-00005A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47" name="Line 7341">
            <a:extLst>
              <a:ext uri="{FF2B5EF4-FFF2-40B4-BE49-F238E27FC236}">
                <a16:creationId xmlns:a16="http://schemas.microsoft.com/office/drawing/2014/main" id="{00000000-0008-0000-1100-00005B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1053" name="Group 7342">
          <a:extLst>
            <a:ext uri="{FF2B5EF4-FFF2-40B4-BE49-F238E27FC236}">
              <a16:creationId xmlns:a16="http://schemas.microsoft.com/office/drawing/2014/main" id="{00000000-0008-0000-1100-0000FDD54D00}"/>
            </a:ext>
          </a:extLst>
        </xdr:cNvPr>
        <xdr:cNvGrpSpPr>
          <a:grpSpLocks/>
        </xdr:cNvGrpSpPr>
      </xdr:nvGrpSpPr>
      <xdr:grpSpPr bwMode="auto">
        <a:xfrm>
          <a:off x="5486400" y="10096500"/>
          <a:ext cx="266700" cy="0"/>
          <a:chOff x="466" y="3952"/>
          <a:chExt cx="28" cy="16"/>
        </a:xfrm>
      </xdr:grpSpPr>
      <xdr:sp macro="" textlink="">
        <xdr:nvSpPr>
          <xdr:cNvPr id="5101144" name="Line 7343">
            <a:extLst>
              <a:ext uri="{FF2B5EF4-FFF2-40B4-BE49-F238E27FC236}">
                <a16:creationId xmlns:a16="http://schemas.microsoft.com/office/drawing/2014/main" id="{00000000-0008-0000-1100-000058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45" name="Line 7344">
            <a:extLst>
              <a:ext uri="{FF2B5EF4-FFF2-40B4-BE49-F238E27FC236}">
                <a16:creationId xmlns:a16="http://schemas.microsoft.com/office/drawing/2014/main" id="{00000000-0008-0000-1100-000059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1054" name="Group 7345">
          <a:extLst>
            <a:ext uri="{FF2B5EF4-FFF2-40B4-BE49-F238E27FC236}">
              <a16:creationId xmlns:a16="http://schemas.microsoft.com/office/drawing/2014/main" id="{00000000-0008-0000-1100-0000FED54D00}"/>
            </a:ext>
          </a:extLst>
        </xdr:cNvPr>
        <xdr:cNvGrpSpPr>
          <a:grpSpLocks/>
        </xdr:cNvGrpSpPr>
      </xdr:nvGrpSpPr>
      <xdr:grpSpPr bwMode="auto">
        <a:xfrm>
          <a:off x="5486400" y="10096500"/>
          <a:ext cx="266700" cy="0"/>
          <a:chOff x="466" y="3952"/>
          <a:chExt cx="28" cy="16"/>
        </a:xfrm>
      </xdr:grpSpPr>
      <xdr:sp macro="" textlink="">
        <xdr:nvSpPr>
          <xdr:cNvPr id="5101142" name="Line 7346">
            <a:extLst>
              <a:ext uri="{FF2B5EF4-FFF2-40B4-BE49-F238E27FC236}">
                <a16:creationId xmlns:a16="http://schemas.microsoft.com/office/drawing/2014/main" id="{00000000-0008-0000-1100-000056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43" name="Line 7347">
            <a:extLst>
              <a:ext uri="{FF2B5EF4-FFF2-40B4-BE49-F238E27FC236}">
                <a16:creationId xmlns:a16="http://schemas.microsoft.com/office/drawing/2014/main" id="{00000000-0008-0000-1100-000057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1055" name="Group 7348">
          <a:extLst>
            <a:ext uri="{FF2B5EF4-FFF2-40B4-BE49-F238E27FC236}">
              <a16:creationId xmlns:a16="http://schemas.microsoft.com/office/drawing/2014/main" id="{00000000-0008-0000-1100-0000FFD54D00}"/>
            </a:ext>
          </a:extLst>
        </xdr:cNvPr>
        <xdr:cNvGrpSpPr>
          <a:grpSpLocks/>
        </xdr:cNvGrpSpPr>
      </xdr:nvGrpSpPr>
      <xdr:grpSpPr bwMode="auto">
        <a:xfrm>
          <a:off x="5486400" y="10096500"/>
          <a:ext cx="266700" cy="0"/>
          <a:chOff x="466" y="3952"/>
          <a:chExt cx="28" cy="16"/>
        </a:xfrm>
      </xdr:grpSpPr>
      <xdr:sp macro="" textlink="">
        <xdr:nvSpPr>
          <xdr:cNvPr id="5101140" name="Line 7349">
            <a:extLst>
              <a:ext uri="{FF2B5EF4-FFF2-40B4-BE49-F238E27FC236}">
                <a16:creationId xmlns:a16="http://schemas.microsoft.com/office/drawing/2014/main" id="{00000000-0008-0000-1100-000054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41" name="Line 7350">
            <a:extLst>
              <a:ext uri="{FF2B5EF4-FFF2-40B4-BE49-F238E27FC236}">
                <a16:creationId xmlns:a16="http://schemas.microsoft.com/office/drawing/2014/main" id="{00000000-0008-0000-1100-000055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1056" name="Group 7351">
          <a:extLst>
            <a:ext uri="{FF2B5EF4-FFF2-40B4-BE49-F238E27FC236}">
              <a16:creationId xmlns:a16="http://schemas.microsoft.com/office/drawing/2014/main" id="{00000000-0008-0000-1100-000000D64D00}"/>
            </a:ext>
          </a:extLst>
        </xdr:cNvPr>
        <xdr:cNvGrpSpPr>
          <a:grpSpLocks/>
        </xdr:cNvGrpSpPr>
      </xdr:nvGrpSpPr>
      <xdr:grpSpPr bwMode="auto">
        <a:xfrm>
          <a:off x="5486400" y="10096500"/>
          <a:ext cx="266700" cy="0"/>
          <a:chOff x="466" y="3952"/>
          <a:chExt cx="28" cy="16"/>
        </a:xfrm>
      </xdr:grpSpPr>
      <xdr:sp macro="" textlink="">
        <xdr:nvSpPr>
          <xdr:cNvPr id="5101138" name="Line 7352">
            <a:extLst>
              <a:ext uri="{FF2B5EF4-FFF2-40B4-BE49-F238E27FC236}">
                <a16:creationId xmlns:a16="http://schemas.microsoft.com/office/drawing/2014/main" id="{00000000-0008-0000-1100-000052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39" name="Line 7353">
            <a:extLst>
              <a:ext uri="{FF2B5EF4-FFF2-40B4-BE49-F238E27FC236}">
                <a16:creationId xmlns:a16="http://schemas.microsoft.com/office/drawing/2014/main" id="{00000000-0008-0000-1100-000053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57" name="Group 7354">
          <a:extLst>
            <a:ext uri="{FF2B5EF4-FFF2-40B4-BE49-F238E27FC236}">
              <a16:creationId xmlns:a16="http://schemas.microsoft.com/office/drawing/2014/main" id="{00000000-0008-0000-1100-000001D64D00}"/>
            </a:ext>
          </a:extLst>
        </xdr:cNvPr>
        <xdr:cNvGrpSpPr>
          <a:grpSpLocks/>
        </xdr:cNvGrpSpPr>
      </xdr:nvGrpSpPr>
      <xdr:grpSpPr bwMode="auto">
        <a:xfrm>
          <a:off x="4117181" y="10096500"/>
          <a:ext cx="228600" cy="0"/>
          <a:chOff x="466" y="3952"/>
          <a:chExt cx="28" cy="16"/>
        </a:xfrm>
      </xdr:grpSpPr>
      <xdr:sp macro="" textlink="">
        <xdr:nvSpPr>
          <xdr:cNvPr id="5101136" name="Line 7355">
            <a:extLst>
              <a:ext uri="{FF2B5EF4-FFF2-40B4-BE49-F238E27FC236}">
                <a16:creationId xmlns:a16="http://schemas.microsoft.com/office/drawing/2014/main" id="{00000000-0008-0000-1100-000050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37" name="Line 7356">
            <a:extLst>
              <a:ext uri="{FF2B5EF4-FFF2-40B4-BE49-F238E27FC236}">
                <a16:creationId xmlns:a16="http://schemas.microsoft.com/office/drawing/2014/main" id="{00000000-0008-0000-1100-000051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58" name="Group 7357">
          <a:extLst>
            <a:ext uri="{FF2B5EF4-FFF2-40B4-BE49-F238E27FC236}">
              <a16:creationId xmlns:a16="http://schemas.microsoft.com/office/drawing/2014/main" id="{00000000-0008-0000-1100-000002D64D00}"/>
            </a:ext>
          </a:extLst>
        </xdr:cNvPr>
        <xdr:cNvGrpSpPr>
          <a:grpSpLocks/>
        </xdr:cNvGrpSpPr>
      </xdr:nvGrpSpPr>
      <xdr:grpSpPr bwMode="auto">
        <a:xfrm>
          <a:off x="4700588" y="10096500"/>
          <a:ext cx="266700" cy="0"/>
          <a:chOff x="466" y="3952"/>
          <a:chExt cx="28" cy="16"/>
        </a:xfrm>
      </xdr:grpSpPr>
      <xdr:sp macro="" textlink="">
        <xdr:nvSpPr>
          <xdr:cNvPr id="5101134" name="Line 7358">
            <a:extLst>
              <a:ext uri="{FF2B5EF4-FFF2-40B4-BE49-F238E27FC236}">
                <a16:creationId xmlns:a16="http://schemas.microsoft.com/office/drawing/2014/main" id="{00000000-0008-0000-1100-00004E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35" name="Line 7359">
            <a:extLst>
              <a:ext uri="{FF2B5EF4-FFF2-40B4-BE49-F238E27FC236}">
                <a16:creationId xmlns:a16="http://schemas.microsoft.com/office/drawing/2014/main" id="{00000000-0008-0000-1100-00004F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59" name="Group 7360">
          <a:extLst>
            <a:ext uri="{FF2B5EF4-FFF2-40B4-BE49-F238E27FC236}">
              <a16:creationId xmlns:a16="http://schemas.microsoft.com/office/drawing/2014/main" id="{00000000-0008-0000-1100-000003D64D00}"/>
            </a:ext>
          </a:extLst>
        </xdr:cNvPr>
        <xdr:cNvGrpSpPr>
          <a:grpSpLocks/>
        </xdr:cNvGrpSpPr>
      </xdr:nvGrpSpPr>
      <xdr:grpSpPr bwMode="auto">
        <a:xfrm>
          <a:off x="4117181" y="10096500"/>
          <a:ext cx="228600" cy="0"/>
          <a:chOff x="466" y="3952"/>
          <a:chExt cx="28" cy="16"/>
        </a:xfrm>
      </xdr:grpSpPr>
      <xdr:sp macro="" textlink="">
        <xdr:nvSpPr>
          <xdr:cNvPr id="5101132" name="Line 7361">
            <a:extLst>
              <a:ext uri="{FF2B5EF4-FFF2-40B4-BE49-F238E27FC236}">
                <a16:creationId xmlns:a16="http://schemas.microsoft.com/office/drawing/2014/main" id="{00000000-0008-0000-1100-00004C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33" name="Line 7362">
            <a:extLst>
              <a:ext uri="{FF2B5EF4-FFF2-40B4-BE49-F238E27FC236}">
                <a16:creationId xmlns:a16="http://schemas.microsoft.com/office/drawing/2014/main" id="{00000000-0008-0000-1100-00004D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60" name="Group 7363">
          <a:extLst>
            <a:ext uri="{FF2B5EF4-FFF2-40B4-BE49-F238E27FC236}">
              <a16:creationId xmlns:a16="http://schemas.microsoft.com/office/drawing/2014/main" id="{00000000-0008-0000-1100-000004D64D00}"/>
            </a:ext>
          </a:extLst>
        </xdr:cNvPr>
        <xdr:cNvGrpSpPr>
          <a:grpSpLocks/>
        </xdr:cNvGrpSpPr>
      </xdr:nvGrpSpPr>
      <xdr:grpSpPr bwMode="auto">
        <a:xfrm>
          <a:off x="4700588" y="10096500"/>
          <a:ext cx="266700" cy="0"/>
          <a:chOff x="466" y="3952"/>
          <a:chExt cx="28" cy="16"/>
        </a:xfrm>
      </xdr:grpSpPr>
      <xdr:sp macro="" textlink="">
        <xdr:nvSpPr>
          <xdr:cNvPr id="5101130" name="Line 7364">
            <a:extLst>
              <a:ext uri="{FF2B5EF4-FFF2-40B4-BE49-F238E27FC236}">
                <a16:creationId xmlns:a16="http://schemas.microsoft.com/office/drawing/2014/main" id="{00000000-0008-0000-1100-00004A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31" name="Line 7365">
            <a:extLst>
              <a:ext uri="{FF2B5EF4-FFF2-40B4-BE49-F238E27FC236}">
                <a16:creationId xmlns:a16="http://schemas.microsoft.com/office/drawing/2014/main" id="{00000000-0008-0000-1100-00004B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61" name="Group 7366">
          <a:extLst>
            <a:ext uri="{FF2B5EF4-FFF2-40B4-BE49-F238E27FC236}">
              <a16:creationId xmlns:a16="http://schemas.microsoft.com/office/drawing/2014/main" id="{00000000-0008-0000-1100-000005D64D00}"/>
            </a:ext>
          </a:extLst>
        </xdr:cNvPr>
        <xdr:cNvGrpSpPr>
          <a:grpSpLocks/>
        </xdr:cNvGrpSpPr>
      </xdr:nvGrpSpPr>
      <xdr:grpSpPr bwMode="auto">
        <a:xfrm>
          <a:off x="4117181" y="10096500"/>
          <a:ext cx="228600" cy="0"/>
          <a:chOff x="466" y="3952"/>
          <a:chExt cx="28" cy="16"/>
        </a:xfrm>
      </xdr:grpSpPr>
      <xdr:sp macro="" textlink="">
        <xdr:nvSpPr>
          <xdr:cNvPr id="5101128" name="Line 7367">
            <a:extLst>
              <a:ext uri="{FF2B5EF4-FFF2-40B4-BE49-F238E27FC236}">
                <a16:creationId xmlns:a16="http://schemas.microsoft.com/office/drawing/2014/main" id="{00000000-0008-0000-1100-000048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29" name="Line 7368">
            <a:extLst>
              <a:ext uri="{FF2B5EF4-FFF2-40B4-BE49-F238E27FC236}">
                <a16:creationId xmlns:a16="http://schemas.microsoft.com/office/drawing/2014/main" id="{00000000-0008-0000-1100-000049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62" name="Group 7369">
          <a:extLst>
            <a:ext uri="{FF2B5EF4-FFF2-40B4-BE49-F238E27FC236}">
              <a16:creationId xmlns:a16="http://schemas.microsoft.com/office/drawing/2014/main" id="{00000000-0008-0000-1100-000006D64D00}"/>
            </a:ext>
          </a:extLst>
        </xdr:cNvPr>
        <xdr:cNvGrpSpPr>
          <a:grpSpLocks/>
        </xdr:cNvGrpSpPr>
      </xdr:nvGrpSpPr>
      <xdr:grpSpPr bwMode="auto">
        <a:xfrm>
          <a:off x="4700588" y="10096500"/>
          <a:ext cx="266700" cy="0"/>
          <a:chOff x="466" y="3952"/>
          <a:chExt cx="28" cy="16"/>
        </a:xfrm>
      </xdr:grpSpPr>
      <xdr:sp macro="" textlink="">
        <xdr:nvSpPr>
          <xdr:cNvPr id="5101126" name="Line 7370">
            <a:extLst>
              <a:ext uri="{FF2B5EF4-FFF2-40B4-BE49-F238E27FC236}">
                <a16:creationId xmlns:a16="http://schemas.microsoft.com/office/drawing/2014/main" id="{00000000-0008-0000-1100-000046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27" name="Line 7371">
            <a:extLst>
              <a:ext uri="{FF2B5EF4-FFF2-40B4-BE49-F238E27FC236}">
                <a16:creationId xmlns:a16="http://schemas.microsoft.com/office/drawing/2014/main" id="{00000000-0008-0000-1100-000047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63" name="Group 7372">
          <a:extLst>
            <a:ext uri="{FF2B5EF4-FFF2-40B4-BE49-F238E27FC236}">
              <a16:creationId xmlns:a16="http://schemas.microsoft.com/office/drawing/2014/main" id="{00000000-0008-0000-1100-000007D64D00}"/>
            </a:ext>
          </a:extLst>
        </xdr:cNvPr>
        <xdr:cNvGrpSpPr>
          <a:grpSpLocks/>
        </xdr:cNvGrpSpPr>
      </xdr:nvGrpSpPr>
      <xdr:grpSpPr bwMode="auto">
        <a:xfrm>
          <a:off x="4117181" y="10096500"/>
          <a:ext cx="228600" cy="0"/>
          <a:chOff x="466" y="3952"/>
          <a:chExt cx="28" cy="16"/>
        </a:xfrm>
      </xdr:grpSpPr>
      <xdr:sp macro="" textlink="">
        <xdr:nvSpPr>
          <xdr:cNvPr id="5101124" name="Line 7373">
            <a:extLst>
              <a:ext uri="{FF2B5EF4-FFF2-40B4-BE49-F238E27FC236}">
                <a16:creationId xmlns:a16="http://schemas.microsoft.com/office/drawing/2014/main" id="{00000000-0008-0000-1100-000044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25" name="Line 7374">
            <a:extLst>
              <a:ext uri="{FF2B5EF4-FFF2-40B4-BE49-F238E27FC236}">
                <a16:creationId xmlns:a16="http://schemas.microsoft.com/office/drawing/2014/main" id="{00000000-0008-0000-1100-000045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64" name="Group 7375">
          <a:extLst>
            <a:ext uri="{FF2B5EF4-FFF2-40B4-BE49-F238E27FC236}">
              <a16:creationId xmlns:a16="http://schemas.microsoft.com/office/drawing/2014/main" id="{00000000-0008-0000-1100-000008D64D00}"/>
            </a:ext>
          </a:extLst>
        </xdr:cNvPr>
        <xdr:cNvGrpSpPr>
          <a:grpSpLocks/>
        </xdr:cNvGrpSpPr>
      </xdr:nvGrpSpPr>
      <xdr:grpSpPr bwMode="auto">
        <a:xfrm>
          <a:off x="4700588" y="10096500"/>
          <a:ext cx="266700" cy="0"/>
          <a:chOff x="466" y="3952"/>
          <a:chExt cx="28" cy="16"/>
        </a:xfrm>
      </xdr:grpSpPr>
      <xdr:sp macro="" textlink="">
        <xdr:nvSpPr>
          <xdr:cNvPr id="5101122" name="Line 7376">
            <a:extLst>
              <a:ext uri="{FF2B5EF4-FFF2-40B4-BE49-F238E27FC236}">
                <a16:creationId xmlns:a16="http://schemas.microsoft.com/office/drawing/2014/main" id="{00000000-0008-0000-1100-000042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23" name="Line 7377">
            <a:extLst>
              <a:ext uri="{FF2B5EF4-FFF2-40B4-BE49-F238E27FC236}">
                <a16:creationId xmlns:a16="http://schemas.microsoft.com/office/drawing/2014/main" id="{00000000-0008-0000-1100-000043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65" name="Group 7378">
          <a:extLst>
            <a:ext uri="{FF2B5EF4-FFF2-40B4-BE49-F238E27FC236}">
              <a16:creationId xmlns:a16="http://schemas.microsoft.com/office/drawing/2014/main" id="{00000000-0008-0000-1100-000009D64D00}"/>
            </a:ext>
          </a:extLst>
        </xdr:cNvPr>
        <xdr:cNvGrpSpPr>
          <a:grpSpLocks/>
        </xdr:cNvGrpSpPr>
      </xdr:nvGrpSpPr>
      <xdr:grpSpPr bwMode="auto">
        <a:xfrm>
          <a:off x="4117181" y="10096500"/>
          <a:ext cx="228600" cy="0"/>
          <a:chOff x="466" y="3952"/>
          <a:chExt cx="28" cy="16"/>
        </a:xfrm>
      </xdr:grpSpPr>
      <xdr:sp macro="" textlink="">
        <xdr:nvSpPr>
          <xdr:cNvPr id="5101120" name="Line 7379">
            <a:extLst>
              <a:ext uri="{FF2B5EF4-FFF2-40B4-BE49-F238E27FC236}">
                <a16:creationId xmlns:a16="http://schemas.microsoft.com/office/drawing/2014/main" id="{00000000-0008-0000-1100-000040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21" name="Line 7380">
            <a:extLst>
              <a:ext uri="{FF2B5EF4-FFF2-40B4-BE49-F238E27FC236}">
                <a16:creationId xmlns:a16="http://schemas.microsoft.com/office/drawing/2014/main" id="{00000000-0008-0000-1100-000041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66" name="Group 7381">
          <a:extLst>
            <a:ext uri="{FF2B5EF4-FFF2-40B4-BE49-F238E27FC236}">
              <a16:creationId xmlns:a16="http://schemas.microsoft.com/office/drawing/2014/main" id="{00000000-0008-0000-1100-00000AD64D00}"/>
            </a:ext>
          </a:extLst>
        </xdr:cNvPr>
        <xdr:cNvGrpSpPr>
          <a:grpSpLocks/>
        </xdr:cNvGrpSpPr>
      </xdr:nvGrpSpPr>
      <xdr:grpSpPr bwMode="auto">
        <a:xfrm>
          <a:off x="4117181" y="10096500"/>
          <a:ext cx="228600" cy="0"/>
          <a:chOff x="466" y="3952"/>
          <a:chExt cx="28" cy="16"/>
        </a:xfrm>
      </xdr:grpSpPr>
      <xdr:sp macro="" textlink="">
        <xdr:nvSpPr>
          <xdr:cNvPr id="5101118" name="Line 7382">
            <a:extLst>
              <a:ext uri="{FF2B5EF4-FFF2-40B4-BE49-F238E27FC236}">
                <a16:creationId xmlns:a16="http://schemas.microsoft.com/office/drawing/2014/main" id="{00000000-0008-0000-1100-00003E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19" name="Line 7383">
            <a:extLst>
              <a:ext uri="{FF2B5EF4-FFF2-40B4-BE49-F238E27FC236}">
                <a16:creationId xmlns:a16="http://schemas.microsoft.com/office/drawing/2014/main" id="{00000000-0008-0000-1100-00003F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67" name="Group 7384">
          <a:extLst>
            <a:ext uri="{FF2B5EF4-FFF2-40B4-BE49-F238E27FC236}">
              <a16:creationId xmlns:a16="http://schemas.microsoft.com/office/drawing/2014/main" id="{00000000-0008-0000-1100-00000BD64D00}"/>
            </a:ext>
          </a:extLst>
        </xdr:cNvPr>
        <xdr:cNvGrpSpPr>
          <a:grpSpLocks/>
        </xdr:cNvGrpSpPr>
      </xdr:nvGrpSpPr>
      <xdr:grpSpPr bwMode="auto">
        <a:xfrm>
          <a:off x="4117181" y="10096500"/>
          <a:ext cx="228600" cy="0"/>
          <a:chOff x="466" y="3952"/>
          <a:chExt cx="28" cy="16"/>
        </a:xfrm>
      </xdr:grpSpPr>
      <xdr:sp macro="" textlink="">
        <xdr:nvSpPr>
          <xdr:cNvPr id="5101116" name="Line 7385">
            <a:extLst>
              <a:ext uri="{FF2B5EF4-FFF2-40B4-BE49-F238E27FC236}">
                <a16:creationId xmlns:a16="http://schemas.microsoft.com/office/drawing/2014/main" id="{00000000-0008-0000-1100-00003C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17" name="Line 7386">
            <a:extLst>
              <a:ext uri="{FF2B5EF4-FFF2-40B4-BE49-F238E27FC236}">
                <a16:creationId xmlns:a16="http://schemas.microsoft.com/office/drawing/2014/main" id="{00000000-0008-0000-1100-00003D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68" name="Group 7387">
          <a:extLst>
            <a:ext uri="{FF2B5EF4-FFF2-40B4-BE49-F238E27FC236}">
              <a16:creationId xmlns:a16="http://schemas.microsoft.com/office/drawing/2014/main" id="{00000000-0008-0000-1100-00000CD64D00}"/>
            </a:ext>
          </a:extLst>
        </xdr:cNvPr>
        <xdr:cNvGrpSpPr>
          <a:grpSpLocks/>
        </xdr:cNvGrpSpPr>
      </xdr:nvGrpSpPr>
      <xdr:grpSpPr bwMode="auto">
        <a:xfrm>
          <a:off x="4117181" y="10096500"/>
          <a:ext cx="228600" cy="0"/>
          <a:chOff x="466" y="3952"/>
          <a:chExt cx="28" cy="16"/>
        </a:xfrm>
      </xdr:grpSpPr>
      <xdr:sp macro="" textlink="">
        <xdr:nvSpPr>
          <xdr:cNvPr id="5101114" name="Line 7388">
            <a:extLst>
              <a:ext uri="{FF2B5EF4-FFF2-40B4-BE49-F238E27FC236}">
                <a16:creationId xmlns:a16="http://schemas.microsoft.com/office/drawing/2014/main" id="{00000000-0008-0000-1100-00003A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15" name="Line 7389">
            <a:extLst>
              <a:ext uri="{FF2B5EF4-FFF2-40B4-BE49-F238E27FC236}">
                <a16:creationId xmlns:a16="http://schemas.microsoft.com/office/drawing/2014/main" id="{00000000-0008-0000-1100-00003B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69" name="Group 7390">
          <a:extLst>
            <a:ext uri="{FF2B5EF4-FFF2-40B4-BE49-F238E27FC236}">
              <a16:creationId xmlns:a16="http://schemas.microsoft.com/office/drawing/2014/main" id="{00000000-0008-0000-1100-00000DD64D00}"/>
            </a:ext>
          </a:extLst>
        </xdr:cNvPr>
        <xdr:cNvGrpSpPr>
          <a:grpSpLocks/>
        </xdr:cNvGrpSpPr>
      </xdr:nvGrpSpPr>
      <xdr:grpSpPr bwMode="auto">
        <a:xfrm>
          <a:off x="4117181" y="10096500"/>
          <a:ext cx="228600" cy="0"/>
          <a:chOff x="466" y="3952"/>
          <a:chExt cx="28" cy="16"/>
        </a:xfrm>
      </xdr:grpSpPr>
      <xdr:sp macro="" textlink="">
        <xdr:nvSpPr>
          <xdr:cNvPr id="5101112" name="Line 7391">
            <a:extLst>
              <a:ext uri="{FF2B5EF4-FFF2-40B4-BE49-F238E27FC236}">
                <a16:creationId xmlns:a16="http://schemas.microsoft.com/office/drawing/2014/main" id="{00000000-0008-0000-1100-000038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13" name="Line 7392">
            <a:extLst>
              <a:ext uri="{FF2B5EF4-FFF2-40B4-BE49-F238E27FC236}">
                <a16:creationId xmlns:a16="http://schemas.microsoft.com/office/drawing/2014/main" id="{00000000-0008-0000-1100-000039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70" name="Group 7393">
          <a:extLst>
            <a:ext uri="{FF2B5EF4-FFF2-40B4-BE49-F238E27FC236}">
              <a16:creationId xmlns:a16="http://schemas.microsoft.com/office/drawing/2014/main" id="{00000000-0008-0000-1100-00000ED64D00}"/>
            </a:ext>
          </a:extLst>
        </xdr:cNvPr>
        <xdr:cNvGrpSpPr>
          <a:grpSpLocks/>
        </xdr:cNvGrpSpPr>
      </xdr:nvGrpSpPr>
      <xdr:grpSpPr bwMode="auto">
        <a:xfrm>
          <a:off x="4700588" y="10096500"/>
          <a:ext cx="266700" cy="0"/>
          <a:chOff x="466" y="3952"/>
          <a:chExt cx="28" cy="16"/>
        </a:xfrm>
      </xdr:grpSpPr>
      <xdr:sp macro="" textlink="">
        <xdr:nvSpPr>
          <xdr:cNvPr id="5101110" name="Line 7394">
            <a:extLst>
              <a:ext uri="{FF2B5EF4-FFF2-40B4-BE49-F238E27FC236}">
                <a16:creationId xmlns:a16="http://schemas.microsoft.com/office/drawing/2014/main" id="{00000000-0008-0000-1100-000036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11" name="Line 7395">
            <a:extLst>
              <a:ext uri="{FF2B5EF4-FFF2-40B4-BE49-F238E27FC236}">
                <a16:creationId xmlns:a16="http://schemas.microsoft.com/office/drawing/2014/main" id="{00000000-0008-0000-1100-000037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71" name="Group 7396">
          <a:extLst>
            <a:ext uri="{FF2B5EF4-FFF2-40B4-BE49-F238E27FC236}">
              <a16:creationId xmlns:a16="http://schemas.microsoft.com/office/drawing/2014/main" id="{00000000-0008-0000-1100-00000FD64D00}"/>
            </a:ext>
          </a:extLst>
        </xdr:cNvPr>
        <xdr:cNvGrpSpPr>
          <a:grpSpLocks/>
        </xdr:cNvGrpSpPr>
      </xdr:nvGrpSpPr>
      <xdr:grpSpPr bwMode="auto">
        <a:xfrm>
          <a:off x="4700588" y="10096500"/>
          <a:ext cx="266700" cy="0"/>
          <a:chOff x="466" y="3952"/>
          <a:chExt cx="28" cy="16"/>
        </a:xfrm>
      </xdr:grpSpPr>
      <xdr:sp macro="" textlink="">
        <xdr:nvSpPr>
          <xdr:cNvPr id="5101108" name="Line 7397">
            <a:extLst>
              <a:ext uri="{FF2B5EF4-FFF2-40B4-BE49-F238E27FC236}">
                <a16:creationId xmlns:a16="http://schemas.microsoft.com/office/drawing/2014/main" id="{00000000-0008-0000-1100-000034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09" name="Line 7398">
            <a:extLst>
              <a:ext uri="{FF2B5EF4-FFF2-40B4-BE49-F238E27FC236}">
                <a16:creationId xmlns:a16="http://schemas.microsoft.com/office/drawing/2014/main" id="{00000000-0008-0000-1100-000035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72" name="Group 7399">
          <a:extLst>
            <a:ext uri="{FF2B5EF4-FFF2-40B4-BE49-F238E27FC236}">
              <a16:creationId xmlns:a16="http://schemas.microsoft.com/office/drawing/2014/main" id="{00000000-0008-0000-1100-000010D64D00}"/>
            </a:ext>
          </a:extLst>
        </xdr:cNvPr>
        <xdr:cNvGrpSpPr>
          <a:grpSpLocks/>
        </xdr:cNvGrpSpPr>
      </xdr:nvGrpSpPr>
      <xdr:grpSpPr bwMode="auto">
        <a:xfrm>
          <a:off x="4700588" y="10096500"/>
          <a:ext cx="266700" cy="0"/>
          <a:chOff x="466" y="3952"/>
          <a:chExt cx="28" cy="16"/>
        </a:xfrm>
      </xdr:grpSpPr>
      <xdr:sp macro="" textlink="">
        <xdr:nvSpPr>
          <xdr:cNvPr id="5101106" name="Line 7400">
            <a:extLst>
              <a:ext uri="{FF2B5EF4-FFF2-40B4-BE49-F238E27FC236}">
                <a16:creationId xmlns:a16="http://schemas.microsoft.com/office/drawing/2014/main" id="{00000000-0008-0000-1100-000032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07" name="Line 7401">
            <a:extLst>
              <a:ext uri="{FF2B5EF4-FFF2-40B4-BE49-F238E27FC236}">
                <a16:creationId xmlns:a16="http://schemas.microsoft.com/office/drawing/2014/main" id="{00000000-0008-0000-1100-000033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73" name="Group 7402">
          <a:extLst>
            <a:ext uri="{FF2B5EF4-FFF2-40B4-BE49-F238E27FC236}">
              <a16:creationId xmlns:a16="http://schemas.microsoft.com/office/drawing/2014/main" id="{00000000-0008-0000-1100-000011D64D00}"/>
            </a:ext>
          </a:extLst>
        </xdr:cNvPr>
        <xdr:cNvGrpSpPr>
          <a:grpSpLocks/>
        </xdr:cNvGrpSpPr>
      </xdr:nvGrpSpPr>
      <xdr:grpSpPr bwMode="auto">
        <a:xfrm>
          <a:off x="4700588" y="10096500"/>
          <a:ext cx="266700" cy="0"/>
          <a:chOff x="466" y="3952"/>
          <a:chExt cx="28" cy="16"/>
        </a:xfrm>
      </xdr:grpSpPr>
      <xdr:sp macro="" textlink="">
        <xdr:nvSpPr>
          <xdr:cNvPr id="5101104" name="Line 7403">
            <a:extLst>
              <a:ext uri="{FF2B5EF4-FFF2-40B4-BE49-F238E27FC236}">
                <a16:creationId xmlns:a16="http://schemas.microsoft.com/office/drawing/2014/main" id="{00000000-0008-0000-1100-000030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05" name="Line 7404">
            <a:extLst>
              <a:ext uri="{FF2B5EF4-FFF2-40B4-BE49-F238E27FC236}">
                <a16:creationId xmlns:a16="http://schemas.microsoft.com/office/drawing/2014/main" id="{00000000-0008-0000-1100-000031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74" name="Group 7405">
          <a:extLst>
            <a:ext uri="{FF2B5EF4-FFF2-40B4-BE49-F238E27FC236}">
              <a16:creationId xmlns:a16="http://schemas.microsoft.com/office/drawing/2014/main" id="{00000000-0008-0000-1100-000012D64D00}"/>
            </a:ext>
          </a:extLst>
        </xdr:cNvPr>
        <xdr:cNvGrpSpPr>
          <a:grpSpLocks/>
        </xdr:cNvGrpSpPr>
      </xdr:nvGrpSpPr>
      <xdr:grpSpPr bwMode="auto">
        <a:xfrm>
          <a:off x="4700588" y="10096500"/>
          <a:ext cx="266700" cy="0"/>
          <a:chOff x="466" y="3952"/>
          <a:chExt cx="28" cy="16"/>
        </a:xfrm>
      </xdr:grpSpPr>
      <xdr:sp macro="" textlink="">
        <xdr:nvSpPr>
          <xdr:cNvPr id="5101102" name="Line 7406">
            <a:extLst>
              <a:ext uri="{FF2B5EF4-FFF2-40B4-BE49-F238E27FC236}">
                <a16:creationId xmlns:a16="http://schemas.microsoft.com/office/drawing/2014/main" id="{00000000-0008-0000-1100-00002E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03" name="Line 7407">
            <a:extLst>
              <a:ext uri="{FF2B5EF4-FFF2-40B4-BE49-F238E27FC236}">
                <a16:creationId xmlns:a16="http://schemas.microsoft.com/office/drawing/2014/main" id="{00000000-0008-0000-1100-00002F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75" name="Group 7408">
          <a:extLst>
            <a:ext uri="{FF2B5EF4-FFF2-40B4-BE49-F238E27FC236}">
              <a16:creationId xmlns:a16="http://schemas.microsoft.com/office/drawing/2014/main" id="{00000000-0008-0000-1100-000013D64D00}"/>
            </a:ext>
          </a:extLst>
        </xdr:cNvPr>
        <xdr:cNvGrpSpPr>
          <a:grpSpLocks/>
        </xdr:cNvGrpSpPr>
      </xdr:nvGrpSpPr>
      <xdr:grpSpPr bwMode="auto">
        <a:xfrm>
          <a:off x="4117181" y="10096500"/>
          <a:ext cx="228600" cy="0"/>
          <a:chOff x="466" y="3952"/>
          <a:chExt cx="28" cy="16"/>
        </a:xfrm>
      </xdr:grpSpPr>
      <xdr:sp macro="" textlink="">
        <xdr:nvSpPr>
          <xdr:cNvPr id="5101100" name="Line 7409">
            <a:extLst>
              <a:ext uri="{FF2B5EF4-FFF2-40B4-BE49-F238E27FC236}">
                <a16:creationId xmlns:a16="http://schemas.microsoft.com/office/drawing/2014/main" id="{00000000-0008-0000-1100-00002C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01" name="Line 7410">
            <a:extLst>
              <a:ext uri="{FF2B5EF4-FFF2-40B4-BE49-F238E27FC236}">
                <a16:creationId xmlns:a16="http://schemas.microsoft.com/office/drawing/2014/main" id="{00000000-0008-0000-1100-00002D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76" name="Group 7414">
          <a:extLst>
            <a:ext uri="{FF2B5EF4-FFF2-40B4-BE49-F238E27FC236}">
              <a16:creationId xmlns:a16="http://schemas.microsoft.com/office/drawing/2014/main" id="{00000000-0008-0000-1100-000014D64D00}"/>
            </a:ext>
          </a:extLst>
        </xdr:cNvPr>
        <xdr:cNvGrpSpPr>
          <a:grpSpLocks/>
        </xdr:cNvGrpSpPr>
      </xdr:nvGrpSpPr>
      <xdr:grpSpPr bwMode="auto">
        <a:xfrm>
          <a:off x="4700588" y="10096500"/>
          <a:ext cx="266700" cy="0"/>
          <a:chOff x="466" y="3952"/>
          <a:chExt cx="28" cy="16"/>
        </a:xfrm>
      </xdr:grpSpPr>
      <xdr:sp macro="" textlink="">
        <xdr:nvSpPr>
          <xdr:cNvPr id="5101098" name="Line 7415">
            <a:extLst>
              <a:ext uri="{FF2B5EF4-FFF2-40B4-BE49-F238E27FC236}">
                <a16:creationId xmlns:a16="http://schemas.microsoft.com/office/drawing/2014/main" id="{00000000-0008-0000-1100-00002A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099" name="Line 7416">
            <a:extLst>
              <a:ext uri="{FF2B5EF4-FFF2-40B4-BE49-F238E27FC236}">
                <a16:creationId xmlns:a16="http://schemas.microsoft.com/office/drawing/2014/main" id="{00000000-0008-0000-1100-00002B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77" name="Group 7417">
          <a:extLst>
            <a:ext uri="{FF2B5EF4-FFF2-40B4-BE49-F238E27FC236}">
              <a16:creationId xmlns:a16="http://schemas.microsoft.com/office/drawing/2014/main" id="{00000000-0008-0000-1100-000015D64D00}"/>
            </a:ext>
          </a:extLst>
        </xdr:cNvPr>
        <xdr:cNvGrpSpPr>
          <a:grpSpLocks/>
        </xdr:cNvGrpSpPr>
      </xdr:nvGrpSpPr>
      <xdr:grpSpPr bwMode="auto">
        <a:xfrm>
          <a:off x="4700588" y="10096500"/>
          <a:ext cx="266700" cy="0"/>
          <a:chOff x="466" y="3952"/>
          <a:chExt cx="28" cy="16"/>
        </a:xfrm>
      </xdr:grpSpPr>
      <xdr:sp macro="" textlink="">
        <xdr:nvSpPr>
          <xdr:cNvPr id="5101096" name="Line 7418">
            <a:extLst>
              <a:ext uri="{FF2B5EF4-FFF2-40B4-BE49-F238E27FC236}">
                <a16:creationId xmlns:a16="http://schemas.microsoft.com/office/drawing/2014/main" id="{00000000-0008-0000-1100-000028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097" name="Line 7419">
            <a:extLst>
              <a:ext uri="{FF2B5EF4-FFF2-40B4-BE49-F238E27FC236}">
                <a16:creationId xmlns:a16="http://schemas.microsoft.com/office/drawing/2014/main" id="{00000000-0008-0000-1100-000029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571500</xdr:colOff>
      <xdr:row>32</xdr:row>
      <xdr:rowOff>0</xdr:rowOff>
    </xdr:to>
    <xdr:grpSp>
      <xdr:nvGrpSpPr>
        <xdr:cNvPr id="5101078" name="Group 7420">
          <a:extLst>
            <a:ext uri="{FF2B5EF4-FFF2-40B4-BE49-F238E27FC236}">
              <a16:creationId xmlns:a16="http://schemas.microsoft.com/office/drawing/2014/main" id="{00000000-0008-0000-1100-000016D64D00}"/>
            </a:ext>
          </a:extLst>
        </xdr:cNvPr>
        <xdr:cNvGrpSpPr>
          <a:grpSpLocks/>
        </xdr:cNvGrpSpPr>
      </xdr:nvGrpSpPr>
      <xdr:grpSpPr bwMode="auto">
        <a:xfrm>
          <a:off x="5486400" y="10096500"/>
          <a:ext cx="228600" cy="0"/>
          <a:chOff x="466" y="3952"/>
          <a:chExt cx="28" cy="16"/>
        </a:xfrm>
      </xdr:grpSpPr>
      <xdr:sp macro="" textlink="">
        <xdr:nvSpPr>
          <xdr:cNvPr id="5101094" name="Line 7421">
            <a:extLst>
              <a:ext uri="{FF2B5EF4-FFF2-40B4-BE49-F238E27FC236}">
                <a16:creationId xmlns:a16="http://schemas.microsoft.com/office/drawing/2014/main" id="{00000000-0008-0000-1100-000026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095" name="Line 7422">
            <a:extLst>
              <a:ext uri="{FF2B5EF4-FFF2-40B4-BE49-F238E27FC236}">
                <a16:creationId xmlns:a16="http://schemas.microsoft.com/office/drawing/2014/main" id="{00000000-0008-0000-1100-000027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79" name="Group 7423">
          <a:extLst>
            <a:ext uri="{FF2B5EF4-FFF2-40B4-BE49-F238E27FC236}">
              <a16:creationId xmlns:a16="http://schemas.microsoft.com/office/drawing/2014/main" id="{00000000-0008-0000-1100-000017D64D00}"/>
            </a:ext>
          </a:extLst>
        </xdr:cNvPr>
        <xdr:cNvGrpSpPr>
          <a:grpSpLocks/>
        </xdr:cNvGrpSpPr>
      </xdr:nvGrpSpPr>
      <xdr:grpSpPr bwMode="auto">
        <a:xfrm>
          <a:off x="4700588" y="10096500"/>
          <a:ext cx="266700" cy="0"/>
          <a:chOff x="466" y="3952"/>
          <a:chExt cx="28" cy="16"/>
        </a:xfrm>
      </xdr:grpSpPr>
      <xdr:sp macro="" textlink="">
        <xdr:nvSpPr>
          <xdr:cNvPr id="5101092" name="Line 7424">
            <a:extLst>
              <a:ext uri="{FF2B5EF4-FFF2-40B4-BE49-F238E27FC236}">
                <a16:creationId xmlns:a16="http://schemas.microsoft.com/office/drawing/2014/main" id="{00000000-0008-0000-1100-000024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093" name="Line 7425">
            <a:extLst>
              <a:ext uri="{FF2B5EF4-FFF2-40B4-BE49-F238E27FC236}">
                <a16:creationId xmlns:a16="http://schemas.microsoft.com/office/drawing/2014/main" id="{00000000-0008-0000-1100-000025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80" name="Group 7426">
          <a:extLst>
            <a:ext uri="{FF2B5EF4-FFF2-40B4-BE49-F238E27FC236}">
              <a16:creationId xmlns:a16="http://schemas.microsoft.com/office/drawing/2014/main" id="{00000000-0008-0000-1100-000018D64D00}"/>
            </a:ext>
          </a:extLst>
        </xdr:cNvPr>
        <xdr:cNvGrpSpPr>
          <a:grpSpLocks/>
        </xdr:cNvGrpSpPr>
      </xdr:nvGrpSpPr>
      <xdr:grpSpPr bwMode="auto">
        <a:xfrm>
          <a:off x="4700588" y="10096500"/>
          <a:ext cx="266700" cy="0"/>
          <a:chOff x="466" y="3952"/>
          <a:chExt cx="28" cy="16"/>
        </a:xfrm>
      </xdr:grpSpPr>
      <xdr:sp macro="" textlink="">
        <xdr:nvSpPr>
          <xdr:cNvPr id="5101090" name="Line 7427">
            <a:extLst>
              <a:ext uri="{FF2B5EF4-FFF2-40B4-BE49-F238E27FC236}">
                <a16:creationId xmlns:a16="http://schemas.microsoft.com/office/drawing/2014/main" id="{00000000-0008-0000-1100-000022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091" name="Line 7428">
            <a:extLst>
              <a:ext uri="{FF2B5EF4-FFF2-40B4-BE49-F238E27FC236}">
                <a16:creationId xmlns:a16="http://schemas.microsoft.com/office/drawing/2014/main" id="{00000000-0008-0000-1100-000023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81" name="Group 7429">
          <a:extLst>
            <a:ext uri="{FF2B5EF4-FFF2-40B4-BE49-F238E27FC236}">
              <a16:creationId xmlns:a16="http://schemas.microsoft.com/office/drawing/2014/main" id="{00000000-0008-0000-1100-000019D64D00}"/>
            </a:ext>
          </a:extLst>
        </xdr:cNvPr>
        <xdr:cNvGrpSpPr>
          <a:grpSpLocks/>
        </xdr:cNvGrpSpPr>
      </xdr:nvGrpSpPr>
      <xdr:grpSpPr bwMode="auto">
        <a:xfrm>
          <a:off x="4700588" y="10096500"/>
          <a:ext cx="266700" cy="0"/>
          <a:chOff x="466" y="3952"/>
          <a:chExt cx="28" cy="16"/>
        </a:xfrm>
      </xdr:grpSpPr>
      <xdr:sp macro="" textlink="">
        <xdr:nvSpPr>
          <xdr:cNvPr id="5101088" name="Line 7430">
            <a:extLst>
              <a:ext uri="{FF2B5EF4-FFF2-40B4-BE49-F238E27FC236}">
                <a16:creationId xmlns:a16="http://schemas.microsoft.com/office/drawing/2014/main" id="{00000000-0008-0000-1100-000020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089" name="Line 7431">
            <a:extLst>
              <a:ext uri="{FF2B5EF4-FFF2-40B4-BE49-F238E27FC236}">
                <a16:creationId xmlns:a16="http://schemas.microsoft.com/office/drawing/2014/main" id="{00000000-0008-0000-1100-000021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82" name="Group 7432">
          <a:extLst>
            <a:ext uri="{FF2B5EF4-FFF2-40B4-BE49-F238E27FC236}">
              <a16:creationId xmlns:a16="http://schemas.microsoft.com/office/drawing/2014/main" id="{00000000-0008-0000-1100-00001AD64D00}"/>
            </a:ext>
          </a:extLst>
        </xdr:cNvPr>
        <xdr:cNvGrpSpPr>
          <a:grpSpLocks/>
        </xdr:cNvGrpSpPr>
      </xdr:nvGrpSpPr>
      <xdr:grpSpPr bwMode="auto">
        <a:xfrm>
          <a:off x="4700588" y="10096500"/>
          <a:ext cx="266700" cy="0"/>
          <a:chOff x="466" y="3952"/>
          <a:chExt cx="28" cy="16"/>
        </a:xfrm>
      </xdr:grpSpPr>
      <xdr:sp macro="" textlink="">
        <xdr:nvSpPr>
          <xdr:cNvPr id="5101086" name="Line 7433">
            <a:extLst>
              <a:ext uri="{FF2B5EF4-FFF2-40B4-BE49-F238E27FC236}">
                <a16:creationId xmlns:a16="http://schemas.microsoft.com/office/drawing/2014/main" id="{00000000-0008-0000-1100-00001E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087" name="Line 7434">
            <a:extLst>
              <a:ext uri="{FF2B5EF4-FFF2-40B4-BE49-F238E27FC236}">
                <a16:creationId xmlns:a16="http://schemas.microsoft.com/office/drawing/2014/main" id="{00000000-0008-0000-1100-00001F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219075</xdr:colOff>
      <xdr:row>32</xdr:row>
      <xdr:rowOff>0</xdr:rowOff>
    </xdr:from>
    <xdr:to>
      <xdr:col>3</xdr:col>
      <xdr:colOff>447675</xdr:colOff>
      <xdr:row>32</xdr:row>
      <xdr:rowOff>0</xdr:rowOff>
    </xdr:to>
    <xdr:grpSp>
      <xdr:nvGrpSpPr>
        <xdr:cNvPr id="5101083" name="Group 7435">
          <a:extLst>
            <a:ext uri="{FF2B5EF4-FFF2-40B4-BE49-F238E27FC236}">
              <a16:creationId xmlns:a16="http://schemas.microsoft.com/office/drawing/2014/main" id="{00000000-0008-0000-1100-00001BD64D00}"/>
            </a:ext>
          </a:extLst>
        </xdr:cNvPr>
        <xdr:cNvGrpSpPr>
          <a:grpSpLocks/>
        </xdr:cNvGrpSpPr>
      </xdr:nvGrpSpPr>
      <xdr:grpSpPr bwMode="auto">
        <a:xfrm>
          <a:off x="4576763" y="10096500"/>
          <a:ext cx="228600" cy="0"/>
          <a:chOff x="466" y="3952"/>
          <a:chExt cx="28" cy="16"/>
        </a:xfrm>
      </xdr:grpSpPr>
      <xdr:sp macro="" textlink="">
        <xdr:nvSpPr>
          <xdr:cNvPr id="5101084" name="Line 7436">
            <a:extLst>
              <a:ext uri="{FF2B5EF4-FFF2-40B4-BE49-F238E27FC236}">
                <a16:creationId xmlns:a16="http://schemas.microsoft.com/office/drawing/2014/main" id="{00000000-0008-0000-1100-00001C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085" name="Line 7437">
            <a:extLst>
              <a:ext uri="{FF2B5EF4-FFF2-40B4-BE49-F238E27FC236}">
                <a16:creationId xmlns:a16="http://schemas.microsoft.com/office/drawing/2014/main" id="{00000000-0008-0000-1100-00001D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18.xml><?xml version="1.0" encoding="utf-8"?>
<xdr:wsDr xmlns:xdr="http://schemas.openxmlformats.org/drawingml/2006/spreadsheetDrawing" xmlns:a="http://schemas.openxmlformats.org/drawingml/2006/main">
  <xdr:twoCellAnchor>
    <xdr:from>
      <xdr:col>7</xdr:col>
      <xdr:colOff>0</xdr:colOff>
      <xdr:row>0</xdr:row>
      <xdr:rowOff>19050</xdr:rowOff>
    </xdr:from>
    <xdr:to>
      <xdr:col>10</xdr:col>
      <xdr:colOff>390525</xdr:colOff>
      <xdr:row>3</xdr:row>
      <xdr:rowOff>0</xdr:rowOff>
    </xdr:to>
    <xdr:grpSp>
      <xdr:nvGrpSpPr>
        <xdr:cNvPr id="4713213" name="Group 4">
          <a:hlinkClick xmlns:r="http://schemas.openxmlformats.org/officeDocument/2006/relationships" r:id="rId1" tooltip="Click for Bid Form"/>
          <a:extLst>
            <a:ext uri="{FF2B5EF4-FFF2-40B4-BE49-F238E27FC236}">
              <a16:creationId xmlns:a16="http://schemas.microsoft.com/office/drawing/2014/main" id="{00000000-0008-0000-1200-0000FDEA4700}"/>
            </a:ext>
          </a:extLst>
        </xdr:cNvPr>
        <xdr:cNvGrpSpPr>
          <a:grpSpLocks/>
        </xdr:cNvGrpSpPr>
      </xdr:nvGrpSpPr>
      <xdr:grpSpPr bwMode="auto">
        <a:xfrm>
          <a:off x="7465219" y="0"/>
          <a:ext cx="0" cy="452438"/>
          <a:chOff x="784" y="2"/>
          <a:chExt cx="116" cy="73"/>
        </a:xfrm>
      </xdr:grpSpPr>
      <xdr:sp macro="" textlink="">
        <xdr:nvSpPr>
          <xdr:cNvPr id="4713214" name="AutoShape 2">
            <a:extLst>
              <a:ext uri="{FF2B5EF4-FFF2-40B4-BE49-F238E27FC236}">
                <a16:creationId xmlns:a16="http://schemas.microsoft.com/office/drawing/2014/main" id="{00000000-0008-0000-1200-0000FEEA4700}"/>
              </a:ext>
            </a:extLst>
          </xdr:cNvPr>
          <xdr:cNvSpPr>
            <a:spLocks noChangeArrowheads="1"/>
          </xdr:cNvSpPr>
        </xdr:nvSpPr>
        <xdr:spPr bwMode="auto">
          <a:xfrm>
            <a:off x="784" y="2"/>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4" name="Text Box 3">
            <a:extLst>
              <a:ext uri="{FF2B5EF4-FFF2-40B4-BE49-F238E27FC236}">
                <a16:creationId xmlns:a16="http://schemas.microsoft.com/office/drawing/2014/main" id="{00000000-0008-0000-1200-000004000000}"/>
              </a:ext>
            </a:extLst>
          </xdr:cNvPr>
          <xdr:cNvSpPr txBox="1">
            <a:spLocks noChangeArrowheads="1"/>
          </xdr:cNvSpPr>
        </xdr:nvSpPr>
        <xdr:spPr bwMode="auto">
          <a:xfrm>
            <a:off x="7477125" y="-2997328095375"/>
            <a:ext cx="0" cy="0"/>
          </a:xfrm>
          <a:prstGeom prst="rect">
            <a:avLst/>
          </a:prstGeom>
          <a:noFill/>
          <a:ln w="9525">
            <a:noFill/>
            <a:miter lim="800000"/>
            <a:headEnd/>
            <a:tailEnd/>
          </a:ln>
        </xdr:spPr>
        <xdr:txBody>
          <a:bodyPr vertOverflow="clip" wrap="square" lIns="27432" tIns="32004" rIns="27432" bIns="32004" anchor="ctr" upright="1"/>
          <a:lstStyle/>
          <a:p>
            <a:pPr algn="ctr" rtl="1">
              <a:defRPr sz="1000"/>
            </a:pPr>
            <a:r>
              <a:rPr lang="en-US" sz="1000" b="1" i="0" strike="noStrike">
                <a:solidFill>
                  <a:srgbClr val="000000"/>
                </a:solidFill>
                <a:latin typeface="Book Antiqua"/>
              </a:rPr>
              <a:t>Click for Bid Form</a:t>
            </a:r>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4</xdr:col>
      <xdr:colOff>0</xdr:colOff>
      <xdr:row>1</xdr:row>
      <xdr:rowOff>0</xdr:rowOff>
    </xdr:from>
    <xdr:to>
      <xdr:col>5</xdr:col>
      <xdr:colOff>0</xdr:colOff>
      <xdr:row>2</xdr:row>
      <xdr:rowOff>0</xdr:rowOff>
    </xdr:to>
    <xdr:sp macro="" textlink="">
      <xdr:nvSpPr>
        <xdr:cNvPr id="2" name="Text Box 2">
          <a:hlinkClick xmlns:r="http://schemas.openxmlformats.org/officeDocument/2006/relationships" r:id="rId1" tooltip="Click Here to go back to Sch 5"/>
          <a:extLst>
            <a:ext uri="{FF2B5EF4-FFF2-40B4-BE49-F238E27FC236}">
              <a16:creationId xmlns:a16="http://schemas.microsoft.com/office/drawing/2014/main" id="{00000000-0008-0000-1300-000002000000}"/>
            </a:ext>
          </a:extLst>
        </xdr:cNvPr>
        <xdr:cNvSpPr txBox="1">
          <a:spLocks noChangeArrowheads="1"/>
        </xdr:cNvSpPr>
      </xdr:nvSpPr>
      <xdr:spPr bwMode="auto">
        <a:xfrm>
          <a:off x="5667375" y="209550"/>
          <a:ext cx="1190625" cy="276225"/>
        </a:xfrm>
        <a:prstGeom prst="rect">
          <a:avLst/>
        </a:prstGeom>
        <a:solidFill>
          <a:srgbClr val="99CCFF"/>
        </a:solidFill>
        <a:ln w="9525">
          <a:noFill/>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0000"/>
              </a:solidFill>
              <a:latin typeface="Book Antiqua"/>
            </a:rPr>
            <a:t>Back to Sch 5</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200025</xdr:colOff>
      <xdr:row>0</xdr:row>
      <xdr:rowOff>57150</xdr:rowOff>
    </xdr:from>
    <xdr:to>
      <xdr:col>3</xdr:col>
      <xdr:colOff>1409700</xdr:colOff>
      <xdr:row>2</xdr:row>
      <xdr:rowOff>28575</xdr:rowOff>
    </xdr:to>
    <xdr:grpSp>
      <xdr:nvGrpSpPr>
        <xdr:cNvPr id="4698108" name="Group 1">
          <a:hlinkClick xmlns:r="http://schemas.openxmlformats.org/officeDocument/2006/relationships" r:id="rId1" tooltip="Click to Proceed"/>
          <a:extLst>
            <a:ext uri="{FF2B5EF4-FFF2-40B4-BE49-F238E27FC236}">
              <a16:creationId xmlns:a16="http://schemas.microsoft.com/office/drawing/2014/main" id="{00000000-0008-0000-0200-0000FCAF4700}"/>
            </a:ext>
          </a:extLst>
        </xdr:cNvPr>
        <xdr:cNvGrpSpPr>
          <a:grpSpLocks/>
        </xdr:cNvGrpSpPr>
      </xdr:nvGrpSpPr>
      <xdr:grpSpPr bwMode="auto">
        <a:xfrm>
          <a:off x="7105650" y="57150"/>
          <a:ext cx="1209675" cy="771525"/>
          <a:chOff x="804" y="5"/>
          <a:chExt cx="116" cy="73"/>
        </a:xfrm>
      </xdr:grpSpPr>
      <xdr:sp macro="" textlink="">
        <xdr:nvSpPr>
          <xdr:cNvPr id="4698110" name="AutoShape 2">
            <a:extLst>
              <a:ext uri="{FF2B5EF4-FFF2-40B4-BE49-F238E27FC236}">
                <a16:creationId xmlns:a16="http://schemas.microsoft.com/office/drawing/2014/main" id="{00000000-0008-0000-0200-0000FEAF47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18435" name="Text Box 3">
            <a:extLst>
              <a:ext uri="{FF2B5EF4-FFF2-40B4-BE49-F238E27FC236}">
                <a16:creationId xmlns:a16="http://schemas.microsoft.com/office/drawing/2014/main" id="{00000000-0008-0000-0200-000003480000}"/>
              </a:ext>
            </a:extLst>
          </xdr:cNvPr>
          <xdr:cNvSpPr txBox="1">
            <a:spLocks noChangeArrowheads="1"/>
          </xdr:cNvSpPr>
        </xdr:nvSpPr>
        <xdr:spPr bwMode="auto">
          <a:xfrm>
            <a:off x="819" y="23"/>
            <a:ext cx="100" cy="39"/>
          </a:xfrm>
          <a:prstGeom prst="rect">
            <a:avLst/>
          </a:prstGeom>
          <a:noFill/>
          <a:ln w="9525">
            <a:noFill/>
            <a:miter lim="800000"/>
            <a:headEnd/>
            <a:tailEnd/>
          </a:ln>
        </xdr:spPr>
        <xdr:txBody>
          <a:bodyPr vertOverflow="clip" wrap="square" lIns="27432" tIns="32004" rIns="27432" bIns="32004" anchor="ctr" upright="1"/>
          <a:lstStyle/>
          <a:p>
            <a:pPr algn="ctr" rtl="0">
              <a:defRPr sz="1000"/>
            </a:pPr>
            <a:r>
              <a:rPr lang="en-US" sz="1000" b="1" i="0" u="none" strike="noStrike" baseline="0">
                <a:solidFill>
                  <a:srgbClr val="000000"/>
                </a:solidFill>
                <a:latin typeface="Book Antiqua"/>
              </a:rPr>
              <a:t>Click to Proceed</a:t>
            </a:r>
          </a:p>
        </xdr:txBody>
      </xdr:sp>
    </xdr:grpSp>
    <xdr:clientData/>
  </xdr:twoCellAnchor>
  <xdr:twoCellAnchor>
    <xdr:from>
      <xdr:col>2</xdr:col>
      <xdr:colOff>4457700</xdr:colOff>
      <xdr:row>54</xdr:row>
      <xdr:rowOff>0</xdr:rowOff>
    </xdr:from>
    <xdr:to>
      <xdr:col>2</xdr:col>
      <xdr:colOff>4981575</xdr:colOff>
      <xdr:row>54</xdr:row>
      <xdr:rowOff>0</xdr:rowOff>
    </xdr:to>
    <xdr:pic>
      <xdr:nvPicPr>
        <xdr:cNvPr id="4698109" name="Picture 4">
          <a:extLst>
            <a:ext uri="{FF2B5EF4-FFF2-40B4-BE49-F238E27FC236}">
              <a16:creationId xmlns:a16="http://schemas.microsoft.com/office/drawing/2014/main" id="{00000000-0008-0000-0200-0000FDAF4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29300" y="16573500"/>
          <a:ext cx="5238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5</xdr:col>
      <xdr:colOff>402166</xdr:colOff>
      <xdr:row>1</xdr:row>
      <xdr:rowOff>105833</xdr:rowOff>
    </xdr:from>
    <xdr:to>
      <xdr:col>7</xdr:col>
      <xdr:colOff>222250</xdr:colOff>
      <xdr:row>2</xdr:row>
      <xdr:rowOff>105833</xdr:rowOff>
    </xdr:to>
    <xdr:sp macro="" textlink="">
      <xdr:nvSpPr>
        <xdr:cNvPr id="2" name="Text Box 4">
          <a:hlinkClick xmlns:r="http://schemas.openxmlformats.org/officeDocument/2006/relationships" r:id="rId1" tooltip="Click Here to go back to Sch 5"/>
          <a:extLst>
            <a:ext uri="{FF2B5EF4-FFF2-40B4-BE49-F238E27FC236}">
              <a16:creationId xmlns:a16="http://schemas.microsoft.com/office/drawing/2014/main" id="{00000000-0008-0000-1400-000002000000}"/>
            </a:ext>
          </a:extLst>
        </xdr:cNvPr>
        <xdr:cNvSpPr txBox="1">
          <a:spLocks noChangeArrowheads="1"/>
        </xdr:cNvSpPr>
      </xdr:nvSpPr>
      <xdr:spPr bwMode="auto">
        <a:xfrm>
          <a:off x="7260166" y="315383"/>
          <a:ext cx="1191684" cy="276225"/>
        </a:xfrm>
        <a:prstGeom prst="rect">
          <a:avLst/>
        </a:prstGeom>
        <a:solidFill>
          <a:srgbClr val="99CCFF"/>
        </a:solidFill>
        <a:ln w="9525">
          <a:noFill/>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0000"/>
              </a:solidFill>
              <a:latin typeface="Book Antiqua"/>
            </a:rPr>
            <a:t>Back to Sch 5</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6</xdr:col>
      <xdr:colOff>104775</xdr:colOff>
      <xdr:row>1</xdr:row>
      <xdr:rowOff>19050</xdr:rowOff>
    </xdr:from>
    <xdr:to>
      <xdr:col>7</xdr:col>
      <xdr:colOff>371475</xdr:colOff>
      <xdr:row>2</xdr:row>
      <xdr:rowOff>19050</xdr:rowOff>
    </xdr:to>
    <xdr:sp macro="" textlink="">
      <xdr:nvSpPr>
        <xdr:cNvPr id="2" name="Text Box 1">
          <a:hlinkClick xmlns:r="http://schemas.openxmlformats.org/officeDocument/2006/relationships" r:id="rId1" tooltip="Click Here to go back to Sch 5"/>
          <a:extLst>
            <a:ext uri="{FF2B5EF4-FFF2-40B4-BE49-F238E27FC236}">
              <a16:creationId xmlns:a16="http://schemas.microsoft.com/office/drawing/2014/main" id="{00000000-0008-0000-1500-000002000000}"/>
            </a:ext>
          </a:extLst>
        </xdr:cNvPr>
        <xdr:cNvSpPr txBox="1">
          <a:spLocks noChangeArrowheads="1"/>
        </xdr:cNvSpPr>
      </xdr:nvSpPr>
      <xdr:spPr bwMode="auto">
        <a:xfrm>
          <a:off x="7096125" y="228600"/>
          <a:ext cx="952500" cy="276225"/>
        </a:xfrm>
        <a:prstGeom prst="rect">
          <a:avLst/>
        </a:prstGeom>
        <a:solidFill>
          <a:srgbClr val="99CCFF"/>
        </a:solidFill>
        <a:ln w="9525">
          <a:noFill/>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0000"/>
              </a:solidFill>
              <a:latin typeface="Book Antiqua"/>
            </a:rPr>
            <a:t>Back to Sch 5</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6</xdr:col>
      <xdr:colOff>171450</xdr:colOff>
      <xdr:row>0</xdr:row>
      <xdr:rowOff>104775</xdr:rowOff>
    </xdr:from>
    <xdr:to>
      <xdr:col>8</xdr:col>
      <xdr:colOff>76200</xdr:colOff>
      <xdr:row>4</xdr:row>
      <xdr:rowOff>0</xdr:rowOff>
    </xdr:to>
    <xdr:grpSp>
      <xdr:nvGrpSpPr>
        <xdr:cNvPr id="4717309" name="Group 10">
          <a:hlinkClick xmlns:r="http://schemas.openxmlformats.org/officeDocument/2006/relationships" r:id="rId1" tooltip="Back to Cover Page"/>
          <a:extLst>
            <a:ext uri="{FF2B5EF4-FFF2-40B4-BE49-F238E27FC236}">
              <a16:creationId xmlns:a16="http://schemas.microsoft.com/office/drawing/2014/main" id="{00000000-0008-0000-1600-0000FDFA4700}"/>
            </a:ext>
          </a:extLst>
        </xdr:cNvPr>
        <xdr:cNvGrpSpPr>
          <a:grpSpLocks/>
        </xdr:cNvGrpSpPr>
      </xdr:nvGrpSpPr>
      <xdr:grpSpPr bwMode="auto">
        <a:xfrm>
          <a:off x="7553325" y="104775"/>
          <a:ext cx="0" cy="742950"/>
          <a:chOff x="744" y="11"/>
          <a:chExt cx="113" cy="74"/>
        </a:xfrm>
      </xdr:grpSpPr>
      <xdr:sp macro="" textlink="">
        <xdr:nvSpPr>
          <xdr:cNvPr id="4717310" name="AutoShape 7">
            <a:extLst>
              <a:ext uri="{FF2B5EF4-FFF2-40B4-BE49-F238E27FC236}">
                <a16:creationId xmlns:a16="http://schemas.microsoft.com/office/drawing/2014/main" id="{00000000-0008-0000-1600-0000FEFA4700}"/>
              </a:ext>
            </a:extLst>
          </xdr:cNvPr>
          <xdr:cNvSpPr>
            <a:spLocks noChangeArrowheads="1"/>
          </xdr:cNvSpPr>
        </xdr:nvSpPr>
        <xdr:spPr bwMode="auto">
          <a:xfrm flipH="1">
            <a:off x="744" y="11"/>
            <a:ext cx="113" cy="74"/>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441 w 21600"/>
              <a:gd name="T13" fmla="*/ 5546 h 21600"/>
              <a:gd name="T14" fmla="*/ 18924 w 21600"/>
              <a:gd name="T15" fmla="*/ 16346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16392" name="Text Box 8">
            <a:extLst>
              <a:ext uri="{FF2B5EF4-FFF2-40B4-BE49-F238E27FC236}">
                <a16:creationId xmlns:a16="http://schemas.microsoft.com/office/drawing/2014/main" id="{00000000-0008-0000-1600-000008400000}"/>
              </a:ext>
            </a:extLst>
          </xdr:cNvPr>
          <xdr:cNvSpPr txBox="1">
            <a:spLocks noChangeArrowheads="1"/>
          </xdr:cNvSpPr>
        </xdr:nvSpPr>
        <xdr:spPr bwMode="auto">
          <a:xfrm>
            <a:off x="6848475" y="-4546760921700"/>
            <a:ext cx="0" cy="0"/>
          </a:xfrm>
          <a:prstGeom prst="rect">
            <a:avLst/>
          </a:prstGeom>
          <a:noFill/>
          <a:ln w="9525">
            <a:noFill/>
            <a:miter lim="800000"/>
            <a:headEnd/>
            <a:tailEnd/>
          </a:ln>
        </xdr:spPr>
        <xdr:txBody>
          <a:bodyPr vertOverflow="clip" wrap="square" lIns="27432" tIns="32004" rIns="0" bIns="32004" anchor="ctr" upright="1"/>
          <a:lstStyle/>
          <a:p>
            <a:pPr algn="l" rtl="0">
              <a:defRPr sz="1000"/>
            </a:pPr>
            <a:r>
              <a:rPr lang="en-US" sz="1000" b="1" i="0" u="none" strike="noStrike" baseline="0">
                <a:solidFill>
                  <a:srgbClr val="000000"/>
                </a:solidFill>
                <a:latin typeface="Book Antiqua"/>
              </a:rPr>
              <a:t>Back to Cover Page</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95250</xdr:colOff>
      <xdr:row>0</xdr:row>
      <xdr:rowOff>47625</xdr:rowOff>
    </xdr:from>
    <xdr:to>
      <xdr:col>8</xdr:col>
      <xdr:colOff>571500</xdr:colOff>
      <xdr:row>1</xdr:row>
      <xdr:rowOff>238125</xdr:rowOff>
    </xdr:to>
    <xdr:grpSp>
      <xdr:nvGrpSpPr>
        <xdr:cNvPr id="4698884" name="Group 6">
          <a:hlinkClick xmlns:r="http://schemas.openxmlformats.org/officeDocument/2006/relationships" r:id="rId1" tooltip="Click for Sch-1"/>
          <a:extLst>
            <a:ext uri="{FF2B5EF4-FFF2-40B4-BE49-F238E27FC236}">
              <a16:creationId xmlns:a16="http://schemas.microsoft.com/office/drawing/2014/main" id="{00000000-0008-0000-0300-000004B34700}"/>
            </a:ext>
          </a:extLst>
        </xdr:cNvPr>
        <xdr:cNvGrpSpPr>
          <a:grpSpLocks/>
        </xdr:cNvGrpSpPr>
      </xdr:nvGrpSpPr>
      <xdr:grpSpPr bwMode="auto">
        <a:xfrm>
          <a:off x="7477125" y="47625"/>
          <a:ext cx="0" cy="1266825"/>
          <a:chOff x="804" y="5"/>
          <a:chExt cx="116" cy="73"/>
        </a:xfrm>
      </xdr:grpSpPr>
      <xdr:sp macro="" textlink="">
        <xdr:nvSpPr>
          <xdr:cNvPr id="4698885" name="AutoShape 2">
            <a:extLst>
              <a:ext uri="{FF2B5EF4-FFF2-40B4-BE49-F238E27FC236}">
                <a16:creationId xmlns:a16="http://schemas.microsoft.com/office/drawing/2014/main" id="{00000000-0008-0000-0300-000005B347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9219" name="Text Box 3">
            <a:extLst>
              <a:ext uri="{FF2B5EF4-FFF2-40B4-BE49-F238E27FC236}">
                <a16:creationId xmlns:a16="http://schemas.microsoft.com/office/drawing/2014/main" id="{00000000-0008-0000-0300-000003240000}"/>
              </a:ext>
            </a:extLst>
          </xdr:cNvPr>
          <xdr:cNvSpPr txBox="1">
            <a:spLocks noChangeArrowheads="1"/>
          </xdr:cNvSpPr>
        </xdr:nvSpPr>
        <xdr:spPr bwMode="auto">
          <a:xfrm>
            <a:off x="7477125" y="-8092619908200"/>
            <a:ext cx="0" cy="0"/>
          </a:xfrm>
          <a:prstGeom prst="rect">
            <a:avLst/>
          </a:prstGeom>
          <a:noFill/>
          <a:ln w="9525">
            <a:noFill/>
            <a:miter lim="800000"/>
            <a:headEnd/>
            <a:tailEnd/>
          </a:ln>
        </xdr:spPr>
        <xdr:txBody>
          <a:bodyPr vertOverflow="clip" wrap="square" lIns="27432" tIns="32004" rIns="27432" bIns="32004" anchor="ctr" upright="1"/>
          <a:lstStyle/>
          <a:p>
            <a:pPr algn="ctr" rtl="0">
              <a:defRPr sz="1000"/>
            </a:pPr>
            <a:r>
              <a:rPr lang="en-US" sz="1000" b="1" i="0" u="none" strike="noStrike" baseline="0">
                <a:solidFill>
                  <a:srgbClr val="000000"/>
                </a:solidFill>
                <a:latin typeface="Book Antiqua"/>
              </a:rPr>
              <a:t>Click for Sch-1</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247650</xdr:colOff>
      <xdr:row>0</xdr:row>
      <xdr:rowOff>28575</xdr:rowOff>
    </xdr:from>
    <xdr:to>
      <xdr:col>15</xdr:col>
      <xdr:colOff>1362075</xdr:colOff>
      <xdr:row>2</xdr:row>
      <xdr:rowOff>266700</xdr:rowOff>
    </xdr:to>
    <xdr:grpSp>
      <xdr:nvGrpSpPr>
        <xdr:cNvPr id="5010612" name="Group 38">
          <a:hlinkClick xmlns:r="http://schemas.openxmlformats.org/officeDocument/2006/relationships" r:id="rId1" tooltip="Click for Sch-2"/>
          <a:extLst>
            <a:ext uri="{FF2B5EF4-FFF2-40B4-BE49-F238E27FC236}">
              <a16:creationId xmlns:a16="http://schemas.microsoft.com/office/drawing/2014/main" id="{00000000-0008-0000-0400-0000B4744C00}"/>
            </a:ext>
          </a:extLst>
        </xdr:cNvPr>
        <xdr:cNvGrpSpPr>
          <a:grpSpLocks/>
        </xdr:cNvGrpSpPr>
      </xdr:nvGrpSpPr>
      <xdr:grpSpPr bwMode="auto">
        <a:xfrm>
          <a:off x="13212856" y="28575"/>
          <a:ext cx="1038225" cy="663949"/>
          <a:chOff x="804" y="5"/>
          <a:chExt cx="116" cy="73"/>
        </a:xfrm>
      </xdr:grpSpPr>
      <xdr:sp macro="" textlink="">
        <xdr:nvSpPr>
          <xdr:cNvPr id="5010613" name="AutoShape 39">
            <a:extLst>
              <a:ext uri="{FF2B5EF4-FFF2-40B4-BE49-F238E27FC236}">
                <a16:creationId xmlns:a16="http://schemas.microsoft.com/office/drawing/2014/main" id="{00000000-0008-0000-0400-0000B5744C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3112" name="Text Box 40">
            <a:extLst>
              <a:ext uri="{FF2B5EF4-FFF2-40B4-BE49-F238E27FC236}">
                <a16:creationId xmlns:a16="http://schemas.microsoft.com/office/drawing/2014/main" id="{00000000-0008-0000-0400-0000280C0000}"/>
              </a:ext>
            </a:extLst>
          </xdr:cNvPr>
          <xdr:cNvSpPr txBox="1">
            <a:spLocks noChangeArrowheads="1"/>
          </xdr:cNvSpPr>
        </xdr:nvSpPr>
        <xdr:spPr bwMode="auto">
          <a:xfrm>
            <a:off x="18573750" y="-34168757"/>
            <a:ext cx="0" cy="37"/>
          </a:xfrm>
          <a:prstGeom prst="rect">
            <a:avLst/>
          </a:prstGeom>
          <a:noFill/>
          <a:ln w="9525">
            <a:noFill/>
            <a:miter lim="800000"/>
            <a:headEnd/>
            <a:tailEnd/>
          </a:ln>
        </xdr:spPr>
        <xdr:txBody>
          <a:bodyPr vertOverflow="clip" wrap="square" lIns="27432" tIns="32004" rIns="27432" bIns="32004" anchor="ctr" upright="1"/>
          <a:lstStyle/>
          <a:p>
            <a:pPr algn="ctr" rtl="0">
              <a:defRPr sz="1000"/>
            </a:pPr>
            <a:r>
              <a:rPr lang="en-US" sz="1000" b="1" i="0" u="none" strike="noStrike" baseline="0">
                <a:solidFill>
                  <a:srgbClr val="000000"/>
                </a:solidFill>
                <a:latin typeface="Book Antiqua"/>
              </a:rPr>
              <a:t>Click for Sch-2</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247650</xdr:colOff>
      <xdr:row>0</xdr:row>
      <xdr:rowOff>28575</xdr:rowOff>
    </xdr:from>
    <xdr:to>
      <xdr:col>7</xdr:col>
      <xdr:colOff>1362075</xdr:colOff>
      <xdr:row>2</xdr:row>
      <xdr:rowOff>266700</xdr:rowOff>
    </xdr:to>
    <xdr:grpSp>
      <xdr:nvGrpSpPr>
        <xdr:cNvPr id="4700925" name="Group 38">
          <a:hlinkClick xmlns:r="http://schemas.openxmlformats.org/officeDocument/2006/relationships" r:id="rId1" tooltip="Click for Sch-2"/>
          <a:extLst>
            <a:ext uri="{FF2B5EF4-FFF2-40B4-BE49-F238E27FC236}">
              <a16:creationId xmlns:a16="http://schemas.microsoft.com/office/drawing/2014/main" id="{00000000-0008-0000-0500-0000FDBA4700}"/>
            </a:ext>
          </a:extLst>
        </xdr:cNvPr>
        <xdr:cNvGrpSpPr>
          <a:grpSpLocks/>
        </xdr:cNvGrpSpPr>
      </xdr:nvGrpSpPr>
      <xdr:grpSpPr bwMode="auto">
        <a:xfrm>
          <a:off x="8220075" y="28575"/>
          <a:ext cx="1114425" cy="638175"/>
          <a:chOff x="804" y="5"/>
          <a:chExt cx="116" cy="73"/>
        </a:xfrm>
      </xdr:grpSpPr>
      <xdr:sp macro="" textlink="">
        <xdr:nvSpPr>
          <xdr:cNvPr id="4700926" name="AutoShape 39">
            <a:extLst>
              <a:ext uri="{FF2B5EF4-FFF2-40B4-BE49-F238E27FC236}">
                <a16:creationId xmlns:a16="http://schemas.microsoft.com/office/drawing/2014/main" id="{00000000-0008-0000-0500-0000FEBA47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4" name="Text Box 40">
            <a:extLst>
              <a:ext uri="{FF2B5EF4-FFF2-40B4-BE49-F238E27FC236}">
                <a16:creationId xmlns:a16="http://schemas.microsoft.com/office/drawing/2014/main" id="{00000000-0008-0000-0500-000004000000}"/>
              </a:ext>
            </a:extLst>
          </xdr:cNvPr>
          <xdr:cNvSpPr txBox="1">
            <a:spLocks noChangeArrowheads="1"/>
          </xdr:cNvSpPr>
        </xdr:nvSpPr>
        <xdr:spPr bwMode="auto">
          <a:xfrm>
            <a:off x="819" y="24"/>
            <a:ext cx="98" cy="38"/>
          </a:xfrm>
          <a:prstGeom prst="rect">
            <a:avLst/>
          </a:prstGeom>
          <a:noFill/>
          <a:ln w="9525">
            <a:noFill/>
            <a:miter lim="800000"/>
            <a:headEnd/>
            <a:tailEnd/>
          </a:ln>
        </xdr:spPr>
        <xdr:txBody>
          <a:bodyPr vertOverflow="clip" wrap="square" lIns="27432" tIns="32004" rIns="27432" bIns="32004" anchor="ctr" upright="1"/>
          <a:lstStyle/>
          <a:p>
            <a:pPr algn="ctr" rtl="0">
              <a:defRPr sz="1000"/>
            </a:pPr>
            <a:r>
              <a:rPr lang="en-US" sz="1000" b="1" i="0" u="none" strike="noStrike" baseline="0">
                <a:solidFill>
                  <a:srgbClr val="000000"/>
                </a:solidFill>
                <a:latin typeface="Book Antiqua"/>
              </a:rPr>
              <a:t>Click for Sch-2</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266700</xdr:colOff>
      <xdr:row>0</xdr:row>
      <xdr:rowOff>19050</xdr:rowOff>
    </xdr:from>
    <xdr:to>
      <xdr:col>12</xdr:col>
      <xdr:colOff>0</xdr:colOff>
      <xdr:row>2</xdr:row>
      <xdr:rowOff>257175</xdr:rowOff>
    </xdr:to>
    <xdr:grpSp>
      <xdr:nvGrpSpPr>
        <xdr:cNvPr id="4701949" name="Group 1">
          <a:hlinkClick xmlns:r="http://schemas.openxmlformats.org/officeDocument/2006/relationships" r:id="rId1" tooltip="Click for Sch-3"/>
          <a:extLst>
            <a:ext uri="{FF2B5EF4-FFF2-40B4-BE49-F238E27FC236}">
              <a16:creationId xmlns:a16="http://schemas.microsoft.com/office/drawing/2014/main" id="{00000000-0008-0000-0600-0000FDBE4700}"/>
            </a:ext>
          </a:extLst>
        </xdr:cNvPr>
        <xdr:cNvGrpSpPr>
          <a:grpSpLocks/>
        </xdr:cNvGrpSpPr>
      </xdr:nvGrpSpPr>
      <xdr:grpSpPr bwMode="auto">
        <a:xfrm>
          <a:off x="11363325" y="19050"/>
          <a:ext cx="1114425" cy="666750"/>
          <a:chOff x="804" y="5"/>
          <a:chExt cx="116" cy="73"/>
        </a:xfrm>
      </xdr:grpSpPr>
      <xdr:sp macro="" textlink="">
        <xdr:nvSpPr>
          <xdr:cNvPr id="4701950" name="AutoShape 2">
            <a:extLst>
              <a:ext uri="{FF2B5EF4-FFF2-40B4-BE49-F238E27FC236}">
                <a16:creationId xmlns:a16="http://schemas.microsoft.com/office/drawing/2014/main" id="{00000000-0008-0000-0600-0000FEBE47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10243" name="Text Box 3">
            <a:extLst>
              <a:ext uri="{FF2B5EF4-FFF2-40B4-BE49-F238E27FC236}">
                <a16:creationId xmlns:a16="http://schemas.microsoft.com/office/drawing/2014/main" id="{00000000-0008-0000-0600-000003280000}"/>
              </a:ext>
            </a:extLst>
          </xdr:cNvPr>
          <xdr:cNvSpPr txBox="1">
            <a:spLocks noChangeArrowheads="1"/>
          </xdr:cNvSpPr>
        </xdr:nvSpPr>
        <xdr:spPr bwMode="auto">
          <a:xfrm>
            <a:off x="14763750" y="1824706458"/>
            <a:ext cx="0" cy="39"/>
          </a:xfrm>
          <a:prstGeom prst="rect">
            <a:avLst/>
          </a:prstGeom>
          <a:noFill/>
          <a:ln w="9525">
            <a:noFill/>
            <a:miter lim="800000"/>
            <a:headEnd/>
            <a:tailEnd/>
          </a:ln>
        </xdr:spPr>
        <xdr:txBody>
          <a:bodyPr vertOverflow="clip" wrap="square" lIns="27432" tIns="32004" rIns="27432" bIns="32004" anchor="ctr" upright="1"/>
          <a:lstStyle/>
          <a:p>
            <a:pPr algn="ctr" rtl="0">
              <a:defRPr sz="1000"/>
            </a:pPr>
            <a:r>
              <a:rPr lang="en-US" sz="1000" b="1" i="0" u="none" strike="noStrike" baseline="0">
                <a:solidFill>
                  <a:srgbClr val="000000"/>
                </a:solidFill>
                <a:latin typeface="Book Antiqua"/>
              </a:rPr>
              <a:t>Click for Sch-3</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266700</xdr:colOff>
      <xdr:row>0</xdr:row>
      <xdr:rowOff>19050</xdr:rowOff>
    </xdr:from>
    <xdr:to>
      <xdr:col>8</xdr:col>
      <xdr:colOff>0</xdr:colOff>
      <xdr:row>2</xdr:row>
      <xdr:rowOff>257175</xdr:rowOff>
    </xdr:to>
    <xdr:grpSp>
      <xdr:nvGrpSpPr>
        <xdr:cNvPr id="4702973" name="Group 1">
          <a:hlinkClick xmlns:r="http://schemas.openxmlformats.org/officeDocument/2006/relationships" r:id="rId1" tooltip="Click for Sch-3"/>
          <a:extLst>
            <a:ext uri="{FF2B5EF4-FFF2-40B4-BE49-F238E27FC236}">
              <a16:creationId xmlns:a16="http://schemas.microsoft.com/office/drawing/2014/main" id="{00000000-0008-0000-0700-0000FDC24700}"/>
            </a:ext>
          </a:extLst>
        </xdr:cNvPr>
        <xdr:cNvGrpSpPr>
          <a:grpSpLocks/>
        </xdr:cNvGrpSpPr>
      </xdr:nvGrpSpPr>
      <xdr:grpSpPr bwMode="auto">
        <a:xfrm>
          <a:off x="7636669" y="19050"/>
          <a:ext cx="1114425" cy="654844"/>
          <a:chOff x="804" y="5"/>
          <a:chExt cx="116" cy="73"/>
        </a:xfrm>
      </xdr:grpSpPr>
      <xdr:sp macro="" textlink="">
        <xdr:nvSpPr>
          <xdr:cNvPr id="4702974" name="AutoShape 2">
            <a:extLst>
              <a:ext uri="{FF2B5EF4-FFF2-40B4-BE49-F238E27FC236}">
                <a16:creationId xmlns:a16="http://schemas.microsoft.com/office/drawing/2014/main" id="{00000000-0008-0000-0700-0000FEC247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4" name="Text Box 3">
            <a:extLst>
              <a:ext uri="{FF2B5EF4-FFF2-40B4-BE49-F238E27FC236}">
                <a16:creationId xmlns:a16="http://schemas.microsoft.com/office/drawing/2014/main" id="{00000000-0008-0000-0700-000004000000}"/>
              </a:ext>
            </a:extLst>
          </xdr:cNvPr>
          <xdr:cNvSpPr txBox="1">
            <a:spLocks noChangeArrowheads="1"/>
          </xdr:cNvSpPr>
        </xdr:nvSpPr>
        <xdr:spPr bwMode="auto">
          <a:xfrm>
            <a:off x="819" y="23"/>
            <a:ext cx="98" cy="39"/>
          </a:xfrm>
          <a:prstGeom prst="rect">
            <a:avLst/>
          </a:prstGeom>
          <a:noFill/>
          <a:ln w="9525">
            <a:noFill/>
            <a:miter lim="800000"/>
            <a:headEnd/>
            <a:tailEnd/>
          </a:ln>
        </xdr:spPr>
        <xdr:txBody>
          <a:bodyPr vertOverflow="clip" wrap="square" lIns="27432" tIns="32004" rIns="27432" bIns="32004" anchor="ctr" upright="1"/>
          <a:lstStyle/>
          <a:p>
            <a:pPr algn="ctr" rtl="0">
              <a:defRPr sz="1000"/>
            </a:pPr>
            <a:r>
              <a:rPr lang="en-US" sz="1000" b="1" i="0" u="none" strike="noStrike" baseline="0">
                <a:solidFill>
                  <a:srgbClr val="000000"/>
                </a:solidFill>
                <a:latin typeface="Book Antiqua"/>
              </a:rPr>
              <a:t>Click for Sch-3</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16</xdr:col>
      <xdr:colOff>257175</xdr:colOff>
      <xdr:row>0</xdr:row>
      <xdr:rowOff>19050</xdr:rowOff>
    </xdr:from>
    <xdr:to>
      <xdr:col>17</xdr:col>
      <xdr:colOff>0</xdr:colOff>
      <xdr:row>2</xdr:row>
      <xdr:rowOff>257175</xdr:rowOff>
    </xdr:to>
    <xdr:grpSp>
      <xdr:nvGrpSpPr>
        <xdr:cNvPr id="5036162" name="Group 1">
          <a:hlinkClick xmlns:r="http://schemas.openxmlformats.org/officeDocument/2006/relationships" r:id="rId1" tooltip="Click for Sch-4"/>
          <a:extLst>
            <a:ext uri="{FF2B5EF4-FFF2-40B4-BE49-F238E27FC236}">
              <a16:creationId xmlns:a16="http://schemas.microsoft.com/office/drawing/2014/main" id="{00000000-0008-0000-0800-000082D84C00}"/>
            </a:ext>
          </a:extLst>
        </xdr:cNvPr>
        <xdr:cNvGrpSpPr>
          <a:grpSpLocks/>
        </xdr:cNvGrpSpPr>
      </xdr:nvGrpSpPr>
      <xdr:grpSpPr bwMode="auto">
        <a:xfrm>
          <a:off x="11818144" y="19050"/>
          <a:ext cx="909637" cy="654844"/>
          <a:chOff x="804" y="5"/>
          <a:chExt cx="116" cy="73"/>
        </a:xfrm>
      </xdr:grpSpPr>
      <xdr:sp macro="" textlink="">
        <xdr:nvSpPr>
          <xdr:cNvPr id="5036163" name="AutoShape 2">
            <a:extLst>
              <a:ext uri="{FF2B5EF4-FFF2-40B4-BE49-F238E27FC236}">
                <a16:creationId xmlns:a16="http://schemas.microsoft.com/office/drawing/2014/main" id="{00000000-0008-0000-0800-000083D84C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11267" name="Text Box 3">
            <a:extLst>
              <a:ext uri="{FF2B5EF4-FFF2-40B4-BE49-F238E27FC236}">
                <a16:creationId xmlns:a16="http://schemas.microsoft.com/office/drawing/2014/main" id="{00000000-0008-0000-0800-0000032C0000}"/>
              </a:ext>
            </a:extLst>
          </xdr:cNvPr>
          <xdr:cNvSpPr txBox="1">
            <a:spLocks noChangeArrowheads="1"/>
          </xdr:cNvSpPr>
        </xdr:nvSpPr>
        <xdr:spPr bwMode="auto">
          <a:xfrm>
            <a:off x="819" y="23"/>
            <a:ext cx="100" cy="39"/>
          </a:xfrm>
          <a:prstGeom prst="rect">
            <a:avLst/>
          </a:prstGeom>
          <a:noFill/>
          <a:ln w="9525">
            <a:noFill/>
            <a:miter lim="800000"/>
            <a:headEnd/>
            <a:tailEnd/>
          </a:ln>
        </xdr:spPr>
        <xdr:txBody>
          <a:bodyPr vertOverflow="clip" wrap="square" lIns="27432" tIns="32004" rIns="27432" bIns="32004" anchor="ctr" upright="1"/>
          <a:lstStyle/>
          <a:p>
            <a:pPr algn="ctr" rtl="0">
              <a:defRPr sz="1000"/>
            </a:pPr>
            <a:r>
              <a:rPr lang="en-US" sz="1000" b="1" i="0" u="none" strike="noStrike" baseline="0">
                <a:solidFill>
                  <a:srgbClr val="000000"/>
                </a:solidFill>
                <a:latin typeface="Book Antiqua"/>
              </a:rPr>
              <a:t>Click for Sch-4</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257175</xdr:colOff>
      <xdr:row>0</xdr:row>
      <xdr:rowOff>19050</xdr:rowOff>
    </xdr:from>
    <xdr:to>
      <xdr:col>7</xdr:col>
      <xdr:colOff>676275</xdr:colOff>
      <xdr:row>2</xdr:row>
      <xdr:rowOff>257175</xdr:rowOff>
    </xdr:to>
    <xdr:grpSp>
      <xdr:nvGrpSpPr>
        <xdr:cNvPr id="4703997" name="Group 1">
          <a:hlinkClick xmlns:r="http://schemas.openxmlformats.org/officeDocument/2006/relationships" r:id="rId1" tooltip="Click for Sch-4"/>
          <a:extLst>
            <a:ext uri="{FF2B5EF4-FFF2-40B4-BE49-F238E27FC236}">
              <a16:creationId xmlns:a16="http://schemas.microsoft.com/office/drawing/2014/main" id="{00000000-0008-0000-0900-0000FDC64700}"/>
            </a:ext>
          </a:extLst>
        </xdr:cNvPr>
        <xdr:cNvGrpSpPr>
          <a:grpSpLocks/>
        </xdr:cNvGrpSpPr>
      </xdr:nvGrpSpPr>
      <xdr:grpSpPr bwMode="auto">
        <a:xfrm>
          <a:off x="7650956" y="19050"/>
          <a:ext cx="1109663" cy="666750"/>
          <a:chOff x="804" y="5"/>
          <a:chExt cx="116" cy="73"/>
        </a:xfrm>
      </xdr:grpSpPr>
      <xdr:sp macro="" textlink="">
        <xdr:nvSpPr>
          <xdr:cNvPr id="4703998" name="AutoShape 2">
            <a:extLst>
              <a:ext uri="{FF2B5EF4-FFF2-40B4-BE49-F238E27FC236}">
                <a16:creationId xmlns:a16="http://schemas.microsoft.com/office/drawing/2014/main" id="{00000000-0008-0000-0900-0000FEC647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4" name="Text Box 3">
            <a:extLst>
              <a:ext uri="{FF2B5EF4-FFF2-40B4-BE49-F238E27FC236}">
                <a16:creationId xmlns:a16="http://schemas.microsoft.com/office/drawing/2014/main" id="{00000000-0008-0000-0900-000004000000}"/>
              </a:ext>
            </a:extLst>
          </xdr:cNvPr>
          <xdr:cNvSpPr txBox="1">
            <a:spLocks noChangeArrowheads="1"/>
          </xdr:cNvSpPr>
        </xdr:nvSpPr>
        <xdr:spPr bwMode="auto">
          <a:xfrm>
            <a:off x="819" y="23"/>
            <a:ext cx="98" cy="39"/>
          </a:xfrm>
          <a:prstGeom prst="rect">
            <a:avLst/>
          </a:prstGeom>
          <a:noFill/>
          <a:ln w="9525">
            <a:noFill/>
            <a:miter lim="800000"/>
            <a:headEnd/>
            <a:tailEnd/>
          </a:ln>
        </xdr:spPr>
        <xdr:txBody>
          <a:bodyPr vertOverflow="clip" wrap="square" lIns="27432" tIns="32004" rIns="27432" bIns="32004" anchor="ctr" upright="1"/>
          <a:lstStyle/>
          <a:p>
            <a:pPr algn="ctr" rtl="0">
              <a:defRPr sz="1000"/>
            </a:pPr>
            <a:r>
              <a:rPr lang="en-US" sz="1000" b="1" i="0" u="none" strike="noStrike" baseline="0">
                <a:solidFill>
                  <a:srgbClr val="000000"/>
                </a:solidFill>
                <a:latin typeface="Book Antiqua"/>
              </a:rPr>
              <a:t>Click for Sch-4</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26" Type="http://schemas.openxmlformats.org/officeDocument/2006/relationships/printerSettings" Target="../printerSettings/printerSettings26.bin"/><Relationship Id="rId3" Type="http://schemas.openxmlformats.org/officeDocument/2006/relationships/printerSettings" Target="../printerSettings/printerSettings3.bin"/><Relationship Id="rId21" Type="http://schemas.openxmlformats.org/officeDocument/2006/relationships/printerSettings" Target="../printerSettings/printerSettings21.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5" Type="http://schemas.openxmlformats.org/officeDocument/2006/relationships/printerSettings" Target="../printerSettings/printerSettings25.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24" Type="http://schemas.openxmlformats.org/officeDocument/2006/relationships/printerSettings" Target="../printerSettings/printerSettings24.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267.bin"/><Relationship Id="rId13" Type="http://schemas.openxmlformats.org/officeDocument/2006/relationships/printerSettings" Target="../printerSettings/printerSettings272.bin"/><Relationship Id="rId18" Type="http://schemas.openxmlformats.org/officeDocument/2006/relationships/printerSettings" Target="../printerSettings/printerSettings277.bin"/><Relationship Id="rId26" Type="http://schemas.openxmlformats.org/officeDocument/2006/relationships/printerSettings" Target="../printerSettings/printerSettings285.bin"/><Relationship Id="rId3" Type="http://schemas.openxmlformats.org/officeDocument/2006/relationships/printerSettings" Target="../printerSettings/printerSettings262.bin"/><Relationship Id="rId21" Type="http://schemas.openxmlformats.org/officeDocument/2006/relationships/printerSettings" Target="../printerSettings/printerSettings280.bin"/><Relationship Id="rId7" Type="http://schemas.openxmlformats.org/officeDocument/2006/relationships/printerSettings" Target="../printerSettings/printerSettings266.bin"/><Relationship Id="rId12" Type="http://schemas.openxmlformats.org/officeDocument/2006/relationships/printerSettings" Target="../printerSettings/printerSettings271.bin"/><Relationship Id="rId17" Type="http://schemas.openxmlformats.org/officeDocument/2006/relationships/printerSettings" Target="../printerSettings/printerSettings276.bin"/><Relationship Id="rId25" Type="http://schemas.openxmlformats.org/officeDocument/2006/relationships/printerSettings" Target="../printerSettings/printerSettings284.bin"/><Relationship Id="rId2" Type="http://schemas.openxmlformats.org/officeDocument/2006/relationships/printerSettings" Target="../printerSettings/printerSettings261.bin"/><Relationship Id="rId16" Type="http://schemas.openxmlformats.org/officeDocument/2006/relationships/printerSettings" Target="../printerSettings/printerSettings275.bin"/><Relationship Id="rId20" Type="http://schemas.openxmlformats.org/officeDocument/2006/relationships/printerSettings" Target="../printerSettings/printerSettings279.bin"/><Relationship Id="rId1" Type="http://schemas.openxmlformats.org/officeDocument/2006/relationships/printerSettings" Target="../printerSettings/printerSettings260.bin"/><Relationship Id="rId6" Type="http://schemas.openxmlformats.org/officeDocument/2006/relationships/printerSettings" Target="../printerSettings/printerSettings265.bin"/><Relationship Id="rId11" Type="http://schemas.openxmlformats.org/officeDocument/2006/relationships/printerSettings" Target="../printerSettings/printerSettings270.bin"/><Relationship Id="rId24" Type="http://schemas.openxmlformats.org/officeDocument/2006/relationships/printerSettings" Target="../printerSettings/printerSettings283.bin"/><Relationship Id="rId5" Type="http://schemas.openxmlformats.org/officeDocument/2006/relationships/printerSettings" Target="../printerSettings/printerSettings264.bin"/><Relationship Id="rId15" Type="http://schemas.openxmlformats.org/officeDocument/2006/relationships/printerSettings" Target="../printerSettings/printerSettings274.bin"/><Relationship Id="rId23" Type="http://schemas.openxmlformats.org/officeDocument/2006/relationships/printerSettings" Target="../printerSettings/printerSettings282.bin"/><Relationship Id="rId28" Type="http://schemas.openxmlformats.org/officeDocument/2006/relationships/drawing" Target="../drawings/drawing9.xml"/><Relationship Id="rId10" Type="http://schemas.openxmlformats.org/officeDocument/2006/relationships/printerSettings" Target="../printerSettings/printerSettings269.bin"/><Relationship Id="rId19" Type="http://schemas.openxmlformats.org/officeDocument/2006/relationships/printerSettings" Target="../printerSettings/printerSettings278.bin"/><Relationship Id="rId4" Type="http://schemas.openxmlformats.org/officeDocument/2006/relationships/printerSettings" Target="../printerSettings/printerSettings263.bin"/><Relationship Id="rId9" Type="http://schemas.openxmlformats.org/officeDocument/2006/relationships/printerSettings" Target="../printerSettings/printerSettings268.bin"/><Relationship Id="rId14" Type="http://schemas.openxmlformats.org/officeDocument/2006/relationships/printerSettings" Target="../printerSettings/printerSettings273.bin"/><Relationship Id="rId22" Type="http://schemas.openxmlformats.org/officeDocument/2006/relationships/printerSettings" Target="../printerSettings/printerSettings281.bin"/><Relationship Id="rId27" Type="http://schemas.openxmlformats.org/officeDocument/2006/relationships/printerSettings" Target="../printerSettings/printerSettings286.bin"/></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294.bin"/><Relationship Id="rId13" Type="http://schemas.openxmlformats.org/officeDocument/2006/relationships/drawing" Target="../drawings/drawing10.xml"/><Relationship Id="rId3" Type="http://schemas.openxmlformats.org/officeDocument/2006/relationships/printerSettings" Target="../printerSettings/printerSettings289.bin"/><Relationship Id="rId7" Type="http://schemas.openxmlformats.org/officeDocument/2006/relationships/printerSettings" Target="../printerSettings/printerSettings293.bin"/><Relationship Id="rId12" Type="http://schemas.openxmlformats.org/officeDocument/2006/relationships/printerSettings" Target="../printerSettings/printerSettings298.bin"/><Relationship Id="rId2" Type="http://schemas.openxmlformats.org/officeDocument/2006/relationships/printerSettings" Target="../printerSettings/printerSettings288.bin"/><Relationship Id="rId1" Type="http://schemas.openxmlformats.org/officeDocument/2006/relationships/printerSettings" Target="../printerSettings/printerSettings287.bin"/><Relationship Id="rId6" Type="http://schemas.openxmlformats.org/officeDocument/2006/relationships/printerSettings" Target="../printerSettings/printerSettings292.bin"/><Relationship Id="rId11" Type="http://schemas.openxmlformats.org/officeDocument/2006/relationships/printerSettings" Target="../printerSettings/printerSettings297.bin"/><Relationship Id="rId5" Type="http://schemas.openxmlformats.org/officeDocument/2006/relationships/printerSettings" Target="../printerSettings/printerSettings291.bin"/><Relationship Id="rId10" Type="http://schemas.openxmlformats.org/officeDocument/2006/relationships/printerSettings" Target="../printerSettings/printerSettings296.bin"/><Relationship Id="rId4" Type="http://schemas.openxmlformats.org/officeDocument/2006/relationships/printerSettings" Target="../printerSettings/printerSettings290.bin"/><Relationship Id="rId9" Type="http://schemas.openxmlformats.org/officeDocument/2006/relationships/printerSettings" Target="../printerSettings/printerSettings295.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306.bin"/><Relationship Id="rId13" Type="http://schemas.openxmlformats.org/officeDocument/2006/relationships/printerSettings" Target="../printerSettings/printerSettings311.bin"/><Relationship Id="rId18" Type="http://schemas.openxmlformats.org/officeDocument/2006/relationships/printerSettings" Target="../printerSettings/printerSettings316.bin"/><Relationship Id="rId26" Type="http://schemas.openxmlformats.org/officeDocument/2006/relationships/printerSettings" Target="../printerSettings/printerSettings324.bin"/><Relationship Id="rId3" Type="http://schemas.openxmlformats.org/officeDocument/2006/relationships/printerSettings" Target="../printerSettings/printerSettings301.bin"/><Relationship Id="rId21" Type="http://schemas.openxmlformats.org/officeDocument/2006/relationships/printerSettings" Target="../printerSettings/printerSettings319.bin"/><Relationship Id="rId7" Type="http://schemas.openxmlformats.org/officeDocument/2006/relationships/printerSettings" Target="../printerSettings/printerSettings305.bin"/><Relationship Id="rId12" Type="http://schemas.openxmlformats.org/officeDocument/2006/relationships/printerSettings" Target="../printerSettings/printerSettings310.bin"/><Relationship Id="rId17" Type="http://schemas.openxmlformats.org/officeDocument/2006/relationships/printerSettings" Target="../printerSettings/printerSettings315.bin"/><Relationship Id="rId25" Type="http://schemas.openxmlformats.org/officeDocument/2006/relationships/printerSettings" Target="../printerSettings/printerSettings323.bin"/><Relationship Id="rId2" Type="http://schemas.openxmlformats.org/officeDocument/2006/relationships/printerSettings" Target="../printerSettings/printerSettings300.bin"/><Relationship Id="rId16" Type="http://schemas.openxmlformats.org/officeDocument/2006/relationships/printerSettings" Target="../printerSettings/printerSettings314.bin"/><Relationship Id="rId20" Type="http://schemas.openxmlformats.org/officeDocument/2006/relationships/printerSettings" Target="../printerSettings/printerSettings318.bin"/><Relationship Id="rId29" Type="http://schemas.openxmlformats.org/officeDocument/2006/relationships/printerSettings" Target="../printerSettings/printerSettings327.bin"/><Relationship Id="rId1" Type="http://schemas.openxmlformats.org/officeDocument/2006/relationships/printerSettings" Target="../printerSettings/printerSettings299.bin"/><Relationship Id="rId6" Type="http://schemas.openxmlformats.org/officeDocument/2006/relationships/printerSettings" Target="../printerSettings/printerSettings304.bin"/><Relationship Id="rId11" Type="http://schemas.openxmlformats.org/officeDocument/2006/relationships/printerSettings" Target="../printerSettings/printerSettings309.bin"/><Relationship Id="rId24" Type="http://schemas.openxmlformats.org/officeDocument/2006/relationships/printerSettings" Target="../printerSettings/printerSettings322.bin"/><Relationship Id="rId5" Type="http://schemas.openxmlformats.org/officeDocument/2006/relationships/printerSettings" Target="../printerSettings/printerSettings303.bin"/><Relationship Id="rId15" Type="http://schemas.openxmlformats.org/officeDocument/2006/relationships/printerSettings" Target="../printerSettings/printerSettings313.bin"/><Relationship Id="rId23" Type="http://schemas.openxmlformats.org/officeDocument/2006/relationships/printerSettings" Target="../printerSettings/printerSettings321.bin"/><Relationship Id="rId28" Type="http://schemas.openxmlformats.org/officeDocument/2006/relationships/printerSettings" Target="../printerSettings/printerSettings326.bin"/><Relationship Id="rId10" Type="http://schemas.openxmlformats.org/officeDocument/2006/relationships/printerSettings" Target="../printerSettings/printerSettings308.bin"/><Relationship Id="rId19" Type="http://schemas.openxmlformats.org/officeDocument/2006/relationships/printerSettings" Target="../printerSettings/printerSettings317.bin"/><Relationship Id="rId31" Type="http://schemas.openxmlformats.org/officeDocument/2006/relationships/drawing" Target="../drawings/drawing11.xml"/><Relationship Id="rId4" Type="http://schemas.openxmlformats.org/officeDocument/2006/relationships/printerSettings" Target="../printerSettings/printerSettings302.bin"/><Relationship Id="rId9" Type="http://schemas.openxmlformats.org/officeDocument/2006/relationships/printerSettings" Target="../printerSettings/printerSettings307.bin"/><Relationship Id="rId14" Type="http://schemas.openxmlformats.org/officeDocument/2006/relationships/printerSettings" Target="../printerSettings/printerSettings312.bin"/><Relationship Id="rId22" Type="http://schemas.openxmlformats.org/officeDocument/2006/relationships/printerSettings" Target="../printerSettings/printerSettings320.bin"/><Relationship Id="rId27" Type="http://schemas.openxmlformats.org/officeDocument/2006/relationships/printerSettings" Target="../printerSettings/printerSettings325.bin"/><Relationship Id="rId30" Type="http://schemas.openxmlformats.org/officeDocument/2006/relationships/printerSettings" Target="../printerSettings/printerSettings328.bin"/></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336.bin"/><Relationship Id="rId13" Type="http://schemas.openxmlformats.org/officeDocument/2006/relationships/printerSettings" Target="../printerSettings/printerSettings341.bin"/><Relationship Id="rId18" Type="http://schemas.openxmlformats.org/officeDocument/2006/relationships/printerSettings" Target="../printerSettings/printerSettings346.bin"/><Relationship Id="rId26" Type="http://schemas.openxmlformats.org/officeDocument/2006/relationships/printerSettings" Target="../printerSettings/printerSettings354.bin"/><Relationship Id="rId3" Type="http://schemas.openxmlformats.org/officeDocument/2006/relationships/printerSettings" Target="../printerSettings/printerSettings331.bin"/><Relationship Id="rId21" Type="http://schemas.openxmlformats.org/officeDocument/2006/relationships/printerSettings" Target="../printerSettings/printerSettings349.bin"/><Relationship Id="rId7" Type="http://schemas.openxmlformats.org/officeDocument/2006/relationships/printerSettings" Target="../printerSettings/printerSettings335.bin"/><Relationship Id="rId12" Type="http://schemas.openxmlformats.org/officeDocument/2006/relationships/printerSettings" Target="../printerSettings/printerSettings340.bin"/><Relationship Id="rId17" Type="http://schemas.openxmlformats.org/officeDocument/2006/relationships/printerSettings" Target="../printerSettings/printerSettings345.bin"/><Relationship Id="rId25" Type="http://schemas.openxmlformats.org/officeDocument/2006/relationships/printerSettings" Target="../printerSettings/printerSettings353.bin"/><Relationship Id="rId2" Type="http://schemas.openxmlformats.org/officeDocument/2006/relationships/printerSettings" Target="../printerSettings/printerSettings330.bin"/><Relationship Id="rId16" Type="http://schemas.openxmlformats.org/officeDocument/2006/relationships/printerSettings" Target="../printerSettings/printerSettings344.bin"/><Relationship Id="rId20" Type="http://schemas.openxmlformats.org/officeDocument/2006/relationships/printerSettings" Target="../printerSettings/printerSettings348.bin"/><Relationship Id="rId29" Type="http://schemas.openxmlformats.org/officeDocument/2006/relationships/printerSettings" Target="../printerSettings/printerSettings357.bin"/><Relationship Id="rId1" Type="http://schemas.openxmlformats.org/officeDocument/2006/relationships/printerSettings" Target="../printerSettings/printerSettings329.bin"/><Relationship Id="rId6" Type="http://schemas.openxmlformats.org/officeDocument/2006/relationships/printerSettings" Target="../printerSettings/printerSettings334.bin"/><Relationship Id="rId11" Type="http://schemas.openxmlformats.org/officeDocument/2006/relationships/printerSettings" Target="../printerSettings/printerSettings339.bin"/><Relationship Id="rId24" Type="http://schemas.openxmlformats.org/officeDocument/2006/relationships/printerSettings" Target="../printerSettings/printerSettings352.bin"/><Relationship Id="rId5" Type="http://schemas.openxmlformats.org/officeDocument/2006/relationships/printerSettings" Target="../printerSettings/printerSettings333.bin"/><Relationship Id="rId15" Type="http://schemas.openxmlformats.org/officeDocument/2006/relationships/printerSettings" Target="../printerSettings/printerSettings343.bin"/><Relationship Id="rId23" Type="http://schemas.openxmlformats.org/officeDocument/2006/relationships/printerSettings" Target="../printerSettings/printerSettings351.bin"/><Relationship Id="rId28" Type="http://schemas.openxmlformats.org/officeDocument/2006/relationships/printerSettings" Target="../printerSettings/printerSettings356.bin"/><Relationship Id="rId10" Type="http://schemas.openxmlformats.org/officeDocument/2006/relationships/printerSettings" Target="../printerSettings/printerSettings338.bin"/><Relationship Id="rId19" Type="http://schemas.openxmlformats.org/officeDocument/2006/relationships/printerSettings" Target="../printerSettings/printerSettings347.bin"/><Relationship Id="rId31" Type="http://schemas.openxmlformats.org/officeDocument/2006/relationships/drawing" Target="../drawings/drawing12.xml"/><Relationship Id="rId4" Type="http://schemas.openxmlformats.org/officeDocument/2006/relationships/printerSettings" Target="../printerSettings/printerSettings332.bin"/><Relationship Id="rId9" Type="http://schemas.openxmlformats.org/officeDocument/2006/relationships/printerSettings" Target="../printerSettings/printerSettings337.bin"/><Relationship Id="rId14" Type="http://schemas.openxmlformats.org/officeDocument/2006/relationships/printerSettings" Target="../printerSettings/printerSettings342.bin"/><Relationship Id="rId22" Type="http://schemas.openxmlformats.org/officeDocument/2006/relationships/printerSettings" Target="../printerSettings/printerSettings350.bin"/><Relationship Id="rId27" Type="http://schemas.openxmlformats.org/officeDocument/2006/relationships/printerSettings" Target="../printerSettings/printerSettings355.bin"/><Relationship Id="rId30" Type="http://schemas.openxmlformats.org/officeDocument/2006/relationships/printerSettings" Target="../printerSettings/printerSettings358.bin"/></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366.bin"/><Relationship Id="rId13" Type="http://schemas.openxmlformats.org/officeDocument/2006/relationships/printerSettings" Target="../printerSettings/printerSettings371.bin"/><Relationship Id="rId18" Type="http://schemas.openxmlformats.org/officeDocument/2006/relationships/printerSettings" Target="../printerSettings/printerSettings376.bin"/><Relationship Id="rId26" Type="http://schemas.openxmlformats.org/officeDocument/2006/relationships/printerSettings" Target="../printerSettings/printerSettings384.bin"/><Relationship Id="rId3" Type="http://schemas.openxmlformats.org/officeDocument/2006/relationships/printerSettings" Target="../printerSettings/printerSettings361.bin"/><Relationship Id="rId21" Type="http://schemas.openxmlformats.org/officeDocument/2006/relationships/printerSettings" Target="../printerSettings/printerSettings379.bin"/><Relationship Id="rId7" Type="http://schemas.openxmlformats.org/officeDocument/2006/relationships/printerSettings" Target="../printerSettings/printerSettings365.bin"/><Relationship Id="rId12" Type="http://schemas.openxmlformats.org/officeDocument/2006/relationships/printerSettings" Target="../printerSettings/printerSettings370.bin"/><Relationship Id="rId17" Type="http://schemas.openxmlformats.org/officeDocument/2006/relationships/printerSettings" Target="../printerSettings/printerSettings375.bin"/><Relationship Id="rId25" Type="http://schemas.openxmlformats.org/officeDocument/2006/relationships/printerSettings" Target="../printerSettings/printerSettings383.bin"/><Relationship Id="rId2" Type="http://schemas.openxmlformats.org/officeDocument/2006/relationships/printerSettings" Target="../printerSettings/printerSettings360.bin"/><Relationship Id="rId16" Type="http://schemas.openxmlformats.org/officeDocument/2006/relationships/printerSettings" Target="../printerSettings/printerSettings374.bin"/><Relationship Id="rId20" Type="http://schemas.openxmlformats.org/officeDocument/2006/relationships/printerSettings" Target="../printerSettings/printerSettings378.bin"/><Relationship Id="rId1" Type="http://schemas.openxmlformats.org/officeDocument/2006/relationships/printerSettings" Target="../printerSettings/printerSettings359.bin"/><Relationship Id="rId6" Type="http://schemas.openxmlformats.org/officeDocument/2006/relationships/printerSettings" Target="../printerSettings/printerSettings364.bin"/><Relationship Id="rId11" Type="http://schemas.openxmlformats.org/officeDocument/2006/relationships/printerSettings" Target="../printerSettings/printerSettings369.bin"/><Relationship Id="rId24" Type="http://schemas.openxmlformats.org/officeDocument/2006/relationships/printerSettings" Target="../printerSettings/printerSettings382.bin"/><Relationship Id="rId5" Type="http://schemas.openxmlformats.org/officeDocument/2006/relationships/printerSettings" Target="../printerSettings/printerSettings363.bin"/><Relationship Id="rId15" Type="http://schemas.openxmlformats.org/officeDocument/2006/relationships/printerSettings" Target="../printerSettings/printerSettings373.bin"/><Relationship Id="rId23" Type="http://schemas.openxmlformats.org/officeDocument/2006/relationships/printerSettings" Target="../printerSettings/printerSettings381.bin"/><Relationship Id="rId28" Type="http://schemas.openxmlformats.org/officeDocument/2006/relationships/drawing" Target="../drawings/drawing13.xml"/><Relationship Id="rId10" Type="http://schemas.openxmlformats.org/officeDocument/2006/relationships/printerSettings" Target="../printerSettings/printerSettings368.bin"/><Relationship Id="rId19" Type="http://schemas.openxmlformats.org/officeDocument/2006/relationships/printerSettings" Target="../printerSettings/printerSettings377.bin"/><Relationship Id="rId4" Type="http://schemas.openxmlformats.org/officeDocument/2006/relationships/printerSettings" Target="../printerSettings/printerSettings362.bin"/><Relationship Id="rId9" Type="http://schemas.openxmlformats.org/officeDocument/2006/relationships/printerSettings" Target="../printerSettings/printerSettings367.bin"/><Relationship Id="rId14" Type="http://schemas.openxmlformats.org/officeDocument/2006/relationships/printerSettings" Target="../printerSettings/printerSettings372.bin"/><Relationship Id="rId22" Type="http://schemas.openxmlformats.org/officeDocument/2006/relationships/printerSettings" Target="../printerSettings/printerSettings380.bin"/><Relationship Id="rId27" Type="http://schemas.openxmlformats.org/officeDocument/2006/relationships/printerSettings" Target="../printerSettings/printerSettings385.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393.bin"/><Relationship Id="rId13" Type="http://schemas.openxmlformats.org/officeDocument/2006/relationships/printerSettings" Target="../printerSettings/printerSettings398.bin"/><Relationship Id="rId18" Type="http://schemas.openxmlformats.org/officeDocument/2006/relationships/printerSettings" Target="../printerSettings/printerSettings403.bin"/><Relationship Id="rId26" Type="http://schemas.openxmlformats.org/officeDocument/2006/relationships/printerSettings" Target="../printerSettings/printerSettings411.bin"/><Relationship Id="rId3" Type="http://schemas.openxmlformats.org/officeDocument/2006/relationships/printerSettings" Target="../printerSettings/printerSettings388.bin"/><Relationship Id="rId21" Type="http://schemas.openxmlformats.org/officeDocument/2006/relationships/printerSettings" Target="../printerSettings/printerSettings406.bin"/><Relationship Id="rId7" Type="http://schemas.openxmlformats.org/officeDocument/2006/relationships/printerSettings" Target="../printerSettings/printerSettings392.bin"/><Relationship Id="rId12" Type="http://schemas.openxmlformats.org/officeDocument/2006/relationships/printerSettings" Target="../printerSettings/printerSettings397.bin"/><Relationship Id="rId17" Type="http://schemas.openxmlformats.org/officeDocument/2006/relationships/printerSettings" Target="../printerSettings/printerSettings402.bin"/><Relationship Id="rId25" Type="http://schemas.openxmlformats.org/officeDocument/2006/relationships/printerSettings" Target="../printerSettings/printerSettings410.bin"/><Relationship Id="rId2" Type="http://schemas.openxmlformats.org/officeDocument/2006/relationships/printerSettings" Target="../printerSettings/printerSettings387.bin"/><Relationship Id="rId16" Type="http://schemas.openxmlformats.org/officeDocument/2006/relationships/printerSettings" Target="../printerSettings/printerSettings401.bin"/><Relationship Id="rId20" Type="http://schemas.openxmlformats.org/officeDocument/2006/relationships/printerSettings" Target="../printerSettings/printerSettings405.bin"/><Relationship Id="rId29" Type="http://schemas.openxmlformats.org/officeDocument/2006/relationships/printerSettings" Target="../printerSettings/printerSettings414.bin"/><Relationship Id="rId1" Type="http://schemas.openxmlformats.org/officeDocument/2006/relationships/printerSettings" Target="../printerSettings/printerSettings386.bin"/><Relationship Id="rId6" Type="http://schemas.openxmlformats.org/officeDocument/2006/relationships/printerSettings" Target="../printerSettings/printerSettings391.bin"/><Relationship Id="rId11" Type="http://schemas.openxmlformats.org/officeDocument/2006/relationships/printerSettings" Target="../printerSettings/printerSettings396.bin"/><Relationship Id="rId24" Type="http://schemas.openxmlformats.org/officeDocument/2006/relationships/printerSettings" Target="../printerSettings/printerSettings409.bin"/><Relationship Id="rId5" Type="http://schemas.openxmlformats.org/officeDocument/2006/relationships/printerSettings" Target="../printerSettings/printerSettings390.bin"/><Relationship Id="rId15" Type="http://schemas.openxmlformats.org/officeDocument/2006/relationships/printerSettings" Target="../printerSettings/printerSettings400.bin"/><Relationship Id="rId23" Type="http://schemas.openxmlformats.org/officeDocument/2006/relationships/printerSettings" Target="../printerSettings/printerSettings408.bin"/><Relationship Id="rId28" Type="http://schemas.openxmlformats.org/officeDocument/2006/relationships/printerSettings" Target="../printerSettings/printerSettings413.bin"/><Relationship Id="rId10" Type="http://schemas.openxmlformats.org/officeDocument/2006/relationships/printerSettings" Target="../printerSettings/printerSettings395.bin"/><Relationship Id="rId19" Type="http://schemas.openxmlformats.org/officeDocument/2006/relationships/printerSettings" Target="../printerSettings/printerSettings404.bin"/><Relationship Id="rId31" Type="http://schemas.openxmlformats.org/officeDocument/2006/relationships/drawing" Target="../drawings/drawing14.xml"/><Relationship Id="rId4" Type="http://schemas.openxmlformats.org/officeDocument/2006/relationships/printerSettings" Target="../printerSettings/printerSettings389.bin"/><Relationship Id="rId9" Type="http://schemas.openxmlformats.org/officeDocument/2006/relationships/printerSettings" Target="../printerSettings/printerSettings394.bin"/><Relationship Id="rId14" Type="http://schemas.openxmlformats.org/officeDocument/2006/relationships/printerSettings" Target="../printerSettings/printerSettings399.bin"/><Relationship Id="rId22" Type="http://schemas.openxmlformats.org/officeDocument/2006/relationships/printerSettings" Target="../printerSettings/printerSettings407.bin"/><Relationship Id="rId27" Type="http://schemas.openxmlformats.org/officeDocument/2006/relationships/printerSettings" Target="../printerSettings/printerSettings412.bin"/><Relationship Id="rId30" Type="http://schemas.openxmlformats.org/officeDocument/2006/relationships/printerSettings" Target="../printerSettings/printerSettings415.bin"/></Relationships>
</file>

<file path=xl/worksheets/_rels/sheet16.xml.rels><?xml version="1.0" encoding="UTF-8" standalone="yes"?>
<Relationships xmlns="http://schemas.openxmlformats.org/package/2006/relationships"><Relationship Id="rId8" Type="http://schemas.openxmlformats.org/officeDocument/2006/relationships/printerSettings" Target="../printerSettings/printerSettings423.bin"/><Relationship Id="rId13" Type="http://schemas.openxmlformats.org/officeDocument/2006/relationships/printerSettings" Target="../printerSettings/printerSettings428.bin"/><Relationship Id="rId18" Type="http://schemas.openxmlformats.org/officeDocument/2006/relationships/printerSettings" Target="../printerSettings/printerSettings433.bin"/><Relationship Id="rId26" Type="http://schemas.openxmlformats.org/officeDocument/2006/relationships/printerSettings" Target="../printerSettings/printerSettings441.bin"/><Relationship Id="rId3" Type="http://schemas.openxmlformats.org/officeDocument/2006/relationships/printerSettings" Target="../printerSettings/printerSettings418.bin"/><Relationship Id="rId21" Type="http://schemas.openxmlformats.org/officeDocument/2006/relationships/printerSettings" Target="../printerSettings/printerSettings436.bin"/><Relationship Id="rId7" Type="http://schemas.openxmlformats.org/officeDocument/2006/relationships/printerSettings" Target="../printerSettings/printerSettings422.bin"/><Relationship Id="rId12" Type="http://schemas.openxmlformats.org/officeDocument/2006/relationships/printerSettings" Target="../printerSettings/printerSettings427.bin"/><Relationship Id="rId17" Type="http://schemas.openxmlformats.org/officeDocument/2006/relationships/printerSettings" Target="../printerSettings/printerSettings432.bin"/><Relationship Id="rId25" Type="http://schemas.openxmlformats.org/officeDocument/2006/relationships/printerSettings" Target="../printerSettings/printerSettings440.bin"/><Relationship Id="rId2" Type="http://schemas.openxmlformats.org/officeDocument/2006/relationships/printerSettings" Target="../printerSettings/printerSettings417.bin"/><Relationship Id="rId16" Type="http://schemas.openxmlformats.org/officeDocument/2006/relationships/printerSettings" Target="../printerSettings/printerSettings431.bin"/><Relationship Id="rId20" Type="http://schemas.openxmlformats.org/officeDocument/2006/relationships/printerSettings" Target="../printerSettings/printerSettings435.bin"/><Relationship Id="rId1" Type="http://schemas.openxmlformats.org/officeDocument/2006/relationships/printerSettings" Target="../printerSettings/printerSettings416.bin"/><Relationship Id="rId6" Type="http://schemas.openxmlformats.org/officeDocument/2006/relationships/printerSettings" Target="../printerSettings/printerSettings421.bin"/><Relationship Id="rId11" Type="http://schemas.openxmlformats.org/officeDocument/2006/relationships/printerSettings" Target="../printerSettings/printerSettings426.bin"/><Relationship Id="rId24" Type="http://schemas.openxmlformats.org/officeDocument/2006/relationships/printerSettings" Target="../printerSettings/printerSettings439.bin"/><Relationship Id="rId5" Type="http://schemas.openxmlformats.org/officeDocument/2006/relationships/printerSettings" Target="../printerSettings/printerSettings420.bin"/><Relationship Id="rId15" Type="http://schemas.openxmlformats.org/officeDocument/2006/relationships/printerSettings" Target="../printerSettings/printerSettings430.bin"/><Relationship Id="rId23" Type="http://schemas.openxmlformats.org/officeDocument/2006/relationships/printerSettings" Target="../printerSettings/printerSettings438.bin"/><Relationship Id="rId28" Type="http://schemas.openxmlformats.org/officeDocument/2006/relationships/drawing" Target="../drawings/drawing15.xml"/><Relationship Id="rId10" Type="http://schemas.openxmlformats.org/officeDocument/2006/relationships/printerSettings" Target="../printerSettings/printerSettings425.bin"/><Relationship Id="rId19" Type="http://schemas.openxmlformats.org/officeDocument/2006/relationships/printerSettings" Target="../printerSettings/printerSettings434.bin"/><Relationship Id="rId4" Type="http://schemas.openxmlformats.org/officeDocument/2006/relationships/printerSettings" Target="../printerSettings/printerSettings419.bin"/><Relationship Id="rId9" Type="http://schemas.openxmlformats.org/officeDocument/2006/relationships/printerSettings" Target="../printerSettings/printerSettings424.bin"/><Relationship Id="rId14" Type="http://schemas.openxmlformats.org/officeDocument/2006/relationships/printerSettings" Target="../printerSettings/printerSettings429.bin"/><Relationship Id="rId22" Type="http://schemas.openxmlformats.org/officeDocument/2006/relationships/printerSettings" Target="../printerSettings/printerSettings437.bin"/><Relationship Id="rId27" Type="http://schemas.openxmlformats.org/officeDocument/2006/relationships/printerSettings" Target="../printerSettings/printerSettings442.bin"/></Relationships>
</file>

<file path=xl/worksheets/_rels/sheet17.xml.rels><?xml version="1.0" encoding="UTF-8" standalone="yes"?>
<Relationships xmlns="http://schemas.openxmlformats.org/package/2006/relationships"><Relationship Id="rId8" Type="http://schemas.openxmlformats.org/officeDocument/2006/relationships/printerSettings" Target="../printerSettings/printerSettings450.bin"/><Relationship Id="rId13" Type="http://schemas.openxmlformats.org/officeDocument/2006/relationships/printerSettings" Target="../printerSettings/printerSettings455.bin"/><Relationship Id="rId18" Type="http://schemas.openxmlformats.org/officeDocument/2006/relationships/printerSettings" Target="../printerSettings/printerSettings460.bin"/><Relationship Id="rId26" Type="http://schemas.openxmlformats.org/officeDocument/2006/relationships/printerSettings" Target="../printerSettings/printerSettings468.bin"/><Relationship Id="rId3" Type="http://schemas.openxmlformats.org/officeDocument/2006/relationships/printerSettings" Target="../printerSettings/printerSettings445.bin"/><Relationship Id="rId21" Type="http://schemas.openxmlformats.org/officeDocument/2006/relationships/printerSettings" Target="../printerSettings/printerSettings463.bin"/><Relationship Id="rId7" Type="http://schemas.openxmlformats.org/officeDocument/2006/relationships/printerSettings" Target="../printerSettings/printerSettings449.bin"/><Relationship Id="rId12" Type="http://schemas.openxmlformats.org/officeDocument/2006/relationships/printerSettings" Target="../printerSettings/printerSettings454.bin"/><Relationship Id="rId17" Type="http://schemas.openxmlformats.org/officeDocument/2006/relationships/printerSettings" Target="../printerSettings/printerSettings459.bin"/><Relationship Id="rId25" Type="http://schemas.openxmlformats.org/officeDocument/2006/relationships/printerSettings" Target="../printerSettings/printerSettings467.bin"/><Relationship Id="rId2" Type="http://schemas.openxmlformats.org/officeDocument/2006/relationships/printerSettings" Target="../printerSettings/printerSettings444.bin"/><Relationship Id="rId16" Type="http://schemas.openxmlformats.org/officeDocument/2006/relationships/printerSettings" Target="../printerSettings/printerSettings458.bin"/><Relationship Id="rId20" Type="http://schemas.openxmlformats.org/officeDocument/2006/relationships/printerSettings" Target="../printerSettings/printerSettings462.bin"/><Relationship Id="rId29" Type="http://schemas.openxmlformats.org/officeDocument/2006/relationships/printerSettings" Target="../printerSettings/printerSettings471.bin"/><Relationship Id="rId1" Type="http://schemas.openxmlformats.org/officeDocument/2006/relationships/printerSettings" Target="../printerSettings/printerSettings443.bin"/><Relationship Id="rId6" Type="http://schemas.openxmlformats.org/officeDocument/2006/relationships/printerSettings" Target="../printerSettings/printerSettings448.bin"/><Relationship Id="rId11" Type="http://schemas.openxmlformats.org/officeDocument/2006/relationships/printerSettings" Target="../printerSettings/printerSettings453.bin"/><Relationship Id="rId24" Type="http://schemas.openxmlformats.org/officeDocument/2006/relationships/printerSettings" Target="../printerSettings/printerSettings466.bin"/><Relationship Id="rId5" Type="http://schemas.openxmlformats.org/officeDocument/2006/relationships/printerSettings" Target="../printerSettings/printerSettings447.bin"/><Relationship Id="rId15" Type="http://schemas.openxmlformats.org/officeDocument/2006/relationships/printerSettings" Target="../printerSettings/printerSettings457.bin"/><Relationship Id="rId23" Type="http://schemas.openxmlformats.org/officeDocument/2006/relationships/printerSettings" Target="../printerSettings/printerSettings465.bin"/><Relationship Id="rId28" Type="http://schemas.openxmlformats.org/officeDocument/2006/relationships/printerSettings" Target="../printerSettings/printerSettings470.bin"/><Relationship Id="rId10" Type="http://schemas.openxmlformats.org/officeDocument/2006/relationships/printerSettings" Target="../printerSettings/printerSettings452.bin"/><Relationship Id="rId19" Type="http://schemas.openxmlformats.org/officeDocument/2006/relationships/printerSettings" Target="../printerSettings/printerSettings461.bin"/><Relationship Id="rId31" Type="http://schemas.openxmlformats.org/officeDocument/2006/relationships/drawing" Target="../drawings/drawing16.xml"/><Relationship Id="rId4" Type="http://schemas.openxmlformats.org/officeDocument/2006/relationships/printerSettings" Target="../printerSettings/printerSettings446.bin"/><Relationship Id="rId9" Type="http://schemas.openxmlformats.org/officeDocument/2006/relationships/printerSettings" Target="../printerSettings/printerSettings451.bin"/><Relationship Id="rId14" Type="http://schemas.openxmlformats.org/officeDocument/2006/relationships/printerSettings" Target="../printerSettings/printerSettings456.bin"/><Relationship Id="rId22" Type="http://schemas.openxmlformats.org/officeDocument/2006/relationships/printerSettings" Target="../printerSettings/printerSettings464.bin"/><Relationship Id="rId27" Type="http://schemas.openxmlformats.org/officeDocument/2006/relationships/printerSettings" Target="../printerSettings/printerSettings469.bin"/><Relationship Id="rId30" Type="http://schemas.openxmlformats.org/officeDocument/2006/relationships/printerSettings" Target="../printerSettings/printerSettings472.bin"/></Relationships>
</file>

<file path=xl/worksheets/_rels/sheet18.xml.rels><?xml version="1.0" encoding="UTF-8" standalone="yes"?>
<Relationships xmlns="http://schemas.openxmlformats.org/package/2006/relationships"><Relationship Id="rId8" Type="http://schemas.openxmlformats.org/officeDocument/2006/relationships/printerSettings" Target="../printerSettings/printerSettings480.bin"/><Relationship Id="rId13" Type="http://schemas.openxmlformats.org/officeDocument/2006/relationships/printerSettings" Target="../printerSettings/printerSettings485.bin"/><Relationship Id="rId18" Type="http://schemas.openxmlformats.org/officeDocument/2006/relationships/printerSettings" Target="../printerSettings/printerSettings490.bin"/><Relationship Id="rId26" Type="http://schemas.openxmlformats.org/officeDocument/2006/relationships/printerSettings" Target="../printerSettings/printerSettings498.bin"/><Relationship Id="rId3" Type="http://schemas.openxmlformats.org/officeDocument/2006/relationships/printerSettings" Target="../printerSettings/printerSettings475.bin"/><Relationship Id="rId21" Type="http://schemas.openxmlformats.org/officeDocument/2006/relationships/printerSettings" Target="../printerSettings/printerSettings493.bin"/><Relationship Id="rId7" Type="http://schemas.openxmlformats.org/officeDocument/2006/relationships/printerSettings" Target="../printerSettings/printerSettings479.bin"/><Relationship Id="rId12" Type="http://schemas.openxmlformats.org/officeDocument/2006/relationships/printerSettings" Target="../printerSettings/printerSettings484.bin"/><Relationship Id="rId17" Type="http://schemas.openxmlformats.org/officeDocument/2006/relationships/printerSettings" Target="../printerSettings/printerSettings489.bin"/><Relationship Id="rId25" Type="http://schemas.openxmlformats.org/officeDocument/2006/relationships/printerSettings" Target="../printerSettings/printerSettings497.bin"/><Relationship Id="rId2" Type="http://schemas.openxmlformats.org/officeDocument/2006/relationships/printerSettings" Target="../printerSettings/printerSettings474.bin"/><Relationship Id="rId16" Type="http://schemas.openxmlformats.org/officeDocument/2006/relationships/printerSettings" Target="../printerSettings/printerSettings488.bin"/><Relationship Id="rId20" Type="http://schemas.openxmlformats.org/officeDocument/2006/relationships/printerSettings" Target="../printerSettings/printerSettings492.bin"/><Relationship Id="rId1" Type="http://schemas.openxmlformats.org/officeDocument/2006/relationships/printerSettings" Target="../printerSettings/printerSettings473.bin"/><Relationship Id="rId6" Type="http://schemas.openxmlformats.org/officeDocument/2006/relationships/printerSettings" Target="../printerSettings/printerSettings478.bin"/><Relationship Id="rId11" Type="http://schemas.openxmlformats.org/officeDocument/2006/relationships/printerSettings" Target="../printerSettings/printerSettings483.bin"/><Relationship Id="rId24" Type="http://schemas.openxmlformats.org/officeDocument/2006/relationships/printerSettings" Target="../printerSettings/printerSettings496.bin"/><Relationship Id="rId5" Type="http://schemas.openxmlformats.org/officeDocument/2006/relationships/printerSettings" Target="../printerSettings/printerSettings477.bin"/><Relationship Id="rId15" Type="http://schemas.openxmlformats.org/officeDocument/2006/relationships/printerSettings" Target="../printerSettings/printerSettings487.bin"/><Relationship Id="rId23" Type="http://schemas.openxmlformats.org/officeDocument/2006/relationships/printerSettings" Target="../printerSettings/printerSettings495.bin"/><Relationship Id="rId28" Type="http://schemas.openxmlformats.org/officeDocument/2006/relationships/drawing" Target="../drawings/drawing17.xml"/><Relationship Id="rId10" Type="http://schemas.openxmlformats.org/officeDocument/2006/relationships/printerSettings" Target="../printerSettings/printerSettings482.bin"/><Relationship Id="rId19" Type="http://schemas.openxmlformats.org/officeDocument/2006/relationships/printerSettings" Target="../printerSettings/printerSettings491.bin"/><Relationship Id="rId4" Type="http://schemas.openxmlformats.org/officeDocument/2006/relationships/printerSettings" Target="../printerSettings/printerSettings476.bin"/><Relationship Id="rId9" Type="http://schemas.openxmlformats.org/officeDocument/2006/relationships/printerSettings" Target="../printerSettings/printerSettings481.bin"/><Relationship Id="rId14" Type="http://schemas.openxmlformats.org/officeDocument/2006/relationships/printerSettings" Target="../printerSettings/printerSettings486.bin"/><Relationship Id="rId22" Type="http://schemas.openxmlformats.org/officeDocument/2006/relationships/printerSettings" Target="../printerSettings/printerSettings494.bin"/><Relationship Id="rId27" Type="http://schemas.openxmlformats.org/officeDocument/2006/relationships/printerSettings" Target="../printerSettings/printerSettings499.bin"/></Relationships>
</file>

<file path=xl/worksheets/_rels/sheet19.xml.rels><?xml version="1.0" encoding="UTF-8" standalone="yes"?>
<Relationships xmlns="http://schemas.openxmlformats.org/package/2006/relationships"><Relationship Id="rId8" Type="http://schemas.openxmlformats.org/officeDocument/2006/relationships/printerSettings" Target="../printerSettings/printerSettings507.bin"/><Relationship Id="rId13" Type="http://schemas.openxmlformats.org/officeDocument/2006/relationships/printerSettings" Target="../printerSettings/printerSettings512.bin"/><Relationship Id="rId18" Type="http://schemas.openxmlformats.org/officeDocument/2006/relationships/printerSettings" Target="../printerSettings/printerSettings517.bin"/><Relationship Id="rId26" Type="http://schemas.openxmlformats.org/officeDocument/2006/relationships/printerSettings" Target="../printerSettings/printerSettings525.bin"/><Relationship Id="rId3" Type="http://schemas.openxmlformats.org/officeDocument/2006/relationships/printerSettings" Target="../printerSettings/printerSettings502.bin"/><Relationship Id="rId21" Type="http://schemas.openxmlformats.org/officeDocument/2006/relationships/printerSettings" Target="../printerSettings/printerSettings520.bin"/><Relationship Id="rId7" Type="http://schemas.openxmlformats.org/officeDocument/2006/relationships/printerSettings" Target="../printerSettings/printerSettings506.bin"/><Relationship Id="rId12" Type="http://schemas.openxmlformats.org/officeDocument/2006/relationships/printerSettings" Target="../printerSettings/printerSettings511.bin"/><Relationship Id="rId17" Type="http://schemas.openxmlformats.org/officeDocument/2006/relationships/printerSettings" Target="../printerSettings/printerSettings516.bin"/><Relationship Id="rId25" Type="http://schemas.openxmlformats.org/officeDocument/2006/relationships/printerSettings" Target="../printerSettings/printerSettings524.bin"/><Relationship Id="rId2" Type="http://schemas.openxmlformats.org/officeDocument/2006/relationships/printerSettings" Target="../printerSettings/printerSettings501.bin"/><Relationship Id="rId16" Type="http://schemas.openxmlformats.org/officeDocument/2006/relationships/printerSettings" Target="../printerSettings/printerSettings515.bin"/><Relationship Id="rId20" Type="http://schemas.openxmlformats.org/officeDocument/2006/relationships/printerSettings" Target="../printerSettings/printerSettings519.bin"/><Relationship Id="rId1" Type="http://schemas.openxmlformats.org/officeDocument/2006/relationships/printerSettings" Target="../printerSettings/printerSettings500.bin"/><Relationship Id="rId6" Type="http://schemas.openxmlformats.org/officeDocument/2006/relationships/printerSettings" Target="../printerSettings/printerSettings505.bin"/><Relationship Id="rId11" Type="http://schemas.openxmlformats.org/officeDocument/2006/relationships/printerSettings" Target="../printerSettings/printerSettings510.bin"/><Relationship Id="rId24" Type="http://schemas.openxmlformats.org/officeDocument/2006/relationships/printerSettings" Target="../printerSettings/printerSettings523.bin"/><Relationship Id="rId5" Type="http://schemas.openxmlformats.org/officeDocument/2006/relationships/printerSettings" Target="../printerSettings/printerSettings504.bin"/><Relationship Id="rId15" Type="http://schemas.openxmlformats.org/officeDocument/2006/relationships/printerSettings" Target="../printerSettings/printerSettings514.bin"/><Relationship Id="rId23" Type="http://schemas.openxmlformats.org/officeDocument/2006/relationships/printerSettings" Target="../printerSettings/printerSettings522.bin"/><Relationship Id="rId28" Type="http://schemas.openxmlformats.org/officeDocument/2006/relationships/drawing" Target="../drawings/drawing18.xml"/><Relationship Id="rId10" Type="http://schemas.openxmlformats.org/officeDocument/2006/relationships/printerSettings" Target="../printerSettings/printerSettings509.bin"/><Relationship Id="rId19" Type="http://schemas.openxmlformats.org/officeDocument/2006/relationships/printerSettings" Target="../printerSettings/printerSettings518.bin"/><Relationship Id="rId4" Type="http://schemas.openxmlformats.org/officeDocument/2006/relationships/printerSettings" Target="../printerSettings/printerSettings503.bin"/><Relationship Id="rId9" Type="http://schemas.openxmlformats.org/officeDocument/2006/relationships/printerSettings" Target="../printerSettings/printerSettings508.bin"/><Relationship Id="rId14" Type="http://schemas.openxmlformats.org/officeDocument/2006/relationships/printerSettings" Target="../printerSettings/printerSettings513.bin"/><Relationship Id="rId22" Type="http://schemas.openxmlformats.org/officeDocument/2006/relationships/printerSettings" Target="../printerSettings/printerSettings521.bin"/><Relationship Id="rId27" Type="http://schemas.openxmlformats.org/officeDocument/2006/relationships/printerSettings" Target="../printerSettings/printerSettings526.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18" Type="http://schemas.openxmlformats.org/officeDocument/2006/relationships/printerSettings" Target="../printerSettings/printerSettings44.bin"/><Relationship Id="rId26" Type="http://schemas.openxmlformats.org/officeDocument/2006/relationships/printerSettings" Target="../printerSettings/printerSettings52.bin"/><Relationship Id="rId3" Type="http://schemas.openxmlformats.org/officeDocument/2006/relationships/printerSettings" Target="../printerSettings/printerSettings29.bin"/><Relationship Id="rId21" Type="http://schemas.openxmlformats.org/officeDocument/2006/relationships/printerSettings" Target="../printerSettings/printerSettings47.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17" Type="http://schemas.openxmlformats.org/officeDocument/2006/relationships/printerSettings" Target="../printerSettings/printerSettings43.bin"/><Relationship Id="rId25" Type="http://schemas.openxmlformats.org/officeDocument/2006/relationships/printerSettings" Target="../printerSettings/printerSettings51.bin"/><Relationship Id="rId2" Type="http://schemas.openxmlformats.org/officeDocument/2006/relationships/printerSettings" Target="../printerSettings/printerSettings28.bin"/><Relationship Id="rId16" Type="http://schemas.openxmlformats.org/officeDocument/2006/relationships/printerSettings" Target="../printerSettings/printerSettings42.bin"/><Relationship Id="rId20" Type="http://schemas.openxmlformats.org/officeDocument/2006/relationships/printerSettings" Target="../printerSettings/printerSettings46.bin"/><Relationship Id="rId29" Type="http://schemas.openxmlformats.org/officeDocument/2006/relationships/printerSettings" Target="../printerSettings/printerSettings55.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24" Type="http://schemas.openxmlformats.org/officeDocument/2006/relationships/printerSettings" Target="../printerSettings/printerSettings50.bin"/><Relationship Id="rId5" Type="http://schemas.openxmlformats.org/officeDocument/2006/relationships/printerSettings" Target="../printerSettings/printerSettings31.bin"/><Relationship Id="rId15" Type="http://schemas.openxmlformats.org/officeDocument/2006/relationships/printerSettings" Target="../printerSettings/printerSettings41.bin"/><Relationship Id="rId23" Type="http://schemas.openxmlformats.org/officeDocument/2006/relationships/printerSettings" Target="../printerSettings/printerSettings49.bin"/><Relationship Id="rId28" Type="http://schemas.openxmlformats.org/officeDocument/2006/relationships/printerSettings" Target="../printerSettings/printerSettings54.bin"/><Relationship Id="rId10" Type="http://schemas.openxmlformats.org/officeDocument/2006/relationships/printerSettings" Target="../printerSettings/printerSettings36.bin"/><Relationship Id="rId19" Type="http://schemas.openxmlformats.org/officeDocument/2006/relationships/printerSettings" Target="../printerSettings/printerSettings45.bin"/><Relationship Id="rId31" Type="http://schemas.openxmlformats.org/officeDocument/2006/relationships/drawing" Target="../drawings/drawing1.xml"/><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printerSettings" Target="../printerSettings/printerSettings40.bin"/><Relationship Id="rId22" Type="http://schemas.openxmlformats.org/officeDocument/2006/relationships/printerSettings" Target="../printerSettings/printerSettings48.bin"/><Relationship Id="rId27" Type="http://schemas.openxmlformats.org/officeDocument/2006/relationships/printerSettings" Target="../printerSettings/printerSettings53.bin"/><Relationship Id="rId30" Type="http://schemas.openxmlformats.org/officeDocument/2006/relationships/printerSettings" Target="../printerSettings/printerSettings56.bin"/></Relationships>
</file>

<file path=xl/worksheets/_rels/sheet20.xml.rels><?xml version="1.0" encoding="UTF-8" standalone="yes"?>
<Relationships xmlns="http://schemas.openxmlformats.org/package/2006/relationships"><Relationship Id="rId8" Type="http://schemas.openxmlformats.org/officeDocument/2006/relationships/printerSettings" Target="../printerSettings/printerSettings534.bin"/><Relationship Id="rId13" Type="http://schemas.openxmlformats.org/officeDocument/2006/relationships/printerSettings" Target="../printerSettings/printerSettings539.bin"/><Relationship Id="rId18" Type="http://schemas.openxmlformats.org/officeDocument/2006/relationships/printerSettings" Target="../printerSettings/printerSettings544.bin"/><Relationship Id="rId26" Type="http://schemas.openxmlformats.org/officeDocument/2006/relationships/printerSettings" Target="../printerSettings/printerSettings552.bin"/><Relationship Id="rId3" Type="http://schemas.openxmlformats.org/officeDocument/2006/relationships/printerSettings" Target="../printerSettings/printerSettings529.bin"/><Relationship Id="rId21" Type="http://schemas.openxmlformats.org/officeDocument/2006/relationships/printerSettings" Target="../printerSettings/printerSettings547.bin"/><Relationship Id="rId7" Type="http://schemas.openxmlformats.org/officeDocument/2006/relationships/printerSettings" Target="../printerSettings/printerSettings533.bin"/><Relationship Id="rId12" Type="http://schemas.openxmlformats.org/officeDocument/2006/relationships/printerSettings" Target="../printerSettings/printerSettings538.bin"/><Relationship Id="rId17" Type="http://schemas.openxmlformats.org/officeDocument/2006/relationships/printerSettings" Target="../printerSettings/printerSettings543.bin"/><Relationship Id="rId25" Type="http://schemas.openxmlformats.org/officeDocument/2006/relationships/printerSettings" Target="../printerSettings/printerSettings551.bin"/><Relationship Id="rId2" Type="http://schemas.openxmlformats.org/officeDocument/2006/relationships/printerSettings" Target="../printerSettings/printerSettings528.bin"/><Relationship Id="rId16" Type="http://schemas.openxmlformats.org/officeDocument/2006/relationships/printerSettings" Target="../printerSettings/printerSettings542.bin"/><Relationship Id="rId20" Type="http://schemas.openxmlformats.org/officeDocument/2006/relationships/printerSettings" Target="../printerSettings/printerSettings546.bin"/><Relationship Id="rId1" Type="http://schemas.openxmlformats.org/officeDocument/2006/relationships/printerSettings" Target="../printerSettings/printerSettings527.bin"/><Relationship Id="rId6" Type="http://schemas.openxmlformats.org/officeDocument/2006/relationships/printerSettings" Target="../printerSettings/printerSettings532.bin"/><Relationship Id="rId11" Type="http://schemas.openxmlformats.org/officeDocument/2006/relationships/printerSettings" Target="../printerSettings/printerSettings537.bin"/><Relationship Id="rId24" Type="http://schemas.openxmlformats.org/officeDocument/2006/relationships/printerSettings" Target="../printerSettings/printerSettings550.bin"/><Relationship Id="rId5" Type="http://schemas.openxmlformats.org/officeDocument/2006/relationships/printerSettings" Target="../printerSettings/printerSettings531.bin"/><Relationship Id="rId15" Type="http://schemas.openxmlformats.org/officeDocument/2006/relationships/printerSettings" Target="../printerSettings/printerSettings541.bin"/><Relationship Id="rId23" Type="http://schemas.openxmlformats.org/officeDocument/2006/relationships/printerSettings" Target="../printerSettings/printerSettings549.bin"/><Relationship Id="rId28" Type="http://schemas.openxmlformats.org/officeDocument/2006/relationships/drawing" Target="../drawings/drawing19.xml"/><Relationship Id="rId10" Type="http://schemas.openxmlformats.org/officeDocument/2006/relationships/printerSettings" Target="../printerSettings/printerSettings536.bin"/><Relationship Id="rId19" Type="http://schemas.openxmlformats.org/officeDocument/2006/relationships/printerSettings" Target="../printerSettings/printerSettings545.bin"/><Relationship Id="rId4" Type="http://schemas.openxmlformats.org/officeDocument/2006/relationships/printerSettings" Target="../printerSettings/printerSettings530.bin"/><Relationship Id="rId9" Type="http://schemas.openxmlformats.org/officeDocument/2006/relationships/printerSettings" Target="../printerSettings/printerSettings535.bin"/><Relationship Id="rId14" Type="http://schemas.openxmlformats.org/officeDocument/2006/relationships/printerSettings" Target="../printerSettings/printerSettings540.bin"/><Relationship Id="rId22" Type="http://schemas.openxmlformats.org/officeDocument/2006/relationships/printerSettings" Target="../printerSettings/printerSettings548.bin"/><Relationship Id="rId27" Type="http://schemas.openxmlformats.org/officeDocument/2006/relationships/printerSettings" Target="../printerSettings/printerSettings553.bin"/></Relationships>
</file>

<file path=xl/worksheets/_rels/sheet21.xml.rels><?xml version="1.0" encoding="UTF-8" standalone="yes"?>
<Relationships xmlns="http://schemas.openxmlformats.org/package/2006/relationships"><Relationship Id="rId8" Type="http://schemas.openxmlformats.org/officeDocument/2006/relationships/printerSettings" Target="../printerSettings/printerSettings561.bin"/><Relationship Id="rId13" Type="http://schemas.openxmlformats.org/officeDocument/2006/relationships/printerSettings" Target="../printerSettings/printerSettings566.bin"/><Relationship Id="rId18" Type="http://schemas.openxmlformats.org/officeDocument/2006/relationships/printerSettings" Target="../printerSettings/printerSettings571.bin"/><Relationship Id="rId26" Type="http://schemas.openxmlformats.org/officeDocument/2006/relationships/printerSettings" Target="../printerSettings/printerSettings579.bin"/><Relationship Id="rId3" Type="http://schemas.openxmlformats.org/officeDocument/2006/relationships/printerSettings" Target="../printerSettings/printerSettings556.bin"/><Relationship Id="rId21" Type="http://schemas.openxmlformats.org/officeDocument/2006/relationships/printerSettings" Target="../printerSettings/printerSettings574.bin"/><Relationship Id="rId7" Type="http://schemas.openxmlformats.org/officeDocument/2006/relationships/printerSettings" Target="../printerSettings/printerSettings560.bin"/><Relationship Id="rId12" Type="http://schemas.openxmlformats.org/officeDocument/2006/relationships/printerSettings" Target="../printerSettings/printerSettings565.bin"/><Relationship Id="rId17" Type="http://schemas.openxmlformats.org/officeDocument/2006/relationships/printerSettings" Target="../printerSettings/printerSettings570.bin"/><Relationship Id="rId25" Type="http://schemas.openxmlformats.org/officeDocument/2006/relationships/printerSettings" Target="../printerSettings/printerSettings578.bin"/><Relationship Id="rId2" Type="http://schemas.openxmlformats.org/officeDocument/2006/relationships/printerSettings" Target="../printerSettings/printerSettings555.bin"/><Relationship Id="rId16" Type="http://schemas.openxmlformats.org/officeDocument/2006/relationships/printerSettings" Target="../printerSettings/printerSettings569.bin"/><Relationship Id="rId20" Type="http://schemas.openxmlformats.org/officeDocument/2006/relationships/printerSettings" Target="../printerSettings/printerSettings573.bin"/><Relationship Id="rId1" Type="http://schemas.openxmlformats.org/officeDocument/2006/relationships/printerSettings" Target="../printerSettings/printerSettings554.bin"/><Relationship Id="rId6" Type="http://schemas.openxmlformats.org/officeDocument/2006/relationships/printerSettings" Target="../printerSettings/printerSettings559.bin"/><Relationship Id="rId11" Type="http://schemas.openxmlformats.org/officeDocument/2006/relationships/printerSettings" Target="../printerSettings/printerSettings564.bin"/><Relationship Id="rId24" Type="http://schemas.openxmlformats.org/officeDocument/2006/relationships/printerSettings" Target="../printerSettings/printerSettings577.bin"/><Relationship Id="rId5" Type="http://schemas.openxmlformats.org/officeDocument/2006/relationships/printerSettings" Target="../printerSettings/printerSettings558.bin"/><Relationship Id="rId15" Type="http://schemas.openxmlformats.org/officeDocument/2006/relationships/printerSettings" Target="../printerSettings/printerSettings568.bin"/><Relationship Id="rId23" Type="http://schemas.openxmlformats.org/officeDocument/2006/relationships/printerSettings" Target="../printerSettings/printerSettings576.bin"/><Relationship Id="rId28" Type="http://schemas.openxmlformats.org/officeDocument/2006/relationships/drawing" Target="../drawings/drawing20.xml"/><Relationship Id="rId10" Type="http://schemas.openxmlformats.org/officeDocument/2006/relationships/printerSettings" Target="../printerSettings/printerSettings563.bin"/><Relationship Id="rId19" Type="http://schemas.openxmlformats.org/officeDocument/2006/relationships/printerSettings" Target="../printerSettings/printerSettings572.bin"/><Relationship Id="rId4" Type="http://schemas.openxmlformats.org/officeDocument/2006/relationships/printerSettings" Target="../printerSettings/printerSettings557.bin"/><Relationship Id="rId9" Type="http://schemas.openxmlformats.org/officeDocument/2006/relationships/printerSettings" Target="../printerSettings/printerSettings562.bin"/><Relationship Id="rId14" Type="http://schemas.openxmlformats.org/officeDocument/2006/relationships/printerSettings" Target="../printerSettings/printerSettings567.bin"/><Relationship Id="rId22" Type="http://schemas.openxmlformats.org/officeDocument/2006/relationships/printerSettings" Target="../printerSettings/printerSettings575.bin"/><Relationship Id="rId27" Type="http://schemas.openxmlformats.org/officeDocument/2006/relationships/printerSettings" Target="../printerSettings/printerSettings580.bin"/></Relationships>
</file>

<file path=xl/worksheets/_rels/sheet22.xml.rels><?xml version="1.0" encoding="UTF-8" standalone="yes"?>
<Relationships xmlns="http://schemas.openxmlformats.org/package/2006/relationships"><Relationship Id="rId8" Type="http://schemas.openxmlformats.org/officeDocument/2006/relationships/printerSettings" Target="../printerSettings/printerSettings588.bin"/><Relationship Id="rId13" Type="http://schemas.openxmlformats.org/officeDocument/2006/relationships/printerSettings" Target="../printerSettings/printerSettings593.bin"/><Relationship Id="rId18" Type="http://schemas.openxmlformats.org/officeDocument/2006/relationships/printerSettings" Target="../printerSettings/printerSettings598.bin"/><Relationship Id="rId26" Type="http://schemas.openxmlformats.org/officeDocument/2006/relationships/printerSettings" Target="../printerSettings/printerSettings606.bin"/><Relationship Id="rId3" Type="http://schemas.openxmlformats.org/officeDocument/2006/relationships/printerSettings" Target="../printerSettings/printerSettings583.bin"/><Relationship Id="rId21" Type="http://schemas.openxmlformats.org/officeDocument/2006/relationships/printerSettings" Target="../printerSettings/printerSettings601.bin"/><Relationship Id="rId7" Type="http://schemas.openxmlformats.org/officeDocument/2006/relationships/printerSettings" Target="../printerSettings/printerSettings587.bin"/><Relationship Id="rId12" Type="http://schemas.openxmlformats.org/officeDocument/2006/relationships/printerSettings" Target="../printerSettings/printerSettings592.bin"/><Relationship Id="rId17" Type="http://schemas.openxmlformats.org/officeDocument/2006/relationships/printerSettings" Target="../printerSettings/printerSettings597.bin"/><Relationship Id="rId25" Type="http://schemas.openxmlformats.org/officeDocument/2006/relationships/printerSettings" Target="../printerSettings/printerSettings605.bin"/><Relationship Id="rId2" Type="http://schemas.openxmlformats.org/officeDocument/2006/relationships/printerSettings" Target="../printerSettings/printerSettings582.bin"/><Relationship Id="rId16" Type="http://schemas.openxmlformats.org/officeDocument/2006/relationships/printerSettings" Target="../printerSettings/printerSettings596.bin"/><Relationship Id="rId20" Type="http://schemas.openxmlformats.org/officeDocument/2006/relationships/printerSettings" Target="../printerSettings/printerSettings600.bin"/><Relationship Id="rId1" Type="http://schemas.openxmlformats.org/officeDocument/2006/relationships/printerSettings" Target="../printerSettings/printerSettings581.bin"/><Relationship Id="rId6" Type="http://schemas.openxmlformats.org/officeDocument/2006/relationships/printerSettings" Target="../printerSettings/printerSettings586.bin"/><Relationship Id="rId11" Type="http://schemas.openxmlformats.org/officeDocument/2006/relationships/printerSettings" Target="../printerSettings/printerSettings591.bin"/><Relationship Id="rId24" Type="http://schemas.openxmlformats.org/officeDocument/2006/relationships/printerSettings" Target="../printerSettings/printerSettings604.bin"/><Relationship Id="rId5" Type="http://schemas.openxmlformats.org/officeDocument/2006/relationships/printerSettings" Target="../printerSettings/printerSettings585.bin"/><Relationship Id="rId15" Type="http://schemas.openxmlformats.org/officeDocument/2006/relationships/printerSettings" Target="../printerSettings/printerSettings595.bin"/><Relationship Id="rId23" Type="http://schemas.openxmlformats.org/officeDocument/2006/relationships/printerSettings" Target="../printerSettings/printerSettings603.bin"/><Relationship Id="rId28" Type="http://schemas.openxmlformats.org/officeDocument/2006/relationships/drawing" Target="../drawings/drawing21.xml"/><Relationship Id="rId10" Type="http://schemas.openxmlformats.org/officeDocument/2006/relationships/printerSettings" Target="../printerSettings/printerSettings590.bin"/><Relationship Id="rId19" Type="http://schemas.openxmlformats.org/officeDocument/2006/relationships/printerSettings" Target="../printerSettings/printerSettings599.bin"/><Relationship Id="rId4" Type="http://schemas.openxmlformats.org/officeDocument/2006/relationships/printerSettings" Target="../printerSettings/printerSettings584.bin"/><Relationship Id="rId9" Type="http://schemas.openxmlformats.org/officeDocument/2006/relationships/printerSettings" Target="../printerSettings/printerSettings589.bin"/><Relationship Id="rId14" Type="http://schemas.openxmlformats.org/officeDocument/2006/relationships/printerSettings" Target="../printerSettings/printerSettings594.bin"/><Relationship Id="rId22" Type="http://schemas.openxmlformats.org/officeDocument/2006/relationships/printerSettings" Target="../printerSettings/printerSettings602.bin"/><Relationship Id="rId27" Type="http://schemas.openxmlformats.org/officeDocument/2006/relationships/printerSettings" Target="../printerSettings/printerSettings607.bin"/></Relationships>
</file>

<file path=xl/worksheets/_rels/sheet23.xml.rels><?xml version="1.0" encoding="UTF-8" standalone="yes"?>
<Relationships xmlns="http://schemas.openxmlformats.org/package/2006/relationships"><Relationship Id="rId8" Type="http://schemas.openxmlformats.org/officeDocument/2006/relationships/printerSettings" Target="../printerSettings/printerSettings615.bin"/><Relationship Id="rId13" Type="http://schemas.openxmlformats.org/officeDocument/2006/relationships/printerSettings" Target="../printerSettings/printerSettings620.bin"/><Relationship Id="rId18" Type="http://schemas.openxmlformats.org/officeDocument/2006/relationships/printerSettings" Target="../printerSettings/printerSettings625.bin"/><Relationship Id="rId26" Type="http://schemas.openxmlformats.org/officeDocument/2006/relationships/printerSettings" Target="../printerSettings/printerSettings633.bin"/><Relationship Id="rId3" Type="http://schemas.openxmlformats.org/officeDocument/2006/relationships/printerSettings" Target="../printerSettings/printerSettings610.bin"/><Relationship Id="rId21" Type="http://schemas.openxmlformats.org/officeDocument/2006/relationships/printerSettings" Target="../printerSettings/printerSettings628.bin"/><Relationship Id="rId7" Type="http://schemas.openxmlformats.org/officeDocument/2006/relationships/printerSettings" Target="../printerSettings/printerSettings614.bin"/><Relationship Id="rId12" Type="http://schemas.openxmlformats.org/officeDocument/2006/relationships/printerSettings" Target="../printerSettings/printerSettings619.bin"/><Relationship Id="rId17" Type="http://schemas.openxmlformats.org/officeDocument/2006/relationships/printerSettings" Target="../printerSettings/printerSettings624.bin"/><Relationship Id="rId25" Type="http://schemas.openxmlformats.org/officeDocument/2006/relationships/printerSettings" Target="../printerSettings/printerSettings632.bin"/><Relationship Id="rId2" Type="http://schemas.openxmlformats.org/officeDocument/2006/relationships/printerSettings" Target="../printerSettings/printerSettings609.bin"/><Relationship Id="rId16" Type="http://schemas.openxmlformats.org/officeDocument/2006/relationships/printerSettings" Target="../printerSettings/printerSettings623.bin"/><Relationship Id="rId20" Type="http://schemas.openxmlformats.org/officeDocument/2006/relationships/printerSettings" Target="../printerSettings/printerSettings627.bin"/><Relationship Id="rId29" Type="http://schemas.openxmlformats.org/officeDocument/2006/relationships/printerSettings" Target="../printerSettings/printerSettings636.bin"/><Relationship Id="rId1" Type="http://schemas.openxmlformats.org/officeDocument/2006/relationships/printerSettings" Target="../printerSettings/printerSettings608.bin"/><Relationship Id="rId6" Type="http://schemas.openxmlformats.org/officeDocument/2006/relationships/printerSettings" Target="../printerSettings/printerSettings613.bin"/><Relationship Id="rId11" Type="http://schemas.openxmlformats.org/officeDocument/2006/relationships/printerSettings" Target="../printerSettings/printerSettings618.bin"/><Relationship Id="rId24" Type="http://schemas.openxmlformats.org/officeDocument/2006/relationships/printerSettings" Target="../printerSettings/printerSettings631.bin"/><Relationship Id="rId5" Type="http://schemas.openxmlformats.org/officeDocument/2006/relationships/printerSettings" Target="../printerSettings/printerSettings612.bin"/><Relationship Id="rId15" Type="http://schemas.openxmlformats.org/officeDocument/2006/relationships/printerSettings" Target="../printerSettings/printerSettings622.bin"/><Relationship Id="rId23" Type="http://schemas.openxmlformats.org/officeDocument/2006/relationships/printerSettings" Target="../printerSettings/printerSettings630.bin"/><Relationship Id="rId28" Type="http://schemas.openxmlformats.org/officeDocument/2006/relationships/printerSettings" Target="../printerSettings/printerSettings635.bin"/><Relationship Id="rId10" Type="http://schemas.openxmlformats.org/officeDocument/2006/relationships/printerSettings" Target="../printerSettings/printerSettings617.bin"/><Relationship Id="rId19" Type="http://schemas.openxmlformats.org/officeDocument/2006/relationships/printerSettings" Target="../printerSettings/printerSettings626.bin"/><Relationship Id="rId31" Type="http://schemas.openxmlformats.org/officeDocument/2006/relationships/drawing" Target="../drawings/drawing22.xml"/><Relationship Id="rId4" Type="http://schemas.openxmlformats.org/officeDocument/2006/relationships/printerSettings" Target="../printerSettings/printerSettings611.bin"/><Relationship Id="rId9" Type="http://schemas.openxmlformats.org/officeDocument/2006/relationships/printerSettings" Target="../printerSettings/printerSettings616.bin"/><Relationship Id="rId14" Type="http://schemas.openxmlformats.org/officeDocument/2006/relationships/printerSettings" Target="../printerSettings/printerSettings621.bin"/><Relationship Id="rId22" Type="http://schemas.openxmlformats.org/officeDocument/2006/relationships/printerSettings" Target="../printerSettings/printerSettings629.bin"/><Relationship Id="rId27" Type="http://schemas.openxmlformats.org/officeDocument/2006/relationships/printerSettings" Target="../printerSettings/printerSettings634.bin"/><Relationship Id="rId30" Type="http://schemas.openxmlformats.org/officeDocument/2006/relationships/printerSettings" Target="../printerSettings/printerSettings637.bin"/></Relationships>
</file>

<file path=xl/worksheets/_rels/sheet24.xml.rels><?xml version="1.0" encoding="UTF-8" standalone="yes"?>
<Relationships xmlns="http://schemas.openxmlformats.org/package/2006/relationships"><Relationship Id="rId8" Type="http://schemas.openxmlformats.org/officeDocument/2006/relationships/printerSettings" Target="../printerSettings/printerSettings645.bin"/><Relationship Id="rId13" Type="http://schemas.openxmlformats.org/officeDocument/2006/relationships/printerSettings" Target="../printerSettings/printerSettings650.bin"/><Relationship Id="rId18" Type="http://schemas.openxmlformats.org/officeDocument/2006/relationships/printerSettings" Target="../printerSettings/printerSettings655.bin"/><Relationship Id="rId26" Type="http://schemas.openxmlformats.org/officeDocument/2006/relationships/printerSettings" Target="../printerSettings/printerSettings663.bin"/><Relationship Id="rId3" Type="http://schemas.openxmlformats.org/officeDocument/2006/relationships/printerSettings" Target="../printerSettings/printerSettings640.bin"/><Relationship Id="rId21" Type="http://schemas.openxmlformats.org/officeDocument/2006/relationships/printerSettings" Target="../printerSettings/printerSettings658.bin"/><Relationship Id="rId7" Type="http://schemas.openxmlformats.org/officeDocument/2006/relationships/printerSettings" Target="../printerSettings/printerSettings644.bin"/><Relationship Id="rId12" Type="http://schemas.openxmlformats.org/officeDocument/2006/relationships/printerSettings" Target="../printerSettings/printerSettings649.bin"/><Relationship Id="rId17" Type="http://schemas.openxmlformats.org/officeDocument/2006/relationships/printerSettings" Target="../printerSettings/printerSettings654.bin"/><Relationship Id="rId25" Type="http://schemas.openxmlformats.org/officeDocument/2006/relationships/printerSettings" Target="../printerSettings/printerSettings662.bin"/><Relationship Id="rId2" Type="http://schemas.openxmlformats.org/officeDocument/2006/relationships/printerSettings" Target="../printerSettings/printerSettings639.bin"/><Relationship Id="rId16" Type="http://schemas.openxmlformats.org/officeDocument/2006/relationships/printerSettings" Target="../printerSettings/printerSettings653.bin"/><Relationship Id="rId20" Type="http://schemas.openxmlformats.org/officeDocument/2006/relationships/printerSettings" Target="../printerSettings/printerSettings657.bin"/><Relationship Id="rId1" Type="http://schemas.openxmlformats.org/officeDocument/2006/relationships/printerSettings" Target="../printerSettings/printerSettings638.bin"/><Relationship Id="rId6" Type="http://schemas.openxmlformats.org/officeDocument/2006/relationships/printerSettings" Target="../printerSettings/printerSettings643.bin"/><Relationship Id="rId11" Type="http://schemas.openxmlformats.org/officeDocument/2006/relationships/printerSettings" Target="../printerSettings/printerSettings648.bin"/><Relationship Id="rId24" Type="http://schemas.openxmlformats.org/officeDocument/2006/relationships/printerSettings" Target="../printerSettings/printerSettings661.bin"/><Relationship Id="rId5" Type="http://schemas.openxmlformats.org/officeDocument/2006/relationships/printerSettings" Target="../printerSettings/printerSettings642.bin"/><Relationship Id="rId15" Type="http://schemas.openxmlformats.org/officeDocument/2006/relationships/printerSettings" Target="../printerSettings/printerSettings652.bin"/><Relationship Id="rId23" Type="http://schemas.openxmlformats.org/officeDocument/2006/relationships/printerSettings" Target="../printerSettings/printerSettings660.bin"/><Relationship Id="rId10" Type="http://schemas.openxmlformats.org/officeDocument/2006/relationships/printerSettings" Target="../printerSettings/printerSettings647.bin"/><Relationship Id="rId19" Type="http://schemas.openxmlformats.org/officeDocument/2006/relationships/printerSettings" Target="../printerSettings/printerSettings656.bin"/><Relationship Id="rId4" Type="http://schemas.openxmlformats.org/officeDocument/2006/relationships/printerSettings" Target="../printerSettings/printerSettings641.bin"/><Relationship Id="rId9" Type="http://schemas.openxmlformats.org/officeDocument/2006/relationships/printerSettings" Target="../printerSettings/printerSettings646.bin"/><Relationship Id="rId14" Type="http://schemas.openxmlformats.org/officeDocument/2006/relationships/printerSettings" Target="../printerSettings/printerSettings651.bin"/><Relationship Id="rId22" Type="http://schemas.openxmlformats.org/officeDocument/2006/relationships/printerSettings" Target="../printerSettings/printerSettings659.bin"/></Relationships>
</file>

<file path=xl/worksheets/_rels/sheet25.xml.rels><?xml version="1.0" encoding="UTF-8" standalone="yes"?>
<Relationships xmlns="http://schemas.openxmlformats.org/package/2006/relationships"><Relationship Id="rId8" Type="http://schemas.openxmlformats.org/officeDocument/2006/relationships/printerSettings" Target="../printerSettings/printerSettings671.bin"/><Relationship Id="rId13" Type="http://schemas.openxmlformats.org/officeDocument/2006/relationships/printerSettings" Target="../printerSettings/printerSettings676.bin"/><Relationship Id="rId18" Type="http://schemas.openxmlformats.org/officeDocument/2006/relationships/printerSettings" Target="../printerSettings/printerSettings681.bin"/><Relationship Id="rId26" Type="http://schemas.openxmlformats.org/officeDocument/2006/relationships/printerSettings" Target="../printerSettings/printerSettings689.bin"/><Relationship Id="rId3" Type="http://schemas.openxmlformats.org/officeDocument/2006/relationships/printerSettings" Target="../printerSettings/printerSettings666.bin"/><Relationship Id="rId21" Type="http://schemas.openxmlformats.org/officeDocument/2006/relationships/printerSettings" Target="../printerSettings/printerSettings684.bin"/><Relationship Id="rId7" Type="http://schemas.openxmlformats.org/officeDocument/2006/relationships/printerSettings" Target="../printerSettings/printerSettings670.bin"/><Relationship Id="rId12" Type="http://schemas.openxmlformats.org/officeDocument/2006/relationships/printerSettings" Target="../printerSettings/printerSettings675.bin"/><Relationship Id="rId17" Type="http://schemas.openxmlformats.org/officeDocument/2006/relationships/printerSettings" Target="../printerSettings/printerSettings680.bin"/><Relationship Id="rId25" Type="http://schemas.openxmlformats.org/officeDocument/2006/relationships/printerSettings" Target="../printerSettings/printerSettings688.bin"/><Relationship Id="rId2" Type="http://schemas.openxmlformats.org/officeDocument/2006/relationships/printerSettings" Target="../printerSettings/printerSettings665.bin"/><Relationship Id="rId16" Type="http://schemas.openxmlformats.org/officeDocument/2006/relationships/printerSettings" Target="../printerSettings/printerSettings679.bin"/><Relationship Id="rId20" Type="http://schemas.openxmlformats.org/officeDocument/2006/relationships/printerSettings" Target="../printerSettings/printerSettings683.bin"/><Relationship Id="rId29" Type="http://schemas.openxmlformats.org/officeDocument/2006/relationships/printerSettings" Target="../printerSettings/printerSettings692.bin"/><Relationship Id="rId1" Type="http://schemas.openxmlformats.org/officeDocument/2006/relationships/printerSettings" Target="../printerSettings/printerSettings664.bin"/><Relationship Id="rId6" Type="http://schemas.openxmlformats.org/officeDocument/2006/relationships/printerSettings" Target="../printerSettings/printerSettings669.bin"/><Relationship Id="rId11" Type="http://schemas.openxmlformats.org/officeDocument/2006/relationships/printerSettings" Target="../printerSettings/printerSettings674.bin"/><Relationship Id="rId24" Type="http://schemas.openxmlformats.org/officeDocument/2006/relationships/printerSettings" Target="../printerSettings/printerSettings687.bin"/><Relationship Id="rId5" Type="http://schemas.openxmlformats.org/officeDocument/2006/relationships/printerSettings" Target="../printerSettings/printerSettings668.bin"/><Relationship Id="rId15" Type="http://schemas.openxmlformats.org/officeDocument/2006/relationships/printerSettings" Target="../printerSettings/printerSettings678.bin"/><Relationship Id="rId23" Type="http://schemas.openxmlformats.org/officeDocument/2006/relationships/printerSettings" Target="../printerSettings/printerSettings686.bin"/><Relationship Id="rId28" Type="http://schemas.openxmlformats.org/officeDocument/2006/relationships/printerSettings" Target="../printerSettings/printerSettings691.bin"/><Relationship Id="rId10" Type="http://schemas.openxmlformats.org/officeDocument/2006/relationships/printerSettings" Target="../printerSettings/printerSettings673.bin"/><Relationship Id="rId19" Type="http://schemas.openxmlformats.org/officeDocument/2006/relationships/printerSettings" Target="../printerSettings/printerSettings682.bin"/><Relationship Id="rId4" Type="http://schemas.openxmlformats.org/officeDocument/2006/relationships/printerSettings" Target="../printerSettings/printerSettings667.bin"/><Relationship Id="rId9" Type="http://schemas.openxmlformats.org/officeDocument/2006/relationships/printerSettings" Target="../printerSettings/printerSettings672.bin"/><Relationship Id="rId14" Type="http://schemas.openxmlformats.org/officeDocument/2006/relationships/printerSettings" Target="../printerSettings/printerSettings677.bin"/><Relationship Id="rId22" Type="http://schemas.openxmlformats.org/officeDocument/2006/relationships/printerSettings" Target="../printerSettings/printerSettings685.bin"/><Relationship Id="rId27" Type="http://schemas.openxmlformats.org/officeDocument/2006/relationships/printerSettings" Target="../printerSettings/printerSettings690.bin"/><Relationship Id="rId30" Type="http://schemas.openxmlformats.org/officeDocument/2006/relationships/printerSettings" Target="../printerSettings/printerSettings693.bin"/></Relationships>
</file>

<file path=xl/worksheets/_rels/sheet26.xml.rels><?xml version="1.0" encoding="UTF-8" standalone="yes"?>
<Relationships xmlns="http://schemas.openxmlformats.org/package/2006/relationships"><Relationship Id="rId8" Type="http://schemas.openxmlformats.org/officeDocument/2006/relationships/printerSettings" Target="../printerSettings/printerSettings701.bin"/><Relationship Id="rId13" Type="http://schemas.openxmlformats.org/officeDocument/2006/relationships/printerSettings" Target="../printerSettings/printerSettings706.bin"/><Relationship Id="rId18" Type="http://schemas.openxmlformats.org/officeDocument/2006/relationships/printerSettings" Target="../printerSettings/printerSettings711.bin"/><Relationship Id="rId26" Type="http://schemas.openxmlformats.org/officeDocument/2006/relationships/printerSettings" Target="../printerSettings/printerSettings719.bin"/><Relationship Id="rId3" Type="http://schemas.openxmlformats.org/officeDocument/2006/relationships/printerSettings" Target="../printerSettings/printerSettings696.bin"/><Relationship Id="rId21" Type="http://schemas.openxmlformats.org/officeDocument/2006/relationships/printerSettings" Target="../printerSettings/printerSettings714.bin"/><Relationship Id="rId7" Type="http://schemas.openxmlformats.org/officeDocument/2006/relationships/printerSettings" Target="../printerSettings/printerSettings700.bin"/><Relationship Id="rId12" Type="http://schemas.openxmlformats.org/officeDocument/2006/relationships/printerSettings" Target="../printerSettings/printerSettings705.bin"/><Relationship Id="rId17" Type="http://schemas.openxmlformats.org/officeDocument/2006/relationships/printerSettings" Target="../printerSettings/printerSettings710.bin"/><Relationship Id="rId25" Type="http://schemas.openxmlformats.org/officeDocument/2006/relationships/printerSettings" Target="../printerSettings/printerSettings718.bin"/><Relationship Id="rId2" Type="http://schemas.openxmlformats.org/officeDocument/2006/relationships/printerSettings" Target="../printerSettings/printerSettings695.bin"/><Relationship Id="rId16" Type="http://schemas.openxmlformats.org/officeDocument/2006/relationships/printerSettings" Target="../printerSettings/printerSettings709.bin"/><Relationship Id="rId20" Type="http://schemas.openxmlformats.org/officeDocument/2006/relationships/printerSettings" Target="../printerSettings/printerSettings713.bin"/><Relationship Id="rId29" Type="http://schemas.openxmlformats.org/officeDocument/2006/relationships/printerSettings" Target="../printerSettings/printerSettings722.bin"/><Relationship Id="rId1" Type="http://schemas.openxmlformats.org/officeDocument/2006/relationships/printerSettings" Target="../printerSettings/printerSettings694.bin"/><Relationship Id="rId6" Type="http://schemas.openxmlformats.org/officeDocument/2006/relationships/printerSettings" Target="../printerSettings/printerSettings699.bin"/><Relationship Id="rId11" Type="http://schemas.openxmlformats.org/officeDocument/2006/relationships/printerSettings" Target="../printerSettings/printerSettings704.bin"/><Relationship Id="rId24" Type="http://schemas.openxmlformats.org/officeDocument/2006/relationships/printerSettings" Target="../printerSettings/printerSettings717.bin"/><Relationship Id="rId5" Type="http://schemas.openxmlformats.org/officeDocument/2006/relationships/printerSettings" Target="../printerSettings/printerSettings698.bin"/><Relationship Id="rId15" Type="http://schemas.openxmlformats.org/officeDocument/2006/relationships/printerSettings" Target="../printerSettings/printerSettings708.bin"/><Relationship Id="rId23" Type="http://schemas.openxmlformats.org/officeDocument/2006/relationships/printerSettings" Target="../printerSettings/printerSettings716.bin"/><Relationship Id="rId28" Type="http://schemas.openxmlformats.org/officeDocument/2006/relationships/printerSettings" Target="../printerSettings/printerSettings721.bin"/><Relationship Id="rId10" Type="http://schemas.openxmlformats.org/officeDocument/2006/relationships/printerSettings" Target="../printerSettings/printerSettings703.bin"/><Relationship Id="rId19" Type="http://schemas.openxmlformats.org/officeDocument/2006/relationships/printerSettings" Target="../printerSettings/printerSettings712.bin"/><Relationship Id="rId4" Type="http://schemas.openxmlformats.org/officeDocument/2006/relationships/printerSettings" Target="../printerSettings/printerSettings697.bin"/><Relationship Id="rId9" Type="http://schemas.openxmlformats.org/officeDocument/2006/relationships/printerSettings" Target="../printerSettings/printerSettings702.bin"/><Relationship Id="rId14" Type="http://schemas.openxmlformats.org/officeDocument/2006/relationships/printerSettings" Target="../printerSettings/printerSettings707.bin"/><Relationship Id="rId22" Type="http://schemas.openxmlformats.org/officeDocument/2006/relationships/printerSettings" Target="../printerSettings/printerSettings715.bin"/><Relationship Id="rId27" Type="http://schemas.openxmlformats.org/officeDocument/2006/relationships/printerSettings" Target="../printerSettings/printerSettings720.bin"/><Relationship Id="rId30" Type="http://schemas.openxmlformats.org/officeDocument/2006/relationships/printerSettings" Target="../printerSettings/printerSettings723.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64.bin"/><Relationship Id="rId13" Type="http://schemas.openxmlformats.org/officeDocument/2006/relationships/printerSettings" Target="../printerSettings/printerSettings69.bin"/><Relationship Id="rId18" Type="http://schemas.openxmlformats.org/officeDocument/2006/relationships/printerSettings" Target="../printerSettings/printerSettings74.bin"/><Relationship Id="rId26" Type="http://schemas.openxmlformats.org/officeDocument/2006/relationships/printerSettings" Target="../printerSettings/printerSettings82.bin"/><Relationship Id="rId3" Type="http://schemas.openxmlformats.org/officeDocument/2006/relationships/printerSettings" Target="../printerSettings/printerSettings59.bin"/><Relationship Id="rId21" Type="http://schemas.openxmlformats.org/officeDocument/2006/relationships/printerSettings" Target="../printerSettings/printerSettings77.bin"/><Relationship Id="rId7" Type="http://schemas.openxmlformats.org/officeDocument/2006/relationships/printerSettings" Target="../printerSettings/printerSettings63.bin"/><Relationship Id="rId12" Type="http://schemas.openxmlformats.org/officeDocument/2006/relationships/printerSettings" Target="../printerSettings/printerSettings68.bin"/><Relationship Id="rId17" Type="http://schemas.openxmlformats.org/officeDocument/2006/relationships/printerSettings" Target="../printerSettings/printerSettings73.bin"/><Relationship Id="rId25" Type="http://schemas.openxmlformats.org/officeDocument/2006/relationships/printerSettings" Target="../printerSettings/printerSettings81.bin"/><Relationship Id="rId2" Type="http://schemas.openxmlformats.org/officeDocument/2006/relationships/printerSettings" Target="../printerSettings/printerSettings58.bin"/><Relationship Id="rId16" Type="http://schemas.openxmlformats.org/officeDocument/2006/relationships/printerSettings" Target="../printerSettings/printerSettings72.bin"/><Relationship Id="rId20" Type="http://schemas.openxmlformats.org/officeDocument/2006/relationships/printerSettings" Target="../printerSettings/printerSettings76.bin"/><Relationship Id="rId29" Type="http://schemas.openxmlformats.org/officeDocument/2006/relationships/printerSettings" Target="../printerSettings/printerSettings85.bin"/><Relationship Id="rId1" Type="http://schemas.openxmlformats.org/officeDocument/2006/relationships/printerSettings" Target="../printerSettings/printerSettings57.bin"/><Relationship Id="rId6" Type="http://schemas.openxmlformats.org/officeDocument/2006/relationships/printerSettings" Target="../printerSettings/printerSettings62.bin"/><Relationship Id="rId11" Type="http://schemas.openxmlformats.org/officeDocument/2006/relationships/printerSettings" Target="../printerSettings/printerSettings67.bin"/><Relationship Id="rId24" Type="http://schemas.openxmlformats.org/officeDocument/2006/relationships/printerSettings" Target="../printerSettings/printerSettings80.bin"/><Relationship Id="rId5" Type="http://schemas.openxmlformats.org/officeDocument/2006/relationships/printerSettings" Target="../printerSettings/printerSettings61.bin"/><Relationship Id="rId15" Type="http://schemas.openxmlformats.org/officeDocument/2006/relationships/printerSettings" Target="../printerSettings/printerSettings71.bin"/><Relationship Id="rId23" Type="http://schemas.openxmlformats.org/officeDocument/2006/relationships/printerSettings" Target="../printerSettings/printerSettings79.bin"/><Relationship Id="rId28" Type="http://schemas.openxmlformats.org/officeDocument/2006/relationships/printerSettings" Target="../printerSettings/printerSettings84.bin"/><Relationship Id="rId10" Type="http://schemas.openxmlformats.org/officeDocument/2006/relationships/printerSettings" Target="../printerSettings/printerSettings66.bin"/><Relationship Id="rId19" Type="http://schemas.openxmlformats.org/officeDocument/2006/relationships/printerSettings" Target="../printerSettings/printerSettings75.bin"/><Relationship Id="rId4" Type="http://schemas.openxmlformats.org/officeDocument/2006/relationships/printerSettings" Target="../printerSettings/printerSettings60.bin"/><Relationship Id="rId9" Type="http://schemas.openxmlformats.org/officeDocument/2006/relationships/printerSettings" Target="../printerSettings/printerSettings65.bin"/><Relationship Id="rId14" Type="http://schemas.openxmlformats.org/officeDocument/2006/relationships/printerSettings" Target="../printerSettings/printerSettings70.bin"/><Relationship Id="rId22" Type="http://schemas.openxmlformats.org/officeDocument/2006/relationships/printerSettings" Target="../printerSettings/printerSettings78.bin"/><Relationship Id="rId27" Type="http://schemas.openxmlformats.org/officeDocument/2006/relationships/printerSettings" Target="../printerSettings/printerSettings83.bin"/><Relationship Id="rId30"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93.bin"/><Relationship Id="rId13" Type="http://schemas.openxmlformats.org/officeDocument/2006/relationships/printerSettings" Target="../printerSettings/printerSettings98.bin"/><Relationship Id="rId18" Type="http://schemas.openxmlformats.org/officeDocument/2006/relationships/printerSettings" Target="../printerSettings/printerSettings103.bin"/><Relationship Id="rId26" Type="http://schemas.openxmlformats.org/officeDocument/2006/relationships/printerSettings" Target="../printerSettings/printerSettings111.bin"/><Relationship Id="rId3" Type="http://schemas.openxmlformats.org/officeDocument/2006/relationships/printerSettings" Target="../printerSettings/printerSettings88.bin"/><Relationship Id="rId21" Type="http://schemas.openxmlformats.org/officeDocument/2006/relationships/printerSettings" Target="../printerSettings/printerSettings106.bin"/><Relationship Id="rId7" Type="http://schemas.openxmlformats.org/officeDocument/2006/relationships/printerSettings" Target="../printerSettings/printerSettings92.bin"/><Relationship Id="rId12" Type="http://schemas.openxmlformats.org/officeDocument/2006/relationships/printerSettings" Target="../printerSettings/printerSettings97.bin"/><Relationship Id="rId17" Type="http://schemas.openxmlformats.org/officeDocument/2006/relationships/printerSettings" Target="../printerSettings/printerSettings102.bin"/><Relationship Id="rId25" Type="http://schemas.openxmlformats.org/officeDocument/2006/relationships/printerSettings" Target="../printerSettings/printerSettings110.bin"/><Relationship Id="rId2" Type="http://schemas.openxmlformats.org/officeDocument/2006/relationships/printerSettings" Target="../printerSettings/printerSettings87.bin"/><Relationship Id="rId16" Type="http://schemas.openxmlformats.org/officeDocument/2006/relationships/printerSettings" Target="../printerSettings/printerSettings101.bin"/><Relationship Id="rId20" Type="http://schemas.openxmlformats.org/officeDocument/2006/relationships/printerSettings" Target="../printerSettings/printerSettings105.bin"/><Relationship Id="rId29" Type="http://schemas.openxmlformats.org/officeDocument/2006/relationships/printerSettings" Target="../printerSettings/printerSettings114.bin"/><Relationship Id="rId1" Type="http://schemas.openxmlformats.org/officeDocument/2006/relationships/printerSettings" Target="../printerSettings/printerSettings86.bin"/><Relationship Id="rId6" Type="http://schemas.openxmlformats.org/officeDocument/2006/relationships/printerSettings" Target="../printerSettings/printerSettings91.bin"/><Relationship Id="rId11" Type="http://schemas.openxmlformats.org/officeDocument/2006/relationships/printerSettings" Target="../printerSettings/printerSettings96.bin"/><Relationship Id="rId24" Type="http://schemas.openxmlformats.org/officeDocument/2006/relationships/printerSettings" Target="../printerSettings/printerSettings109.bin"/><Relationship Id="rId5" Type="http://schemas.openxmlformats.org/officeDocument/2006/relationships/printerSettings" Target="../printerSettings/printerSettings90.bin"/><Relationship Id="rId15" Type="http://schemas.openxmlformats.org/officeDocument/2006/relationships/printerSettings" Target="../printerSettings/printerSettings100.bin"/><Relationship Id="rId23" Type="http://schemas.openxmlformats.org/officeDocument/2006/relationships/printerSettings" Target="../printerSettings/printerSettings108.bin"/><Relationship Id="rId28" Type="http://schemas.openxmlformats.org/officeDocument/2006/relationships/printerSettings" Target="../printerSettings/printerSettings113.bin"/><Relationship Id="rId10" Type="http://schemas.openxmlformats.org/officeDocument/2006/relationships/printerSettings" Target="../printerSettings/printerSettings95.bin"/><Relationship Id="rId19" Type="http://schemas.openxmlformats.org/officeDocument/2006/relationships/printerSettings" Target="../printerSettings/printerSettings104.bin"/><Relationship Id="rId31" Type="http://schemas.openxmlformats.org/officeDocument/2006/relationships/drawing" Target="../drawings/drawing3.xml"/><Relationship Id="rId4" Type="http://schemas.openxmlformats.org/officeDocument/2006/relationships/printerSettings" Target="../printerSettings/printerSettings89.bin"/><Relationship Id="rId9" Type="http://schemas.openxmlformats.org/officeDocument/2006/relationships/printerSettings" Target="../printerSettings/printerSettings94.bin"/><Relationship Id="rId14" Type="http://schemas.openxmlformats.org/officeDocument/2006/relationships/printerSettings" Target="../printerSettings/printerSettings99.bin"/><Relationship Id="rId22" Type="http://schemas.openxmlformats.org/officeDocument/2006/relationships/printerSettings" Target="../printerSettings/printerSettings107.bin"/><Relationship Id="rId27" Type="http://schemas.openxmlformats.org/officeDocument/2006/relationships/printerSettings" Target="../printerSettings/printerSettings112.bin"/><Relationship Id="rId30" Type="http://schemas.openxmlformats.org/officeDocument/2006/relationships/printerSettings" Target="../printerSettings/printerSettings115.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123.bin"/><Relationship Id="rId13" Type="http://schemas.openxmlformats.org/officeDocument/2006/relationships/printerSettings" Target="../printerSettings/printerSettings128.bin"/><Relationship Id="rId18" Type="http://schemas.openxmlformats.org/officeDocument/2006/relationships/printerSettings" Target="../printerSettings/printerSettings133.bin"/><Relationship Id="rId26" Type="http://schemas.openxmlformats.org/officeDocument/2006/relationships/printerSettings" Target="../printerSettings/printerSettings141.bin"/><Relationship Id="rId3" Type="http://schemas.openxmlformats.org/officeDocument/2006/relationships/printerSettings" Target="../printerSettings/printerSettings118.bin"/><Relationship Id="rId21" Type="http://schemas.openxmlformats.org/officeDocument/2006/relationships/printerSettings" Target="../printerSettings/printerSettings136.bin"/><Relationship Id="rId7" Type="http://schemas.openxmlformats.org/officeDocument/2006/relationships/printerSettings" Target="../printerSettings/printerSettings122.bin"/><Relationship Id="rId12" Type="http://schemas.openxmlformats.org/officeDocument/2006/relationships/printerSettings" Target="../printerSettings/printerSettings127.bin"/><Relationship Id="rId17" Type="http://schemas.openxmlformats.org/officeDocument/2006/relationships/printerSettings" Target="../printerSettings/printerSettings132.bin"/><Relationship Id="rId25" Type="http://schemas.openxmlformats.org/officeDocument/2006/relationships/printerSettings" Target="../printerSettings/printerSettings140.bin"/><Relationship Id="rId2" Type="http://schemas.openxmlformats.org/officeDocument/2006/relationships/printerSettings" Target="../printerSettings/printerSettings117.bin"/><Relationship Id="rId16" Type="http://schemas.openxmlformats.org/officeDocument/2006/relationships/printerSettings" Target="../printerSettings/printerSettings131.bin"/><Relationship Id="rId20" Type="http://schemas.openxmlformats.org/officeDocument/2006/relationships/printerSettings" Target="../printerSettings/printerSettings135.bin"/><Relationship Id="rId29" Type="http://schemas.openxmlformats.org/officeDocument/2006/relationships/printerSettings" Target="../printerSettings/printerSettings144.bin"/><Relationship Id="rId1" Type="http://schemas.openxmlformats.org/officeDocument/2006/relationships/printerSettings" Target="../printerSettings/printerSettings116.bin"/><Relationship Id="rId6" Type="http://schemas.openxmlformats.org/officeDocument/2006/relationships/printerSettings" Target="../printerSettings/printerSettings121.bin"/><Relationship Id="rId11" Type="http://schemas.openxmlformats.org/officeDocument/2006/relationships/printerSettings" Target="../printerSettings/printerSettings126.bin"/><Relationship Id="rId24" Type="http://schemas.openxmlformats.org/officeDocument/2006/relationships/printerSettings" Target="../printerSettings/printerSettings139.bin"/><Relationship Id="rId5" Type="http://schemas.openxmlformats.org/officeDocument/2006/relationships/printerSettings" Target="../printerSettings/printerSettings120.bin"/><Relationship Id="rId15" Type="http://schemas.openxmlformats.org/officeDocument/2006/relationships/printerSettings" Target="../printerSettings/printerSettings130.bin"/><Relationship Id="rId23" Type="http://schemas.openxmlformats.org/officeDocument/2006/relationships/printerSettings" Target="../printerSettings/printerSettings138.bin"/><Relationship Id="rId28" Type="http://schemas.openxmlformats.org/officeDocument/2006/relationships/printerSettings" Target="../printerSettings/printerSettings143.bin"/><Relationship Id="rId10" Type="http://schemas.openxmlformats.org/officeDocument/2006/relationships/printerSettings" Target="../printerSettings/printerSettings125.bin"/><Relationship Id="rId19" Type="http://schemas.openxmlformats.org/officeDocument/2006/relationships/printerSettings" Target="../printerSettings/printerSettings134.bin"/><Relationship Id="rId31" Type="http://schemas.openxmlformats.org/officeDocument/2006/relationships/drawing" Target="../drawings/drawing4.xml"/><Relationship Id="rId4" Type="http://schemas.openxmlformats.org/officeDocument/2006/relationships/printerSettings" Target="../printerSettings/printerSettings119.bin"/><Relationship Id="rId9" Type="http://schemas.openxmlformats.org/officeDocument/2006/relationships/printerSettings" Target="../printerSettings/printerSettings124.bin"/><Relationship Id="rId14" Type="http://schemas.openxmlformats.org/officeDocument/2006/relationships/printerSettings" Target="../printerSettings/printerSettings129.bin"/><Relationship Id="rId22" Type="http://schemas.openxmlformats.org/officeDocument/2006/relationships/printerSettings" Target="../printerSettings/printerSettings137.bin"/><Relationship Id="rId27" Type="http://schemas.openxmlformats.org/officeDocument/2006/relationships/printerSettings" Target="../printerSettings/printerSettings142.bin"/><Relationship Id="rId30" Type="http://schemas.openxmlformats.org/officeDocument/2006/relationships/printerSettings" Target="../printerSettings/printerSettings145.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153.bin"/><Relationship Id="rId13" Type="http://schemas.openxmlformats.org/officeDocument/2006/relationships/printerSettings" Target="../printerSettings/printerSettings158.bin"/><Relationship Id="rId18" Type="http://schemas.openxmlformats.org/officeDocument/2006/relationships/printerSettings" Target="../printerSettings/printerSettings163.bin"/><Relationship Id="rId26" Type="http://schemas.openxmlformats.org/officeDocument/2006/relationships/printerSettings" Target="../printerSettings/printerSettings171.bin"/><Relationship Id="rId3" Type="http://schemas.openxmlformats.org/officeDocument/2006/relationships/printerSettings" Target="../printerSettings/printerSettings148.bin"/><Relationship Id="rId21" Type="http://schemas.openxmlformats.org/officeDocument/2006/relationships/printerSettings" Target="../printerSettings/printerSettings166.bin"/><Relationship Id="rId7" Type="http://schemas.openxmlformats.org/officeDocument/2006/relationships/printerSettings" Target="../printerSettings/printerSettings152.bin"/><Relationship Id="rId12" Type="http://schemas.openxmlformats.org/officeDocument/2006/relationships/printerSettings" Target="../printerSettings/printerSettings157.bin"/><Relationship Id="rId17" Type="http://schemas.openxmlformats.org/officeDocument/2006/relationships/printerSettings" Target="../printerSettings/printerSettings162.bin"/><Relationship Id="rId25" Type="http://schemas.openxmlformats.org/officeDocument/2006/relationships/printerSettings" Target="../printerSettings/printerSettings170.bin"/><Relationship Id="rId2" Type="http://schemas.openxmlformats.org/officeDocument/2006/relationships/printerSettings" Target="../printerSettings/printerSettings147.bin"/><Relationship Id="rId16" Type="http://schemas.openxmlformats.org/officeDocument/2006/relationships/printerSettings" Target="../printerSettings/printerSettings161.bin"/><Relationship Id="rId20" Type="http://schemas.openxmlformats.org/officeDocument/2006/relationships/printerSettings" Target="../printerSettings/printerSettings165.bin"/><Relationship Id="rId1" Type="http://schemas.openxmlformats.org/officeDocument/2006/relationships/printerSettings" Target="../printerSettings/printerSettings146.bin"/><Relationship Id="rId6" Type="http://schemas.openxmlformats.org/officeDocument/2006/relationships/printerSettings" Target="../printerSettings/printerSettings151.bin"/><Relationship Id="rId11" Type="http://schemas.openxmlformats.org/officeDocument/2006/relationships/printerSettings" Target="../printerSettings/printerSettings156.bin"/><Relationship Id="rId24" Type="http://schemas.openxmlformats.org/officeDocument/2006/relationships/printerSettings" Target="../printerSettings/printerSettings169.bin"/><Relationship Id="rId5" Type="http://schemas.openxmlformats.org/officeDocument/2006/relationships/printerSettings" Target="../printerSettings/printerSettings150.bin"/><Relationship Id="rId15" Type="http://schemas.openxmlformats.org/officeDocument/2006/relationships/printerSettings" Target="../printerSettings/printerSettings160.bin"/><Relationship Id="rId23" Type="http://schemas.openxmlformats.org/officeDocument/2006/relationships/printerSettings" Target="../printerSettings/printerSettings168.bin"/><Relationship Id="rId28" Type="http://schemas.openxmlformats.org/officeDocument/2006/relationships/drawing" Target="../drawings/drawing5.xml"/><Relationship Id="rId10" Type="http://schemas.openxmlformats.org/officeDocument/2006/relationships/printerSettings" Target="../printerSettings/printerSettings155.bin"/><Relationship Id="rId19" Type="http://schemas.openxmlformats.org/officeDocument/2006/relationships/printerSettings" Target="../printerSettings/printerSettings164.bin"/><Relationship Id="rId4" Type="http://schemas.openxmlformats.org/officeDocument/2006/relationships/printerSettings" Target="../printerSettings/printerSettings149.bin"/><Relationship Id="rId9" Type="http://schemas.openxmlformats.org/officeDocument/2006/relationships/printerSettings" Target="../printerSettings/printerSettings154.bin"/><Relationship Id="rId14" Type="http://schemas.openxmlformats.org/officeDocument/2006/relationships/printerSettings" Target="../printerSettings/printerSettings159.bin"/><Relationship Id="rId22" Type="http://schemas.openxmlformats.org/officeDocument/2006/relationships/printerSettings" Target="../printerSettings/printerSettings167.bin"/><Relationship Id="rId27" Type="http://schemas.openxmlformats.org/officeDocument/2006/relationships/printerSettings" Target="../printerSettings/printerSettings172.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180.bin"/><Relationship Id="rId13" Type="http://schemas.openxmlformats.org/officeDocument/2006/relationships/printerSettings" Target="../printerSettings/printerSettings185.bin"/><Relationship Id="rId18" Type="http://schemas.openxmlformats.org/officeDocument/2006/relationships/printerSettings" Target="../printerSettings/printerSettings190.bin"/><Relationship Id="rId26" Type="http://schemas.openxmlformats.org/officeDocument/2006/relationships/printerSettings" Target="../printerSettings/printerSettings198.bin"/><Relationship Id="rId3" Type="http://schemas.openxmlformats.org/officeDocument/2006/relationships/printerSettings" Target="../printerSettings/printerSettings175.bin"/><Relationship Id="rId21" Type="http://schemas.openxmlformats.org/officeDocument/2006/relationships/printerSettings" Target="../printerSettings/printerSettings193.bin"/><Relationship Id="rId7" Type="http://schemas.openxmlformats.org/officeDocument/2006/relationships/printerSettings" Target="../printerSettings/printerSettings179.bin"/><Relationship Id="rId12" Type="http://schemas.openxmlformats.org/officeDocument/2006/relationships/printerSettings" Target="../printerSettings/printerSettings184.bin"/><Relationship Id="rId17" Type="http://schemas.openxmlformats.org/officeDocument/2006/relationships/printerSettings" Target="../printerSettings/printerSettings189.bin"/><Relationship Id="rId25" Type="http://schemas.openxmlformats.org/officeDocument/2006/relationships/printerSettings" Target="../printerSettings/printerSettings197.bin"/><Relationship Id="rId2" Type="http://schemas.openxmlformats.org/officeDocument/2006/relationships/printerSettings" Target="../printerSettings/printerSettings174.bin"/><Relationship Id="rId16" Type="http://schemas.openxmlformats.org/officeDocument/2006/relationships/printerSettings" Target="../printerSettings/printerSettings188.bin"/><Relationship Id="rId20" Type="http://schemas.openxmlformats.org/officeDocument/2006/relationships/printerSettings" Target="../printerSettings/printerSettings192.bin"/><Relationship Id="rId29" Type="http://schemas.openxmlformats.org/officeDocument/2006/relationships/printerSettings" Target="../printerSettings/printerSettings201.bin"/><Relationship Id="rId1" Type="http://schemas.openxmlformats.org/officeDocument/2006/relationships/printerSettings" Target="../printerSettings/printerSettings173.bin"/><Relationship Id="rId6" Type="http://schemas.openxmlformats.org/officeDocument/2006/relationships/printerSettings" Target="../printerSettings/printerSettings178.bin"/><Relationship Id="rId11" Type="http://schemas.openxmlformats.org/officeDocument/2006/relationships/printerSettings" Target="../printerSettings/printerSettings183.bin"/><Relationship Id="rId24" Type="http://schemas.openxmlformats.org/officeDocument/2006/relationships/printerSettings" Target="../printerSettings/printerSettings196.bin"/><Relationship Id="rId5" Type="http://schemas.openxmlformats.org/officeDocument/2006/relationships/printerSettings" Target="../printerSettings/printerSettings177.bin"/><Relationship Id="rId15" Type="http://schemas.openxmlformats.org/officeDocument/2006/relationships/printerSettings" Target="../printerSettings/printerSettings187.bin"/><Relationship Id="rId23" Type="http://schemas.openxmlformats.org/officeDocument/2006/relationships/printerSettings" Target="../printerSettings/printerSettings195.bin"/><Relationship Id="rId28" Type="http://schemas.openxmlformats.org/officeDocument/2006/relationships/printerSettings" Target="../printerSettings/printerSettings200.bin"/><Relationship Id="rId10" Type="http://schemas.openxmlformats.org/officeDocument/2006/relationships/printerSettings" Target="../printerSettings/printerSettings182.bin"/><Relationship Id="rId19" Type="http://schemas.openxmlformats.org/officeDocument/2006/relationships/printerSettings" Target="../printerSettings/printerSettings191.bin"/><Relationship Id="rId31" Type="http://schemas.openxmlformats.org/officeDocument/2006/relationships/drawing" Target="../drawings/drawing6.xml"/><Relationship Id="rId4" Type="http://schemas.openxmlformats.org/officeDocument/2006/relationships/printerSettings" Target="../printerSettings/printerSettings176.bin"/><Relationship Id="rId9" Type="http://schemas.openxmlformats.org/officeDocument/2006/relationships/printerSettings" Target="../printerSettings/printerSettings181.bin"/><Relationship Id="rId14" Type="http://schemas.openxmlformats.org/officeDocument/2006/relationships/printerSettings" Target="../printerSettings/printerSettings186.bin"/><Relationship Id="rId22" Type="http://schemas.openxmlformats.org/officeDocument/2006/relationships/printerSettings" Target="../printerSettings/printerSettings194.bin"/><Relationship Id="rId27" Type="http://schemas.openxmlformats.org/officeDocument/2006/relationships/printerSettings" Target="../printerSettings/printerSettings199.bin"/><Relationship Id="rId30" Type="http://schemas.openxmlformats.org/officeDocument/2006/relationships/printerSettings" Target="../printerSettings/printerSettings202.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210.bin"/><Relationship Id="rId13" Type="http://schemas.openxmlformats.org/officeDocument/2006/relationships/printerSettings" Target="../printerSettings/printerSettings215.bin"/><Relationship Id="rId18" Type="http://schemas.openxmlformats.org/officeDocument/2006/relationships/printerSettings" Target="../printerSettings/printerSettings220.bin"/><Relationship Id="rId26" Type="http://schemas.openxmlformats.org/officeDocument/2006/relationships/printerSettings" Target="../printerSettings/printerSettings228.bin"/><Relationship Id="rId3" Type="http://schemas.openxmlformats.org/officeDocument/2006/relationships/printerSettings" Target="../printerSettings/printerSettings205.bin"/><Relationship Id="rId21" Type="http://schemas.openxmlformats.org/officeDocument/2006/relationships/printerSettings" Target="../printerSettings/printerSettings223.bin"/><Relationship Id="rId7" Type="http://schemas.openxmlformats.org/officeDocument/2006/relationships/printerSettings" Target="../printerSettings/printerSettings209.bin"/><Relationship Id="rId12" Type="http://schemas.openxmlformats.org/officeDocument/2006/relationships/printerSettings" Target="../printerSettings/printerSettings214.bin"/><Relationship Id="rId17" Type="http://schemas.openxmlformats.org/officeDocument/2006/relationships/printerSettings" Target="../printerSettings/printerSettings219.bin"/><Relationship Id="rId25" Type="http://schemas.openxmlformats.org/officeDocument/2006/relationships/printerSettings" Target="../printerSettings/printerSettings227.bin"/><Relationship Id="rId2" Type="http://schemas.openxmlformats.org/officeDocument/2006/relationships/printerSettings" Target="../printerSettings/printerSettings204.bin"/><Relationship Id="rId16" Type="http://schemas.openxmlformats.org/officeDocument/2006/relationships/printerSettings" Target="../printerSettings/printerSettings218.bin"/><Relationship Id="rId20" Type="http://schemas.openxmlformats.org/officeDocument/2006/relationships/printerSettings" Target="../printerSettings/printerSettings222.bin"/><Relationship Id="rId1" Type="http://schemas.openxmlformats.org/officeDocument/2006/relationships/printerSettings" Target="../printerSettings/printerSettings203.bin"/><Relationship Id="rId6" Type="http://schemas.openxmlformats.org/officeDocument/2006/relationships/printerSettings" Target="../printerSettings/printerSettings208.bin"/><Relationship Id="rId11" Type="http://schemas.openxmlformats.org/officeDocument/2006/relationships/printerSettings" Target="../printerSettings/printerSettings213.bin"/><Relationship Id="rId24" Type="http://schemas.openxmlformats.org/officeDocument/2006/relationships/printerSettings" Target="../printerSettings/printerSettings226.bin"/><Relationship Id="rId5" Type="http://schemas.openxmlformats.org/officeDocument/2006/relationships/printerSettings" Target="../printerSettings/printerSettings207.bin"/><Relationship Id="rId15" Type="http://schemas.openxmlformats.org/officeDocument/2006/relationships/printerSettings" Target="../printerSettings/printerSettings217.bin"/><Relationship Id="rId23" Type="http://schemas.openxmlformats.org/officeDocument/2006/relationships/printerSettings" Target="../printerSettings/printerSettings225.bin"/><Relationship Id="rId28" Type="http://schemas.openxmlformats.org/officeDocument/2006/relationships/drawing" Target="../drawings/drawing7.xml"/><Relationship Id="rId10" Type="http://schemas.openxmlformats.org/officeDocument/2006/relationships/printerSettings" Target="../printerSettings/printerSettings212.bin"/><Relationship Id="rId19" Type="http://schemas.openxmlformats.org/officeDocument/2006/relationships/printerSettings" Target="../printerSettings/printerSettings221.bin"/><Relationship Id="rId4" Type="http://schemas.openxmlformats.org/officeDocument/2006/relationships/printerSettings" Target="../printerSettings/printerSettings206.bin"/><Relationship Id="rId9" Type="http://schemas.openxmlformats.org/officeDocument/2006/relationships/printerSettings" Target="../printerSettings/printerSettings211.bin"/><Relationship Id="rId14" Type="http://schemas.openxmlformats.org/officeDocument/2006/relationships/printerSettings" Target="../printerSettings/printerSettings216.bin"/><Relationship Id="rId22" Type="http://schemas.openxmlformats.org/officeDocument/2006/relationships/printerSettings" Target="../printerSettings/printerSettings224.bin"/><Relationship Id="rId27" Type="http://schemas.openxmlformats.org/officeDocument/2006/relationships/printerSettings" Target="../printerSettings/printerSettings229.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237.bin"/><Relationship Id="rId13" Type="http://schemas.openxmlformats.org/officeDocument/2006/relationships/printerSettings" Target="../printerSettings/printerSettings242.bin"/><Relationship Id="rId18" Type="http://schemas.openxmlformats.org/officeDocument/2006/relationships/printerSettings" Target="../printerSettings/printerSettings247.bin"/><Relationship Id="rId26" Type="http://schemas.openxmlformats.org/officeDocument/2006/relationships/printerSettings" Target="../printerSettings/printerSettings255.bin"/><Relationship Id="rId3" Type="http://schemas.openxmlformats.org/officeDocument/2006/relationships/printerSettings" Target="../printerSettings/printerSettings232.bin"/><Relationship Id="rId21" Type="http://schemas.openxmlformats.org/officeDocument/2006/relationships/printerSettings" Target="../printerSettings/printerSettings250.bin"/><Relationship Id="rId7" Type="http://schemas.openxmlformats.org/officeDocument/2006/relationships/printerSettings" Target="../printerSettings/printerSettings236.bin"/><Relationship Id="rId12" Type="http://schemas.openxmlformats.org/officeDocument/2006/relationships/printerSettings" Target="../printerSettings/printerSettings241.bin"/><Relationship Id="rId17" Type="http://schemas.openxmlformats.org/officeDocument/2006/relationships/printerSettings" Target="../printerSettings/printerSettings246.bin"/><Relationship Id="rId25" Type="http://schemas.openxmlformats.org/officeDocument/2006/relationships/printerSettings" Target="../printerSettings/printerSettings254.bin"/><Relationship Id="rId2" Type="http://schemas.openxmlformats.org/officeDocument/2006/relationships/printerSettings" Target="../printerSettings/printerSettings231.bin"/><Relationship Id="rId16" Type="http://schemas.openxmlformats.org/officeDocument/2006/relationships/printerSettings" Target="../printerSettings/printerSettings245.bin"/><Relationship Id="rId20" Type="http://schemas.openxmlformats.org/officeDocument/2006/relationships/printerSettings" Target="../printerSettings/printerSettings249.bin"/><Relationship Id="rId29" Type="http://schemas.openxmlformats.org/officeDocument/2006/relationships/printerSettings" Target="../printerSettings/printerSettings258.bin"/><Relationship Id="rId1" Type="http://schemas.openxmlformats.org/officeDocument/2006/relationships/printerSettings" Target="../printerSettings/printerSettings230.bin"/><Relationship Id="rId6" Type="http://schemas.openxmlformats.org/officeDocument/2006/relationships/printerSettings" Target="../printerSettings/printerSettings235.bin"/><Relationship Id="rId11" Type="http://schemas.openxmlformats.org/officeDocument/2006/relationships/printerSettings" Target="../printerSettings/printerSettings240.bin"/><Relationship Id="rId24" Type="http://schemas.openxmlformats.org/officeDocument/2006/relationships/printerSettings" Target="../printerSettings/printerSettings253.bin"/><Relationship Id="rId5" Type="http://schemas.openxmlformats.org/officeDocument/2006/relationships/printerSettings" Target="../printerSettings/printerSettings234.bin"/><Relationship Id="rId15" Type="http://schemas.openxmlformats.org/officeDocument/2006/relationships/printerSettings" Target="../printerSettings/printerSettings244.bin"/><Relationship Id="rId23" Type="http://schemas.openxmlformats.org/officeDocument/2006/relationships/printerSettings" Target="../printerSettings/printerSettings252.bin"/><Relationship Id="rId28" Type="http://schemas.openxmlformats.org/officeDocument/2006/relationships/printerSettings" Target="../printerSettings/printerSettings257.bin"/><Relationship Id="rId10" Type="http://schemas.openxmlformats.org/officeDocument/2006/relationships/printerSettings" Target="../printerSettings/printerSettings239.bin"/><Relationship Id="rId19" Type="http://schemas.openxmlformats.org/officeDocument/2006/relationships/printerSettings" Target="../printerSettings/printerSettings248.bin"/><Relationship Id="rId31" Type="http://schemas.openxmlformats.org/officeDocument/2006/relationships/drawing" Target="../drawings/drawing8.xml"/><Relationship Id="rId4" Type="http://schemas.openxmlformats.org/officeDocument/2006/relationships/printerSettings" Target="../printerSettings/printerSettings233.bin"/><Relationship Id="rId9" Type="http://schemas.openxmlformats.org/officeDocument/2006/relationships/printerSettings" Target="../printerSettings/printerSettings238.bin"/><Relationship Id="rId14" Type="http://schemas.openxmlformats.org/officeDocument/2006/relationships/printerSettings" Target="../printerSettings/printerSettings243.bin"/><Relationship Id="rId22" Type="http://schemas.openxmlformats.org/officeDocument/2006/relationships/printerSettings" Target="../printerSettings/printerSettings251.bin"/><Relationship Id="rId27" Type="http://schemas.openxmlformats.org/officeDocument/2006/relationships/printerSettings" Target="../printerSettings/printerSettings256.bin"/><Relationship Id="rId30" Type="http://schemas.openxmlformats.org/officeDocument/2006/relationships/printerSettings" Target="../printerSettings/printerSettings25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3"/>
  <dimension ref="A1:H16"/>
  <sheetViews>
    <sheetView workbookViewId="0">
      <selection activeCell="B4" sqref="B4"/>
    </sheetView>
  </sheetViews>
  <sheetFormatPr defaultRowHeight="16.5"/>
  <cols>
    <col min="1" max="1" width="18" customWidth="1"/>
    <col min="2" max="2" width="71.875" customWidth="1"/>
  </cols>
  <sheetData>
    <row r="1" spans="1:8" ht="27">
      <c r="A1" s="279" t="s">
        <v>0</v>
      </c>
      <c r="B1" s="862" t="s">
        <v>630</v>
      </c>
      <c r="C1" s="625"/>
      <c r="D1" s="625"/>
      <c r="E1" s="625"/>
      <c r="F1" s="625"/>
      <c r="G1" s="625"/>
      <c r="H1" s="625"/>
    </row>
    <row r="2" spans="1:8">
      <c r="B2" s="424"/>
    </row>
    <row r="3" spans="1:8">
      <c r="A3" t="s">
        <v>1</v>
      </c>
      <c r="B3" s="618" t="s">
        <v>632</v>
      </c>
    </row>
    <row r="5" spans="1:8">
      <c r="A5" t="s">
        <v>2</v>
      </c>
      <c r="B5" s="1159" t="s">
        <v>631</v>
      </c>
      <c r="C5" s="1160"/>
      <c r="D5" s="1160"/>
      <c r="E5" s="1160"/>
      <c r="F5" s="1160"/>
      <c r="G5" s="1160"/>
      <c r="H5" s="1160"/>
    </row>
    <row r="7" spans="1:8">
      <c r="B7" s="860" t="s">
        <v>3</v>
      </c>
    </row>
    <row r="9" spans="1:8" ht="17.25" thickBot="1"/>
    <row r="10" spans="1:8" ht="17.25" thickBot="1">
      <c r="B10" s="1083" t="s">
        <v>4</v>
      </c>
    </row>
    <row r="11" spans="1:8" ht="17.25" thickBot="1">
      <c r="B11" s="1084" t="s">
        <v>5</v>
      </c>
    </row>
    <row r="12" spans="1:8" ht="17.25" thickBot="1">
      <c r="B12" s="1085" t="s">
        <v>6</v>
      </c>
    </row>
    <row r="13" spans="1:8" ht="17.25" thickBot="1">
      <c r="B13" s="1084" t="s">
        <v>7</v>
      </c>
    </row>
    <row r="15" spans="1:8" ht="17.25" thickBot="1"/>
    <row r="16" spans="1:8" ht="17.25" thickBot="1">
      <c r="B16" s="1083"/>
    </row>
  </sheetData>
  <sheetProtection formatColumns="0" formatRows="0" selectLockedCells="1" selectUnlockedCells="1"/>
  <customSheetViews>
    <customSheetView guid="{987A3FAC-920D-4C0C-8129-D8F4AFD7E477}" state="hidden">
      <selection activeCell="B2" sqref="B2"/>
      <pageMargins left="0" right="0" top="0" bottom="0" header="0" footer="0"/>
      <pageSetup orientation="portrait" r:id="rId1"/>
      <headerFooter alignWithMargins="0"/>
    </customSheetView>
    <customSheetView guid="{CB55CDDD-15EC-4265-9148-3411BBB26D54}" state="hidden">
      <selection activeCell="B10" sqref="B10"/>
      <pageMargins left="0" right="0" top="0" bottom="0" header="0" footer="0"/>
      <pageSetup orientation="portrait" r:id="rId2"/>
      <headerFooter alignWithMargins="0"/>
    </customSheetView>
    <customSheetView guid="{023E95C7-CD0A-46A1-945E-64751E02EBFE}" state="hidden">
      <selection activeCell="B12" sqref="B12"/>
      <pageMargins left="0" right="0" top="0" bottom="0" header="0" footer="0"/>
      <pageSetup orientation="portrait" r:id="rId3"/>
      <headerFooter alignWithMargins="0"/>
    </customSheetView>
    <customSheetView guid="{BB6473B7-092C-417E-97E7-ED0705AE17A0}" state="hidden">
      <selection activeCell="B7" sqref="B7"/>
      <pageMargins left="0" right="0" top="0" bottom="0" header="0" footer="0"/>
      <pageSetup orientation="portrait" r:id="rId4"/>
      <headerFooter alignWithMargins="0"/>
    </customSheetView>
    <customSheetView guid="{A41EE4DE-0D82-4A56-8210-F78316511D11}" state="hidden">
      <selection activeCell="B8" sqref="B8"/>
      <pageMargins left="0" right="0" top="0" bottom="0" header="0" footer="0"/>
      <pageSetup orientation="portrait" r:id="rId5"/>
      <headerFooter alignWithMargins="0"/>
    </customSheetView>
    <customSheetView guid="{1E0C44A1-9358-4FBD-8C2C-4DB661DA1476}" state="hidden">
      <selection activeCell="B14" sqref="B14"/>
      <pageMargins left="0" right="0" top="0" bottom="0" header="0" footer="0"/>
      <pageSetup orientation="portrait" r:id="rId6"/>
      <headerFooter alignWithMargins="0"/>
    </customSheetView>
    <customSheetView guid="{498493C3-769C-4143-9114-C68CD1D40B11}" state="hidden">
      <selection activeCell="B13" sqref="B13"/>
      <pageMargins left="0" right="0" top="0" bottom="0" header="0" footer="0"/>
      <pageSetup orientation="portrait" r:id="rId7"/>
      <headerFooter alignWithMargins="0"/>
    </customSheetView>
    <customSheetView guid="{C431BC99-7569-44AB-83F6-AB73BDED3783}" state="hidden">
      <selection activeCell="B11" sqref="B11"/>
      <pageMargins left="0" right="0" top="0" bottom="0" header="0" footer="0"/>
      <pageSetup orientation="portrait" r:id="rId8"/>
      <headerFooter alignWithMargins="0"/>
    </customSheetView>
    <customSheetView guid="{E97134B6-5E8D-4951-8DA0-73D065532361}" state="hidden">
      <selection activeCell="B1" sqref="B1:H1"/>
      <pageMargins left="0" right="0" top="0" bottom="0" header="0" footer="0"/>
      <pageSetup orientation="portrait" r:id="rId9"/>
      <headerFooter alignWithMargins="0"/>
    </customSheetView>
    <customSheetView guid="{D0757F9E-DF41-4B40-A5E5-F4F8FDD8D61D}" state="hidden">
      <selection activeCell="B6" sqref="B6"/>
      <pageMargins left="0" right="0" top="0" bottom="0" header="0" footer="0"/>
      <pageSetup orientation="portrait" r:id="rId10"/>
      <headerFooter alignWithMargins="0"/>
    </customSheetView>
    <customSheetView guid="{EE46BCD1-F715-4FA9-A5FC-1B125AD601E0}" state="hidden">
      <selection activeCell="B5" sqref="B5:H5"/>
      <pageMargins left="0" right="0" top="0" bottom="0" header="0" footer="0"/>
      <pageSetup orientation="portrait" r:id="rId11"/>
      <headerFooter alignWithMargins="0"/>
    </customSheetView>
    <customSheetView guid="{4AA1107B-A795-4744-B566-827168772C7A}" state="hidden">
      <selection activeCell="B2" sqref="B2"/>
      <pageMargins left="0" right="0" top="0" bottom="0" header="0" footer="0"/>
      <pageSetup orientation="portrait" r:id="rId12"/>
      <headerFooter alignWithMargins="0"/>
    </customSheetView>
    <customSheetView guid="{B23AD343-29DA-4CE0-BD10-47BF44F3782F}" state="hidden">
      <selection activeCell="B10" sqref="B10"/>
      <pageMargins left="0" right="0" top="0" bottom="0" header="0" footer="0"/>
      <pageSetup orientation="portrait" r:id="rId13"/>
      <headerFooter alignWithMargins="0"/>
    </customSheetView>
    <customSheetView guid="{ECE9294F-C910-4036-88BC-B1F2176FB06B}" state="hidden">
      <selection activeCell="B8" sqref="B8"/>
      <pageMargins left="0" right="0" top="0" bottom="0" header="0" footer="0"/>
      <pageSetup orientation="portrait" r:id="rId14"/>
      <headerFooter alignWithMargins="0"/>
    </customSheetView>
    <customSheetView guid="{4F65FF32-EC61-4022-A399-2986D7B6B8B3}" state="hidden" showRuler="0">
      <selection activeCell="B2" sqref="B2"/>
      <pageMargins left="0" right="0" top="0" bottom="0" header="0" footer="0"/>
      <headerFooter alignWithMargins="0"/>
    </customSheetView>
    <customSheetView guid="{14D7F02E-BCCA-4517-ABC7-537FF4AEB67A}" state="hidden">
      <selection activeCell="B5" sqref="B5"/>
      <pageMargins left="0" right="0" top="0" bottom="0" header="0" footer="0"/>
      <headerFooter alignWithMargins="0"/>
    </customSheetView>
    <customSheetView guid="{27A45B7A-04F2-4516-B80B-5ED0825D4ED3}" state="hidden">
      <selection activeCell="B1" sqref="B1"/>
      <pageMargins left="0" right="0" top="0" bottom="0" header="0" footer="0"/>
      <headerFooter alignWithMargins="0"/>
    </customSheetView>
    <customSheetView guid="{E9F4E142-7D26-464D-BECA-4F3806DB1FE1}" state="hidden">
      <selection activeCell="B10" sqref="B10"/>
      <pageMargins left="0" right="0" top="0" bottom="0" header="0" footer="0"/>
      <pageSetup orientation="portrait" r:id="rId15"/>
      <headerFooter alignWithMargins="0"/>
    </customSheetView>
    <customSheetView guid="{A7DBDDEF-9245-44C6-9EBF-032DB6E1C0A2}" state="hidden">
      <selection activeCell="B8" sqref="B8"/>
      <pageMargins left="0" right="0" top="0" bottom="0" header="0" footer="0"/>
      <pageSetup orientation="portrait" r:id="rId16"/>
      <headerFooter alignWithMargins="0"/>
    </customSheetView>
    <customSheetView guid="{7487ED9F-BBED-4B2A-9631-22F1A430946B}" state="hidden">
      <selection activeCell="B2" sqref="B2"/>
      <pageMargins left="0" right="0" top="0" bottom="0" header="0" footer="0"/>
      <pageSetup orientation="portrait" r:id="rId17"/>
      <headerFooter alignWithMargins="0"/>
    </customSheetView>
    <customSheetView guid="{B3CE7B10-A914-4559-A6DA-AED8C22AFD6D}" state="hidden">
      <selection activeCell="B7" sqref="B7"/>
      <pageMargins left="0" right="0" top="0" bottom="0" header="0" footer="0"/>
      <pageSetup orientation="portrait" r:id="rId18"/>
      <headerFooter alignWithMargins="0"/>
    </customSheetView>
    <customSheetView guid="{D53177B2-31EC-4222-B97A-A37DCFD9E45B}" state="hidden">
      <selection activeCell="B1" sqref="B1:H1"/>
      <pageMargins left="0" right="0" top="0" bottom="0" header="0" footer="0"/>
      <pageSetup orientation="portrait" r:id="rId19"/>
      <headerFooter alignWithMargins="0"/>
    </customSheetView>
    <customSheetView guid="{223BC0FC-814D-40F0-9795-CE82A16FF3A5}" state="hidden">
      <selection activeCell="B10" sqref="B10"/>
      <pageMargins left="0" right="0" top="0" bottom="0" header="0" footer="0"/>
      <pageSetup orientation="portrait" r:id="rId20"/>
      <headerFooter alignWithMargins="0"/>
    </customSheetView>
    <customSheetView guid="{B835C05C-B615-4DCB-982D-4519616B3CD8}" state="hidden">
      <selection activeCell="B11" sqref="B11"/>
      <pageMargins left="0" right="0" top="0" bottom="0" header="0" footer="0"/>
      <pageSetup orientation="portrait" r:id="rId21"/>
      <headerFooter alignWithMargins="0"/>
    </customSheetView>
    <customSheetView guid="{A34CC49F-E309-4C23-B4F6-1E3B307C10D1}" state="hidden">
      <selection activeCell="B12" sqref="B12"/>
      <pageMargins left="0" right="0" top="0" bottom="0" header="0" footer="0"/>
      <pageSetup orientation="portrait" r:id="rId22"/>
      <headerFooter alignWithMargins="0"/>
    </customSheetView>
    <customSheetView guid="{8909CFDD-4F29-4C72-886E-908773EE94A2}" state="hidden">
      <selection activeCell="B11" sqref="B11"/>
      <pageMargins left="0" right="0" top="0" bottom="0" header="0" footer="0"/>
      <pageSetup orientation="portrait" r:id="rId23"/>
      <headerFooter alignWithMargins="0"/>
    </customSheetView>
    <customSheetView guid="{D5F8AD2D-F014-4A7B-9CE7-589273BD9F11}" state="hidden">
      <selection activeCell="B1" sqref="B1"/>
      <pageMargins left="0" right="0" top="0" bottom="0" header="0" footer="0"/>
      <pageSetup orientation="portrait" r:id="rId24"/>
      <headerFooter alignWithMargins="0"/>
    </customSheetView>
    <customSheetView guid="{B79CB868-E256-4BC8-93B8-32C16DA3E61B}" state="hidden">
      <selection activeCell="B2" sqref="B2"/>
      <pageMargins left="0" right="0" top="0" bottom="0" header="0" footer="0"/>
      <pageSetup orientation="portrait" r:id="rId25"/>
      <headerFooter alignWithMargins="0"/>
    </customSheetView>
  </customSheetViews>
  <mergeCells count="1">
    <mergeCell ref="B5:H5"/>
  </mergeCells>
  <phoneticPr fontId="29" type="noConversion"/>
  <pageMargins left="0.75" right="0.75" top="1" bottom="1" header="0.5" footer="0.5"/>
  <pageSetup orientation="portrait" r:id="rId26"/>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9">
    <tabColor indexed="10"/>
  </sheetPr>
  <dimension ref="A1:AR109"/>
  <sheetViews>
    <sheetView topLeftCell="A74" zoomScale="80" zoomScaleNormal="80" zoomScaleSheetLayoutView="100" workbookViewId="0">
      <selection activeCell="F74" sqref="F74"/>
    </sheetView>
  </sheetViews>
  <sheetFormatPr defaultColWidth="9" defaultRowHeight="16.5"/>
  <cols>
    <col min="1" max="1" width="10.625" style="359" customWidth="1"/>
    <col min="2" max="2" width="42.25" style="360" customWidth="1"/>
    <col min="3" max="3" width="7.625" style="359" customWidth="1"/>
    <col min="4" max="4" width="9.125" style="359" customWidth="1"/>
    <col min="5" max="5" width="12.75" style="359" customWidth="1"/>
    <col min="6" max="6" width="14.625" style="359" customWidth="1"/>
    <col min="7" max="26" width="9" style="183"/>
    <col min="27" max="27" width="9" style="183" hidden="1" customWidth="1"/>
    <col min="28" max="29" width="17.625" style="183" hidden="1" customWidth="1"/>
    <col min="30" max="30" width="9" style="183" hidden="1" customWidth="1"/>
    <col min="31" max="31" width="15.5" style="183" hidden="1" customWidth="1"/>
    <col min="32" max="32" width="15.375" style="183" hidden="1" customWidth="1"/>
    <col min="33" max="44" width="9" style="183"/>
    <col min="45" max="16384" width="9" style="322"/>
  </cols>
  <sheetData>
    <row r="1" spans="1:32">
      <c r="A1" s="59" t="str">
        <f>Cover!B3</f>
        <v>SR-I/C&amp;M/WC-4402/2025(SR1/NT/W-AIS/DOM/B00/25/13182), (RFx: 5002004796)</v>
      </c>
      <c r="B1" s="60"/>
      <c r="C1" s="61"/>
      <c r="D1" s="61"/>
      <c r="E1" s="7"/>
      <c r="F1" s="8" t="s">
        <v>195</v>
      </c>
    </row>
    <row r="2" spans="1:32">
      <c r="A2" s="4"/>
      <c r="B2" s="13"/>
      <c r="C2" s="6"/>
      <c r="D2" s="6"/>
      <c r="E2" s="1"/>
      <c r="F2" s="1"/>
    </row>
    <row r="3" spans="1:32" ht="51.75" customHeight="1">
      <c r="A3" s="1245" t="str">
        <f>Cover!$B$2</f>
        <v xml:space="preserve">WC-4402 : 400KV AIS Substation Extension Package of Kurnool-3 PS due to Re-Arrangement in Electrical Layout at Kurnool-III Pooling Station </v>
      </c>
      <c r="B3" s="1245"/>
      <c r="C3" s="1245"/>
      <c r="D3" s="1245"/>
      <c r="E3" s="1245"/>
      <c r="F3" s="1245"/>
      <c r="AA3" s="188" t="s">
        <v>183</v>
      </c>
      <c r="AC3" s="189">
        <f>IF(ISERROR(#REF!/('Sch-6'!D14+'Sch-6'!D16+'Sch-6'!D18)),0,#REF!/( 'Sch-6'!D14+'Sch-6'!D16+'Sch-6'!D18))</f>
        <v>0</v>
      </c>
    </row>
    <row r="4" spans="1:32">
      <c r="A4" s="1246" t="s">
        <v>235</v>
      </c>
      <c r="B4" s="1246"/>
      <c r="C4" s="1246"/>
      <c r="D4" s="1246"/>
      <c r="E4" s="1246"/>
      <c r="F4" s="1246"/>
      <c r="AA4" s="188" t="s">
        <v>185</v>
      </c>
      <c r="AC4" s="189" t="e">
        <f>#REF!</f>
        <v>#REF!</v>
      </c>
    </row>
    <row r="5" spans="1:32">
      <c r="A5" s="3"/>
      <c r="B5" s="447"/>
      <c r="C5" s="3"/>
      <c r="D5" s="3"/>
      <c r="E5" s="3"/>
      <c r="F5" s="3"/>
      <c r="AA5" s="188" t="s">
        <v>197</v>
      </c>
      <c r="AC5" s="189">
        <f>IF(ISERROR(#REF!/#REF!),0,#REF! /#REF!)</f>
        <v>0</v>
      </c>
    </row>
    <row r="6" spans="1:32">
      <c r="A6" s="31" t="str">
        <f>'Sch-1'!A6</f>
        <v>Bidder’s Name and Address (Sole Bidder) :</v>
      </c>
      <c r="B6" s="32"/>
      <c r="C6" s="32"/>
      <c r="D6" s="32"/>
      <c r="E6" s="67" t="s">
        <v>88</v>
      </c>
      <c r="F6" s="1"/>
      <c r="AA6" s="188" t="s">
        <v>198</v>
      </c>
      <c r="AC6" s="189" t="e">
        <f>#REF!</f>
        <v>#REF!</v>
      </c>
    </row>
    <row r="7" spans="1:32">
      <c r="A7" s="1273" t="str">
        <f>'Sch-1'!A7</f>
        <v/>
      </c>
      <c r="B7" s="1273"/>
      <c r="C7" s="1273"/>
      <c r="D7" s="1273"/>
      <c r="E7" s="302" t="str">
        <f>'Sch-1'!M7</f>
        <v>Contract &amp; Materials Dept.,</v>
      </c>
      <c r="F7" s="1"/>
      <c r="AA7" s="188" t="s">
        <v>188</v>
      </c>
      <c r="AC7" s="189" t="e">
        <f>SUM(AC3:AC6)</f>
        <v>#REF!</v>
      </c>
    </row>
    <row r="8" spans="1:32">
      <c r="A8" s="31" t="s">
        <v>89</v>
      </c>
      <c r="B8" s="1274" t="str">
        <f>IF('Sch-1'!C8=0, "", 'Sch-1'!C8)</f>
        <v/>
      </c>
      <c r="C8" s="1274"/>
      <c r="D8" s="1274"/>
      <c r="E8" s="302" t="str">
        <f>'Sch-1'!M8</f>
        <v>Power Grid Corporation of India Ltd.,</v>
      </c>
      <c r="F8" s="1"/>
    </row>
    <row r="9" spans="1:32">
      <c r="A9" s="31" t="s">
        <v>90</v>
      </c>
      <c r="B9" s="1274" t="str">
        <f>IF('Sch-1'!C9=0, "", 'Sch-1'!C9)</f>
        <v/>
      </c>
      <c r="C9" s="1274"/>
      <c r="D9" s="1274"/>
      <c r="E9" s="302" t="str">
        <f>'Sch-1'!M9</f>
        <v>SRTS-I, Kavadiguda Main Road,</v>
      </c>
      <c r="F9" s="1"/>
    </row>
    <row r="10" spans="1:32">
      <c r="A10" s="32"/>
      <c r="B10" s="1274" t="str">
        <f>IF('Sch-1'!C10=0, "", 'Sch-1'!C10)</f>
        <v/>
      </c>
      <c r="C10" s="1274"/>
      <c r="D10" s="1274"/>
      <c r="E10" s="302" t="str">
        <f>'Sch-1'!M10</f>
        <v>Secunderabad -500080.</v>
      </c>
      <c r="F10" s="1"/>
      <c r="AA10" s="188" t="s">
        <v>199</v>
      </c>
      <c r="AC10" s="189">
        <f>'Sch-1'!AA10</f>
        <v>0</v>
      </c>
    </row>
    <row r="11" spans="1:32">
      <c r="A11" s="32"/>
      <c r="B11" s="1274" t="str">
        <f>IF('Sch-1'!C11=0, "", 'Sch-1'!C11)</f>
        <v/>
      </c>
      <c r="C11" s="1274"/>
      <c r="D11" s="1274"/>
      <c r="E11" s="302">
        <f>'Sch-1'!M11</f>
        <v>0</v>
      </c>
      <c r="F11" s="1"/>
      <c r="AA11" s="188"/>
      <c r="AC11" s="189"/>
    </row>
    <row r="12" spans="1:32">
      <c r="A12" s="32"/>
      <c r="B12" s="1118"/>
      <c r="C12" s="1118"/>
      <c r="D12" s="1118"/>
      <c r="E12" s="302"/>
      <c r="F12" s="1"/>
      <c r="AA12" s="188"/>
      <c r="AC12" s="189"/>
    </row>
    <row r="13" spans="1:32">
      <c r="A13" s="32"/>
      <c r="B13" s="31"/>
      <c r="C13" s="31"/>
      <c r="D13" s="31"/>
      <c r="E13" s="31"/>
      <c r="F13" s="8" t="s">
        <v>93</v>
      </c>
      <c r="AB13" s="1242" t="s">
        <v>190</v>
      </c>
      <c r="AC13" s="1242"/>
      <c r="AD13" s="250" t="s">
        <v>168</v>
      </c>
      <c r="AE13" s="1242" t="s">
        <v>191</v>
      </c>
      <c r="AF13" s="1242"/>
    </row>
    <row r="14" spans="1:32" ht="30">
      <c r="A14" s="14" t="s">
        <v>95</v>
      </c>
      <c r="B14" s="14" t="s">
        <v>174</v>
      </c>
      <c r="C14" s="72" t="s">
        <v>105</v>
      </c>
      <c r="D14" s="72" t="s">
        <v>175</v>
      </c>
      <c r="E14" s="73" t="s">
        <v>210</v>
      </c>
      <c r="F14" s="73" t="s">
        <v>211</v>
      </c>
      <c r="AB14" s="193" t="s">
        <v>210</v>
      </c>
      <c r="AC14" s="193" t="s">
        <v>211</v>
      </c>
      <c r="AD14" s="250"/>
      <c r="AE14" s="193" t="s">
        <v>210</v>
      </c>
      <c r="AF14" s="193" t="s">
        <v>211</v>
      </c>
    </row>
    <row r="15" spans="1:32">
      <c r="A15" s="9">
        <v>1</v>
      </c>
      <c r="B15" s="9">
        <v>2</v>
      </c>
      <c r="C15" s="9">
        <v>3</v>
      </c>
      <c r="D15" s="9">
        <v>4</v>
      </c>
      <c r="E15" s="9">
        <v>5</v>
      </c>
      <c r="F15" s="9" t="s">
        <v>161</v>
      </c>
      <c r="AB15" s="195">
        <v>5</v>
      </c>
      <c r="AC15" s="195" t="s">
        <v>161</v>
      </c>
      <c r="AD15" s="250"/>
      <c r="AE15" s="195">
        <v>5</v>
      </c>
      <c r="AF15" s="195" t="s">
        <v>161</v>
      </c>
    </row>
    <row r="16" spans="1:32" s="426" customFormat="1">
      <c r="A16" s="448" t="e">
        <f>'Sch-3 '!#REF!</f>
        <v>#REF!</v>
      </c>
      <c r="B16" s="448" t="e">
        <f>'Sch-3 '!#REF!</f>
        <v>#REF!</v>
      </c>
      <c r="C16" s="448"/>
      <c r="D16" s="448"/>
      <c r="E16" s="375"/>
      <c r="F16" s="375"/>
      <c r="G16" s="439"/>
      <c r="H16" s="440"/>
      <c r="I16" s="440"/>
      <c r="J16" s="440"/>
      <c r="K16" s="440"/>
      <c r="L16" s="440"/>
    </row>
    <row r="17" spans="1:20" s="436" customFormat="1">
      <c r="A17" s="448" t="e">
        <f>'Sch-3 '!#REF!</f>
        <v>#REF!</v>
      </c>
      <c r="B17" s="448" t="e">
        <f>'Sch-3 '!#REF!</f>
        <v>#REF!</v>
      </c>
      <c r="C17" s="448"/>
      <c r="D17" s="448"/>
      <c r="E17" s="375"/>
      <c r="F17" s="375"/>
    </row>
    <row r="18" spans="1:20" s="436" customFormat="1">
      <c r="A18" s="448"/>
      <c r="B18" s="448" t="e">
        <f>'Sch-3 '!#REF!</f>
        <v>#REF!</v>
      </c>
      <c r="C18" s="448" t="e">
        <f>'Sch-3 '!#REF!</f>
        <v>#REF!</v>
      </c>
      <c r="D18" s="448" t="e">
        <f>'Sch-3 '!#REF!</f>
        <v>#REF!</v>
      </c>
      <c r="E18" s="375" t="e">
        <f>'Sch-3 '!#REF!</f>
        <v>#REF!</v>
      </c>
      <c r="F18" s="375" t="e">
        <f t="shared" ref="F18:F60" si="0">IF(E18=0, "Included", IF(ISERROR(D18*E18), E18, D18*E18))</f>
        <v>#REF!</v>
      </c>
    </row>
    <row r="19" spans="1:20" s="436" customFormat="1">
      <c r="A19" s="448"/>
      <c r="B19" s="448" t="e">
        <f>'Sch-3 '!#REF!</f>
        <v>#REF!</v>
      </c>
      <c r="C19" s="448" t="e">
        <f>'Sch-3 '!#REF!</f>
        <v>#REF!</v>
      </c>
      <c r="D19" s="448" t="e">
        <f>'Sch-3 '!#REF!</f>
        <v>#REF!</v>
      </c>
      <c r="E19" s="375" t="e">
        <f>'Sch-3 '!#REF!</f>
        <v>#REF!</v>
      </c>
      <c r="F19" s="375" t="e">
        <f t="shared" si="0"/>
        <v>#REF!</v>
      </c>
    </row>
    <row r="20" spans="1:20" s="436" customFormat="1">
      <c r="A20" s="448"/>
      <c r="B20" s="448"/>
      <c r="C20" s="448"/>
      <c r="D20" s="448"/>
      <c r="E20" s="375"/>
      <c r="F20" s="375"/>
    </row>
    <row r="21" spans="1:20" s="436" customFormat="1" ht="18.75" customHeight="1">
      <c r="A21" s="448" t="e">
        <f>'Sch-3 '!#REF!</f>
        <v>#REF!</v>
      </c>
      <c r="B21" s="448" t="e">
        <f>'Sch-3 '!#REF!</f>
        <v>#REF!</v>
      </c>
      <c r="C21" s="448"/>
      <c r="D21" s="448"/>
      <c r="E21" s="375"/>
      <c r="F21" s="375"/>
      <c r="S21" s="436" t="s">
        <v>236</v>
      </c>
      <c r="T21" s="441" t="s">
        <v>237</v>
      </c>
    </row>
    <row r="22" spans="1:20" s="436" customFormat="1" ht="18.75" customHeight="1">
      <c r="A22" s="448"/>
      <c r="B22" s="448" t="e">
        <f>'Sch-3 '!#REF!</f>
        <v>#REF!</v>
      </c>
      <c r="C22" s="448" t="e">
        <f>'Sch-3 '!#REF!</f>
        <v>#REF!</v>
      </c>
      <c r="D22" s="448" t="e">
        <f>'Sch-3 '!#REF!</f>
        <v>#REF!</v>
      </c>
      <c r="E22" s="375" t="e">
        <f>'Sch-3 '!#REF!</f>
        <v>#REF!</v>
      </c>
      <c r="F22" s="375" t="e">
        <f t="shared" si="0"/>
        <v>#REF!</v>
      </c>
      <c r="S22" s="436" t="s">
        <v>238</v>
      </c>
      <c r="T22" s="441" t="s">
        <v>239</v>
      </c>
    </row>
    <row r="23" spans="1:20" s="436" customFormat="1" ht="16.5" customHeight="1">
      <c r="A23" s="448"/>
      <c r="B23" s="448" t="e">
        <f>'Sch-3 '!#REF!</f>
        <v>#REF!</v>
      </c>
      <c r="C23" s="448" t="e">
        <f>'Sch-3 '!#REF!</f>
        <v>#REF!</v>
      </c>
      <c r="D23" s="448" t="e">
        <f>'Sch-3 '!#REF!</f>
        <v>#REF!</v>
      </c>
      <c r="E23" s="375" t="e">
        <f>'Sch-3 '!#REF!</f>
        <v>#REF!</v>
      </c>
      <c r="F23" s="375" t="e">
        <f t="shared" si="0"/>
        <v>#REF!</v>
      </c>
      <c r="S23" s="436" t="s">
        <v>240</v>
      </c>
      <c r="T23" s="441" t="s">
        <v>241</v>
      </c>
    </row>
    <row r="24" spans="1:20" s="436" customFormat="1">
      <c r="A24" s="448"/>
      <c r="B24" s="448" t="e">
        <f>'Sch-3 '!#REF!</f>
        <v>#REF!</v>
      </c>
      <c r="C24" s="448" t="e">
        <f>'Sch-3 '!#REF!</f>
        <v>#REF!</v>
      </c>
      <c r="D24" s="448" t="e">
        <f>'Sch-3 '!#REF!</f>
        <v>#REF!</v>
      </c>
      <c r="E24" s="375" t="e">
        <f>'Sch-3 '!#REF!</f>
        <v>#REF!</v>
      </c>
      <c r="F24" s="375" t="e">
        <f t="shared" si="0"/>
        <v>#REF!</v>
      </c>
      <c r="S24" s="436" t="s">
        <v>242</v>
      </c>
    </row>
    <row r="25" spans="1:20" s="436" customFormat="1">
      <c r="A25" s="448"/>
      <c r="B25" s="448"/>
      <c r="C25" s="448"/>
      <c r="D25" s="448"/>
      <c r="E25" s="375"/>
      <c r="F25" s="375"/>
    </row>
    <row r="26" spans="1:20" s="436" customFormat="1" ht="16.5" customHeight="1">
      <c r="A26" s="448"/>
      <c r="B26" s="448"/>
      <c r="C26" s="448"/>
      <c r="D26" s="448"/>
      <c r="E26" s="375"/>
      <c r="F26" s="375"/>
    </row>
    <row r="27" spans="1:20" s="436" customFormat="1">
      <c r="A27" s="448" t="e">
        <f>'Sch-3 '!#REF!</f>
        <v>#REF!</v>
      </c>
      <c r="B27" s="448" t="e">
        <f>'Sch-3 '!#REF!</f>
        <v>#REF!</v>
      </c>
      <c r="C27" s="448"/>
      <c r="D27" s="448"/>
      <c r="E27" s="375"/>
      <c r="F27" s="375"/>
    </row>
    <row r="28" spans="1:20" s="436" customFormat="1">
      <c r="A28" s="448"/>
      <c r="B28" s="448" t="e">
        <f>'Sch-3 '!#REF!</f>
        <v>#REF!</v>
      </c>
      <c r="C28" s="448" t="e">
        <f>'Sch-3 '!#REF!</f>
        <v>#REF!</v>
      </c>
      <c r="D28" s="448" t="e">
        <f>'Sch-3 '!#REF!</f>
        <v>#REF!</v>
      </c>
      <c r="E28" s="375" t="e">
        <f>'Sch-3 '!#REF!</f>
        <v>#REF!</v>
      </c>
      <c r="F28" s="375" t="e">
        <f>IF(E28=0, "Included", IF(ISERROR(D28*E28), E28, D28*E28))</f>
        <v>#REF!</v>
      </c>
    </row>
    <row r="29" spans="1:20" s="436" customFormat="1">
      <c r="A29" s="448"/>
      <c r="B29" s="448" t="e">
        <f>'Sch-3 '!#REF!</f>
        <v>#REF!</v>
      </c>
      <c r="C29" s="448" t="e">
        <f>'Sch-3 '!#REF!</f>
        <v>#REF!</v>
      </c>
      <c r="D29" s="448" t="e">
        <f>'Sch-3 '!#REF!</f>
        <v>#REF!</v>
      </c>
      <c r="E29" s="375" t="e">
        <f>'Sch-3 '!#REF!</f>
        <v>#REF!</v>
      </c>
      <c r="F29" s="375" t="e">
        <f t="shared" si="0"/>
        <v>#REF!</v>
      </c>
    </row>
    <row r="30" spans="1:20" s="436" customFormat="1">
      <c r="A30" s="448"/>
      <c r="B30" s="448" t="e">
        <f>'Sch-3 '!#REF!</f>
        <v>#REF!</v>
      </c>
      <c r="C30" s="448" t="e">
        <f>'Sch-3 '!#REF!</f>
        <v>#REF!</v>
      </c>
      <c r="D30" s="448" t="e">
        <f>'Sch-3 '!#REF!</f>
        <v>#REF!</v>
      </c>
      <c r="E30" s="375" t="e">
        <f>'Sch-3 '!#REF!</f>
        <v>#REF!</v>
      </c>
      <c r="F30" s="375" t="e">
        <f t="shared" si="0"/>
        <v>#REF!</v>
      </c>
      <c r="S30" s="428"/>
      <c r="T30" s="442"/>
    </row>
    <row r="31" spans="1:20" s="436" customFormat="1">
      <c r="A31" s="448"/>
      <c r="B31" s="448"/>
      <c r="C31" s="448"/>
      <c r="D31" s="448"/>
      <c r="E31" s="375"/>
      <c r="F31" s="375"/>
    </row>
    <row r="32" spans="1:20" s="436" customFormat="1">
      <c r="A32" s="448" t="e">
        <f>'Sch-3 '!#REF!</f>
        <v>#REF!</v>
      </c>
      <c r="B32" s="448" t="e">
        <f>'Sch-3 '!#REF!</f>
        <v>#REF!</v>
      </c>
      <c r="C32" s="448"/>
      <c r="D32" s="448"/>
      <c r="E32" s="375"/>
      <c r="F32" s="375"/>
    </row>
    <row r="33" spans="1:6" s="436" customFormat="1">
      <c r="A33" s="448" t="e">
        <f>'Sch-3 '!#REF!</f>
        <v>#REF!</v>
      </c>
      <c r="B33" s="448" t="e">
        <f>'Sch-3 '!#REF!</f>
        <v>#REF!</v>
      </c>
      <c r="C33" s="448"/>
      <c r="D33" s="448"/>
      <c r="E33" s="375"/>
      <c r="F33" s="375"/>
    </row>
    <row r="34" spans="1:6" s="436" customFormat="1">
      <c r="A34" s="448"/>
      <c r="B34" s="448" t="e">
        <f>'Sch-3 '!#REF!</f>
        <v>#REF!</v>
      </c>
      <c r="C34" s="448" t="e">
        <f>'Sch-3 '!#REF!</f>
        <v>#REF!</v>
      </c>
      <c r="D34" s="448" t="e">
        <f>'Sch-3 '!#REF!</f>
        <v>#REF!</v>
      </c>
      <c r="E34" s="375" t="e">
        <f>'Sch-3 '!#REF!</f>
        <v>#REF!</v>
      </c>
      <c r="F34" s="375" t="e">
        <f t="shared" si="0"/>
        <v>#REF!</v>
      </c>
    </row>
    <row r="35" spans="1:6" s="436" customFormat="1">
      <c r="A35" s="448"/>
      <c r="B35" s="448" t="e">
        <f>'Sch-3 '!#REF!</f>
        <v>#REF!</v>
      </c>
      <c r="C35" s="448" t="e">
        <f>'Sch-3 '!#REF!</f>
        <v>#REF!</v>
      </c>
      <c r="D35" s="448" t="e">
        <f>'Sch-3 '!#REF!</f>
        <v>#REF!</v>
      </c>
      <c r="E35" s="375" t="e">
        <f>'Sch-3 '!#REF!</f>
        <v>#REF!</v>
      </c>
      <c r="F35" s="375" t="e">
        <f t="shared" si="0"/>
        <v>#REF!</v>
      </c>
    </row>
    <row r="36" spans="1:6" s="436" customFormat="1">
      <c r="A36" s="448"/>
      <c r="B36" s="448" t="e">
        <f>'Sch-3 '!#REF!</f>
        <v>#REF!</v>
      </c>
      <c r="C36" s="448" t="e">
        <f>'Sch-3 '!#REF!</f>
        <v>#REF!</v>
      </c>
      <c r="D36" s="448" t="e">
        <f>'Sch-3 '!#REF!</f>
        <v>#REF!</v>
      </c>
      <c r="E36" s="375" t="e">
        <f>'Sch-3 '!#REF!</f>
        <v>#REF!</v>
      </c>
      <c r="F36" s="375" t="e">
        <f t="shared" si="0"/>
        <v>#REF!</v>
      </c>
    </row>
    <row r="37" spans="1:6" s="436" customFormat="1">
      <c r="A37" s="448"/>
      <c r="B37" s="448" t="e">
        <f>'Sch-3 '!#REF!</f>
        <v>#REF!</v>
      </c>
      <c r="C37" s="448" t="e">
        <f>'Sch-3 '!#REF!</f>
        <v>#REF!</v>
      </c>
      <c r="D37" s="448" t="e">
        <f>'Sch-3 '!#REF!</f>
        <v>#REF!</v>
      </c>
      <c r="E37" s="375" t="e">
        <f>'Sch-3 '!#REF!</f>
        <v>#REF!</v>
      </c>
      <c r="F37" s="375" t="e">
        <f t="shared" si="0"/>
        <v>#REF!</v>
      </c>
    </row>
    <row r="38" spans="1:6" s="436" customFormat="1" ht="20.25" customHeight="1">
      <c r="A38" s="448"/>
      <c r="B38" s="448" t="e">
        <f>'Sch-3 '!#REF!</f>
        <v>#REF!</v>
      </c>
      <c r="C38" s="448" t="e">
        <f>'Sch-3 '!#REF!</f>
        <v>#REF!</v>
      </c>
      <c r="D38" s="448" t="e">
        <f>'Sch-3 '!#REF!</f>
        <v>#REF!</v>
      </c>
      <c r="E38" s="375" t="e">
        <f>'Sch-3 '!#REF!</f>
        <v>#REF!</v>
      </c>
      <c r="F38" s="375" t="e">
        <f>IF(E38=0, "Included", IF(ISERROR(D38*E38), E38, D38*E38))</f>
        <v>#REF!</v>
      </c>
    </row>
    <row r="39" spans="1:6" s="436" customFormat="1">
      <c r="A39" s="448" t="e">
        <f>'Sch-3 '!#REF!</f>
        <v>#REF!</v>
      </c>
      <c r="B39" s="448" t="e">
        <f>'Sch-3 '!#REF!</f>
        <v>#REF!</v>
      </c>
      <c r="C39" s="448"/>
      <c r="D39" s="448"/>
      <c r="E39" s="375"/>
      <c r="F39" s="375"/>
    </row>
    <row r="40" spans="1:6" s="436" customFormat="1">
      <c r="A40" s="448"/>
      <c r="B40" s="448" t="e">
        <f>'Sch-3 '!#REF!</f>
        <v>#REF!</v>
      </c>
      <c r="C40" s="448" t="e">
        <f>'Sch-3 '!#REF!</f>
        <v>#REF!</v>
      </c>
      <c r="D40" s="448" t="e">
        <f>'Sch-3 '!#REF!</f>
        <v>#REF!</v>
      </c>
      <c r="E40" s="375" t="e">
        <f>'Sch-3 '!#REF!</f>
        <v>#REF!</v>
      </c>
      <c r="F40" s="375" t="e">
        <f t="shared" si="0"/>
        <v>#REF!</v>
      </c>
    </row>
    <row r="41" spans="1:6" s="436" customFormat="1">
      <c r="A41" s="448"/>
      <c r="B41" s="448" t="e">
        <f>'Sch-3 '!#REF!</f>
        <v>#REF!</v>
      </c>
      <c r="C41" s="448" t="e">
        <f>'Sch-3 '!#REF!</f>
        <v>#REF!</v>
      </c>
      <c r="D41" s="448" t="e">
        <f>'Sch-3 '!#REF!</f>
        <v>#REF!</v>
      </c>
      <c r="E41" s="375" t="e">
        <f>'Sch-3 '!#REF!</f>
        <v>#REF!</v>
      </c>
      <c r="F41" s="375" t="e">
        <f t="shared" si="0"/>
        <v>#REF!</v>
      </c>
    </row>
    <row r="42" spans="1:6" s="436" customFormat="1">
      <c r="A42" s="448"/>
      <c r="B42" s="448"/>
      <c r="C42" s="448"/>
      <c r="D42" s="448"/>
      <c r="E42" s="375"/>
      <c r="F42" s="375"/>
    </row>
    <row r="43" spans="1:6" s="436" customFormat="1">
      <c r="A43" s="448" t="e">
        <f>'Sch-3 '!#REF!</f>
        <v>#REF!</v>
      </c>
      <c r="B43" s="448" t="e">
        <f>'Sch-3 '!#REF!</f>
        <v>#REF!</v>
      </c>
      <c r="C43" s="448" t="e">
        <f>'Sch-3 '!#REF!</f>
        <v>#REF!</v>
      </c>
      <c r="D43" s="448" t="e">
        <f>'Sch-3 '!#REF!</f>
        <v>#REF!</v>
      </c>
      <c r="E43" s="375" t="e">
        <f>'Sch-3 '!#REF!</f>
        <v>#REF!</v>
      </c>
      <c r="F43" s="375" t="e">
        <f t="shared" si="0"/>
        <v>#REF!</v>
      </c>
    </row>
    <row r="44" spans="1:6" s="436" customFormat="1">
      <c r="A44" s="448"/>
      <c r="B44" s="448"/>
      <c r="C44" s="448"/>
      <c r="D44" s="448"/>
      <c r="E44" s="375"/>
      <c r="F44" s="375"/>
    </row>
    <row r="45" spans="1:6" s="436" customFormat="1">
      <c r="A45" s="448" t="e">
        <f>'Sch-3 '!#REF!</f>
        <v>#REF!</v>
      </c>
      <c r="B45" s="448" t="e">
        <f>'Sch-3 '!#REF!</f>
        <v>#REF!</v>
      </c>
      <c r="C45" s="448" t="e">
        <f>'Sch-3 '!#REF!</f>
        <v>#REF!</v>
      </c>
      <c r="D45" s="448" t="e">
        <f>'Sch-3 '!#REF!</f>
        <v>#REF!</v>
      </c>
      <c r="E45" s="375" t="e">
        <f>'Sch-3 '!#REF!</f>
        <v>#REF!</v>
      </c>
      <c r="F45" s="375" t="e">
        <f t="shared" si="0"/>
        <v>#REF!</v>
      </c>
    </row>
    <row r="46" spans="1:6" s="436" customFormat="1">
      <c r="A46" s="448"/>
      <c r="B46" s="448"/>
      <c r="C46" s="448"/>
      <c r="D46" s="448"/>
      <c r="E46" s="375"/>
      <c r="F46" s="375"/>
    </row>
    <row r="47" spans="1:6" s="436" customFormat="1">
      <c r="A47" s="448" t="e">
        <f>'Sch-3 '!#REF!</f>
        <v>#REF!</v>
      </c>
      <c r="B47" s="448" t="e">
        <f>'Sch-3 '!#REF!</f>
        <v>#REF!</v>
      </c>
      <c r="C47" s="448"/>
      <c r="D47" s="448"/>
      <c r="E47" s="375"/>
      <c r="F47" s="375"/>
    </row>
    <row r="48" spans="1:6" s="436" customFormat="1">
      <c r="A48" s="448"/>
      <c r="B48" s="448" t="e">
        <f>'Sch-3 '!#REF!</f>
        <v>#REF!</v>
      </c>
      <c r="C48" s="448" t="e">
        <f>'Sch-3 '!#REF!</f>
        <v>#REF!</v>
      </c>
      <c r="D48" s="448" t="e">
        <f>'Sch-3 '!#REF!</f>
        <v>#REF!</v>
      </c>
      <c r="E48" s="375" t="e">
        <f>'Sch-3 '!#REF!</f>
        <v>#REF!</v>
      </c>
      <c r="F48" s="375" t="e">
        <f t="shared" si="0"/>
        <v>#REF!</v>
      </c>
    </row>
    <row r="49" spans="1:6" s="436" customFormat="1">
      <c r="A49" s="448"/>
      <c r="B49" s="448"/>
      <c r="C49" s="448"/>
      <c r="D49" s="448"/>
      <c r="E49" s="375"/>
      <c r="F49" s="375"/>
    </row>
    <row r="50" spans="1:6" s="436" customFormat="1">
      <c r="A50" s="448" t="e">
        <f>'Sch-3 '!#REF!</f>
        <v>#REF!</v>
      </c>
      <c r="B50" s="448" t="e">
        <f>'Sch-3 '!#REF!</f>
        <v>#REF!</v>
      </c>
      <c r="C50" s="448"/>
      <c r="D50" s="448"/>
      <c r="E50" s="375"/>
      <c r="F50" s="375"/>
    </row>
    <row r="51" spans="1:6" s="436" customFormat="1">
      <c r="A51" s="448"/>
      <c r="B51" s="448" t="e">
        <f>'Sch-3 '!#REF!</f>
        <v>#REF!</v>
      </c>
      <c r="C51" s="448" t="e">
        <f>'Sch-3 '!#REF!</f>
        <v>#REF!</v>
      </c>
      <c r="D51" s="448" t="e">
        <f>'Sch-3 '!#REF!</f>
        <v>#REF!</v>
      </c>
      <c r="E51" s="375" t="e">
        <f>'Sch-3 '!#REF!</f>
        <v>#REF!</v>
      </c>
      <c r="F51" s="375" t="e">
        <f t="shared" si="0"/>
        <v>#REF!</v>
      </c>
    </row>
    <row r="52" spans="1:6" s="436" customFormat="1">
      <c r="A52" s="448"/>
      <c r="B52" s="448" t="e">
        <f>'Sch-3 '!#REF!</f>
        <v>#REF!</v>
      </c>
      <c r="C52" s="448" t="e">
        <f>'Sch-3 '!#REF!</f>
        <v>#REF!</v>
      </c>
      <c r="D52" s="448" t="e">
        <f>'Sch-3 '!#REF!</f>
        <v>#REF!</v>
      </c>
      <c r="E52" s="375" t="e">
        <f>'Sch-3 '!#REF!</f>
        <v>#REF!</v>
      </c>
      <c r="F52" s="375" t="e">
        <f t="shared" si="0"/>
        <v>#REF!</v>
      </c>
    </row>
    <row r="53" spans="1:6" s="436" customFormat="1">
      <c r="A53" s="448"/>
      <c r="B53" s="448"/>
      <c r="C53" s="448"/>
      <c r="D53" s="448"/>
      <c r="E53" s="375"/>
      <c r="F53" s="375"/>
    </row>
    <row r="54" spans="1:6" s="436" customFormat="1">
      <c r="A54" s="448" t="e">
        <f>'Sch-3 '!#REF!</f>
        <v>#REF!</v>
      </c>
      <c r="B54" s="448" t="e">
        <f>'Sch-3 '!#REF!</f>
        <v>#REF!</v>
      </c>
      <c r="C54" s="448"/>
      <c r="D54" s="448"/>
      <c r="E54" s="375"/>
      <c r="F54" s="375"/>
    </row>
    <row r="55" spans="1:6" s="436" customFormat="1">
      <c r="A55" s="448"/>
      <c r="B55" s="448" t="e">
        <f>'Sch-3 '!#REF!</f>
        <v>#REF!</v>
      </c>
      <c r="C55" s="448" t="e">
        <f>'Sch-3 '!#REF!</f>
        <v>#REF!</v>
      </c>
      <c r="D55" s="448" t="e">
        <f>'Sch-3 '!#REF!</f>
        <v>#REF!</v>
      </c>
      <c r="E55" s="375" t="e">
        <f>'Sch-3 '!#REF!</f>
        <v>#REF!</v>
      </c>
      <c r="F55" s="375" t="e">
        <f t="shared" si="0"/>
        <v>#REF!</v>
      </c>
    </row>
    <row r="56" spans="1:6" s="436" customFormat="1">
      <c r="A56" s="448"/>
      <c r="B56" s="448" t="e">
        <f>'Sch-3 '!#REF!</f>
        <v>#REF!</v>
      </c>
      <c r="C56" s="448" t="e">
        <f>'Sch-3 '!#REF!</f>
        <v>#REF!</v>
      </c>
      <c r="D56" s="448" t="e">
        <f>'Sch-3 '!#REF!</f>
        <v>#REF!</v>
      </c>
      <c r="E56" s="375" t="e">
        <f>'Sch-3 '!#REF!</f>
        <v>#REF!</v>
      </c>
      <c r="F56" s="375" t="e">
        <f t="shared" si="0"/>
        <v>#REF!</v>
      </c>
    </row>
    <row r="57" spans="1:6" s="436" customFormat="1">
      <c r="A57" s="448"/>
      <c r="B57" s="448" t="e">
        <f>'Sch-3 '!#REF!</f>
        <v>#REF!</v>
      </c>
      <c r="C57" s="448" t="e">
        <f>'Sch-3 '!#REF!</f>
        <v>#REF!</v>
      </c>
      <c r="D57" s="448" t="e">
        <f>'Sch-3 '!#REF!</f>
        <v>#REF!</v>
      </c>
      <c r="E57" s="375" t="e">
        <f>'Sch-3 '!#REF!</f>
        <v>#REF!</v>
      </c>
      <c r="F57" s="375" t="e">
        <f t="shared" si="0"/>
        <v>#REF!</v>
      </c>
    </row>
    <row r="58" spans="1:6" s="436" customFormat="1">
      <c r="A58" s="448"/>
      <c r="B58" s="448" t="e">
        <f>'Sch-3 '!#REF!</f>
        <v>#REF!</v>
      </c>
      <c r="C58" s="448" t="e">
        <f>'Sch-3 '!#REF!</f>
        <v>#REF!</v>
      </c>
      <c r="D58" s="448" t="e">
        <f>'Sch-3 '!#REF!</f>
        <v>#REF!</v>
      </c>
      <c r="E58" s="375" t="e">
        <f>'Sch-3 '!#REF!</f>
        <v>#REF!</v>
      </c>
      <c r="F58" s="375" t="e">
        <f t="shared" si="0"/>
        <v>#REF!</v>
      </c>
    </row>
    <row r="59" spans="1:6" s="436" customFormat="1">
      <c r="A59" s="448"/>
      <c r="B59" s="448" t="e">
        <f>'Sch-3 '!#REF!</f>
        <v>#REF!</v>
      </c>
      <c r="C59" s="448" t="e">
        <f>'Sch-3 '!#REF!</f>
        <v>#REF!</v>
      </c>
      <c r="D59" s="448" t="e">
        <f>'Sch-3 '!#REF!</f>
        <v>#REF!</v>
      </c>
      <c r="E59" s="375" t="e">
        <f>'Sch-3 '!#REF!</f>
        <v>#REF!</v>
      </c>
      <c r="F59" s="375" t="e">
        <f t="shared" si="0"/>
        <v>#REF!</v>
      </c>
    </row>
    <row r="60" spans="1:6" s="436" customFormat="1">
      <c r="A60" s="448"/>
      <c r="B60" s="448" t="e">
        <f>'Sch-3 '!#REF!</f>
        <v>#REF!</v>
      </c>
      <c r="C60" s="448" t="e">
        <f>'Sch-3 '!#REF!</f>
        <v>#REF!</v>
      </c>
      <c r="D60" s="448" t="e">
        <f>'Sch-3 '!#REF!</f>
        <v>#REF!</v>
      </c>
      <c r="E60" s="375" t="e">
        <f>'Sch-3 '!#REF!</f>
        <v>#REF!</v>
      </c>
      <c r="F60" s="375" t="e">
        <f t="shared" si="0"/>
        <v>#REF!</v>
      </c>
    </row>
    <row r="61" spans="1:6" s="436" customFormat="1">
      <c r="A61" s="448"/>
      <c r="B61" s="448"/>
      <c r="C61" s="448"/>
      <c r="D61" s="448"/>
      <c r="E61" s="375"/>
      <c r="F61" s="375"/>
    </row>
    <row r="62" spans="1:6" s="436" customFormat="1">
      <c r="A62" s="448"/>
      <c r="B62" s="448"/>
      <c r="C62" s="448"/>
      <c r="D62" s="448"/>
      <c r="E62" s="375"/>
      <c r="F62" s="375"/>
    </row>
    <row r="63" spans="1:6" s="436" customFormat="1">
      <c r="A63" s="448"/>
      <c r="B63" s="448" t="e">
        <f>'Sch-3 '!#REF!</f>
        <v>#REF!</v>
      </c>
      <c r="C63" s="448"/>
      <c r="D63" s="448"/>
      <c r="E63" s="375"/>
      <c r="F63" s="375"/>
    </row>
    <row r="64" spans="1:6" s="436" customFormat="1">
      <c r="A64" s="448"/>
      <c r="B64" s="448" t="e">
        <f>'Sch-3 '!#REF!</f>
        <v>#REF!</v>
      </c>
      <c r="C64" s="448" t="e">
        <f>'Sch-3 '!#REF!</f>
        <v>#REF!</v>
      </c>
      <c r="D64" s="448" t="e">
        <f>'Sch-3 '!#REF!</f>
        <v>#REF!</v>
      </c>
      <c r="E64" s="375" t="e">
        <f>'Sch-3 '!#REF!</f>
        <v>#REF!</v>
      </c>
      <c r="F64" s="375" t="e">
        <f>IF(E64=0, "Included", IF(ISERROR(D64*E64), E64, D64*E64))</f>
        <v>#REF!</v>
      </c>
    </row>
    <row r="65" spans="1:6" s="436" customFormat="1">
      <c r="A65" s="448"/>
      <c r="B65" s="448" t="e">
        <f>'Sch-3 '!#REF!</f>
        <v>#REF!</v>
      </c>
      <c r="C65" s="448" t="e">
        <f>'Sch-3 '!#REF!</f>
        <v>#REF!</v>
      </c>
      <c r="D65" s="448" t="e">
        <f>'Sch-3 '!#REF!</f>
        <v>#REF!</v>
      </c>
      <c r="E65" s="375" t="e">
        <f>'Sch-3 '!#REF!</f>
        <v>#REF!</v>
      </c>
      <c r="F65" s="375" t="e">
        <f>IF(E65=0, "Included", IF(ISERROR(D65*E65), E65, D65*E65))</f>
        <v>#REF!</v>
      </c>
    </row>
    <row r="66" spans="1:6" s="436" customFormat="1">
      <c r="A66" s="448"/>
      <c r="B66" s="448" t="e">
        <f>'Sch-3 '!#REF!</f>
        <v>#REF!</v>
      </c>
      <c r="C66" s="448" t="e">
        <f>'Sch-3 '!#REF!</f>
        <v>#REF!</v>
      </c>
      <c r="D66" s="448" t="e">
        <f>'Sch-3 '!#REF!</f>
        <v>#REF!</v>
      </c>
      <c r="E66" s="375" t="e">
        <f>'Sch-3 '!#REF!</f>
        <v>#REF!</v>
      </c>
      <c r="F66" s="375" t="e">
        <f>IF(E66=0, "Included", IF(ISERROR(D66*E66), E66, D66*E66))</f>
        <v>#REF!</v>
      </c>
    </row>
    <row r="67" spans="1:6" s="436" customFormat="1">
      <c r="A67" s="448"/>
      <c r="B67" s="448" t="e">
        <f>'Sch-3 '!#REF!</f>
        <v>#REF!</v>
      </c>
      <c r="C67" s="448" t="e">
        <f>'Sch-3 '!#REF!</f>
        <v>#REF!</v>
      </c>
      <c r="D67" s="448" t="e">
        <f>'Sch-3 '!#REF!</f>
        <v>#REF!</v>
      </c>
      <c r="E67" s="375" t="e">
        <f>'Sch-3 '!#REF!</f>
        <v>#REF!</v>
      </c>
      <c r="F67" s="375" t="e">
        <f>IF(E67=0, "Included", IF(ISERROR(D67*E67), E67, D67*E67))</f>
        <v>#REF!</v>
      </c>
    </row>
    <row r="68" spans="1:6" s="436" customFormat="1">
      <c r="A68" s="448"/>
      <c r="B68" s="448"/>
      <c r="C68" s="448"/>
      <c r="D68" s="448"/>
      <c r="E68" s="375"/>
      <c r="F68" s="375"/>
    </row>
    <row r="69" spans="1:6" s="436" customFormat="1">
      <c r="A69" s="448" t="e">
        <f>'Sch-3 '!#REF!</f>
        <v>#REF!</v>
      </c>
      <c r="B69" s="448" t="e">
        <f>'Sch-3 '!#REF!</f>
        <v>#REF!</v>
      </c>
      <c r="C69" s="448"/>
      <c r="D69" s="448"/>
      <c r="E69" s="375"/>
      <c r="F69" s="375"/>
    </row>
    <row r="70" spans="1:6" s="436" customFormat="1">
      <c r="A70" s="448"/>
      <c r="B70" s="448" t="e">
        <f>'Sch-3 '!#REF!</f>
        <v>#REF!</v>
      </c>
      <c r="C70" s="448"/>
      <c r="D70" s="448"/>
      <c r="E70" s="375"/>
      <c r="F70" s="375"/>
    </row>
    <row r="71" spans="1:6" s="436" customFormat="1">
      <c r="A71" s="448"/>
      <c r="B71" s="448" t="e">
        <f>'Sch-3 '!#REF!</f>
        <v>#REF!</v>
      </c>
      <c r="C71" s="448" t="e">
        <f>'Sch-3 '!#REF!</f>
        <v>#REF!</v>
      </c>
      <c r="D71" s="448" t="e">
        <f>'Sch-3 '!#REF!</f>
        <v>#REF!</v>
      </c>
      <c r="E71" s="375" t="e">
        <f>'Sch-3 '!#REF!</f>
        <v>#REF!</v>
      </c>
      <c r="F71" s="375" t="e">
        <f>IF(E71=0, "Included", IF(ISERROR(D71*E71), E71, D71*E71))</f>
        <v>#REF!</v>
      </c>
    </row>
    <row r="72" spans="1:6" s="436" customFormat="1">
      <c r="A72" s="448"/>
      <c r="B72" s="448"/>
      <c r="C72" s="448"/>
      <c r="D72" s="448"/>
      <c r="E72" s="375"/>
      <c r="F72" s="375"/>
    </row>
    <row r="73" spans="1:6" s="436" customFormat="1">
      <c r="A73" s="448" t="e">
        <f>'Sch-3 '!#REF!</f>
        <v>#REF!</v>
      </c>
      <c r="B73" s="448" t="e">
        <f>'Sch-3 '!#REF!</f>
        <v>#REF!</v>
      </c>
      <c r="C73" s="448"/>
      <c r="D73" s="448"/>
      <c r="E73" s="375"/>
      <c r="F73" s="375"/>
    </row>
    <row r="74" spans="1:6" s="436" customFormat="1">
      <c r="A74" s="448" t="e">
        <f>'Sch-3 '!#REF!</f>
        <v>#REF!</v>
      </c>
      <c r="B74" s="448" t="e">
        <f>'Sch-3 '!#REF!</f>
        <v>#REF!</v>
      </c>
      <c r="C74" s="448" t="e">
        <f>'Sch-3 '!#REF!</f>
        <v>#REF!</v>
      </c>
      <c r="D74" s="448" t="e">
        <f>'Sch-3 '!#REF!</f>
        <v>#REF!</v>
      </c>
      <c r="E74" s="375" t="e">
        <f>'Sch-3 '!#REF!</f>
        <v>#REF!</v>
      </c>
      <c r="F74" s="375" t="e">
        <f>IF(E74=0, "Included", IF(ISERROR(D74*E74), E74, D74*E74))</f>
        <v>#REF!</v>
      </c>
    </row>
    <row r="75" spans="1:6" s="436" customFormat="1">
      <c r="A75" s="448" t="e">
        <f>'Sch-3 '!#REF!</f>
        <v>#REF!</v>
      </c>
      <c r="B75" s="448" t="e">
        <f>'Sch-3 '!#REF!</f>
        <v>#REF!</v>
      </c>
      <c r="C75" s="448"/>
      <c r="D75" s="448"/>
      <c r="E75" s="375"/>
      <c r="F75" s="375"/>
    </row>
    <row r="76" spans="1:6" s="436" customFormat="1">
      <c r="A76" s="448" t="e">
        <f>'Sch-3 '!#REF!</f>
        <v>#REF!</v>
      </c>
      <c r="B76" s="448" t="e">
        <f>'Sch-3 '!#REF!</f>
        <v>#REF!</v>
      </c>
      <c r="C76" s="448" t="e">
        <f>'Sch-3 '!#REF!</f>
        <v>#REF!</v>
      </c>
      <c r="D76" s="448" t="e">
        <f>'Sch-3 '!#REF!</f>
        <v>#REF!</v>
      </c>
      <c r="E76" s="375" t="e">
        <f>'Sch-3 '!#REF!</f>
        <v>#REF!</v>
      </c>
      <c r="F76" s="375" t="e">
        <f>IF(E76=0, "Included", IF(ISERROR(D76*E76), E76, D76*E76))</f>
        <v>#REF!</v>
      </c>
    </row>
    <row r="77" spans="1:6" s="436" customFormat="1">
      <c r="A77" s="448" t="e">
        <f>'Sch-3 '!#REF!</f>
        <v>#REF!</v>
      </c>
      <c r="B77" s="448" t="e">
        <f>'Sch-3 '!#REF!</f>
        <v>#REF!</v>
      </c>
      <c r="C77" s="448" t="e">
        <f>'Sch-3 '!#REF!</f>
        <v>#REF!</v>
      </c>
      <c r="D77" s="448" t="e">
        <f>'Sch-3 '!#REF!</f>
        <v>#REF!</v>
      </c>
      <c r="E77" s="375" t="e">
        <f>'Sch-3 '!#REF!</f>
        <v>#REF!</v>
      </c>
      <c r="F77" s="375" t="e">
        <f>IF(E77=0, "Included", IF(ISERROR(D77*E77), E77, D77*E77))</f>
        <v>#REF!</v>
      </c>
    </row>
    <row r="78" spans="1:6" s="436" customFormat="1">
      <c r="A78" s="448"/>
      <c r="B78" s="448"/>
      <c r="C78" s="448"/>
      <c r="D78" s="448"/>
      <c r="E78" s="375"/>
      <c r="F78" s="375"/>
    </row>
    <row r="79" spans="1:6" s="436" customFormat="1">
      <c r="A79" s="448" t="e">
        <f>'Sch-3 '!#REF!</f>
        <v>#REF!</v>
      </c>
      <c r="B79" s="448" t="e">
        <f>'Sch-3 '!#REF!</f>
        <v>#REF!</v>
      </c>
      <c r="C79" s="448"/>
      <c r="D79" s="448"/>
      <c r="E79" s="375"/>
      <c r="F79" s="375"/>
    </row>
    <row r="80" spans="1:6" s="436" customFormat="1">
      <c r="A80" s="448"/>
      <c r="B80" s="448" t="e">
        <f>'Sch-3 '!#REF!</f>
        <v>#REF!</v>
      </c>
      <c r="C80" s="448" t="e">
        <f>'Sch-3 '!#REF!</f>
        <v>#REF!</v>
      </c>
      <c r="D80" s="448" t="e">
        <f>'Sch-3 '!#REF!</f>
        <v>#REF!</v>
      </c>
      <c r="E80" s="375" t="e">
        <f>'Sch-3 '!#REF!</f>
        <v>#REF!</v>
      </c>
      <c r="F80" s="375" t="e">
        <f>IF(E80=0, "Included", IF(ISERROR(D80*E80), E80, D80*E80))</f>
        <v>#REF!</v>
      </c>
    </row>
    <row r="81" spans="1:6">
      <c r="A81" s="443"/>
      <c r="B81" s="397" t="s">
        <v>243</v>
      </c>
      <c r="C81" s="397"/>
      <c r="D81" s="397"/>
      <c r="E81" s="383"/>
      <c r="F81" s="383" t="e">
        <f>SUM(F17:F80)</f>
        <v>#REF!</v>
      </c>
    </row>
    <row r="82" spans="1:6">
      <c r="A82" s="444"/>
      <c r="B82" s="386"/>
      <c r="C82" s="386"/>
      <c r="D82" s="386"/>
      <c r="E82" s="387"/>
      <c r="F82" s="387"/>
    </row>
    <row r="83" spans="1:6">
      <c r="A83" s="445"/>
      <c r="B83" s="446"/>
      <c r="C83" s="445"/>
      <c r="D83" s="445"/>
      <c r="E83" s="445"/>
      <c r="F83" s="445"/>
    </row>
    <row r="84" spans="1:6" ht="30">
      <c r="A84" s="388" t="s">
        <v>170</v>
      </c>
      <c r="B84" s="389" t="str">
        <f>'Sch-1'!B66</f>
        <v>--</v>
      </c>
      <c r="C84" s="390"/>
      <c r="D84" s="391"/>
      <c r="E84" s="392"/>
      <c r="F84" s="392"/>
    </row>
    <row r="85" spans="1:6">
      <c r="A85" s="388" t="s">
        <v>171</v>
      </c>
      <c r="B85" s="389" t="str">
        <f>'Sch-1'!B67</f>
        <v/>
      </c>
      <c r="C85" s="392"/>
      <c r="D85" s="391" t="s">
        <v>149</v>
      </c>
      <c r="E85" s="393" t="str">
        <f>'Sch-1'!M67</f>
        <v/>
      </c>
      <c r="F85" s="392"/>
    </row>
    <row r="86" spans="1:6">
      <c r="A86" s="394"/>
      <c r="B86" s="395"/>
      <c r="C86" s="396"/>
      <c r="D86" s="391" t="s">
        <v>151</v>
      </c>
      <c r="E86" s="393">
        <f>'Sch-1'!M68</f>
        <v>0</v>
      </c>
      <c r="F86" s="396"/>
    </row>
    <row r="87" spans="1:6">
      <c r="A87" s="388"/>
      <c r="B87" s="389"/>
      <c r="C87" s="390"/>
      <c r="D87" s="391"/>
      <c r="E87" s="392"/>
      <c r="F87" s="392"/>
    </row>
    <row r="88" spans="1:6">
      <c r="A88" s="3"/>
      <c r="B88" s="447"/>
      <c r="C88" s="3"/>
      <c r="D88" s="3"/>
      <c r="E88" s="3"/>
      <c r="F88" s="3"/>
    </row>
    <row r="100" spans="1:29" s="192" customFormat="1">
      <c r="A100" s="361"/>
      <c r="B100" s="362"/>
      <c r="C100" s="363"/>
      <c r="D100" s="364"/>
      <c r="E100" s="303"/>
      <c r="F100" s="303"/>
      <c r="AB100" s="366"/>
      <c r="AC100" s="366"/>
    </row>
    <row r="101" spans="1:29" s="192" customFormat="1">
      <c r="A101" s="361"/>
      <c r="B101" s="362"/>
      <c r="C101" s="363"/>
      <c r="D101" s="364"/>
      <c r="E101" s="303"/>
      <c r="F101" s="303"/>
      <c r="AB101" s="219"/>
      <c r="AC101" s="367"/>
    </row>
    <row r="102" spans="1:29" s="192" customFormat="1">
      <c r="A102" s="361"/>
      <c r="B102" s="362"/>
      <c r="C102" s="363"/>
      <c r="D102" s="364"/>
      <c r="E102" s="303"/>
      <c r="F102" s="303"/>
      <c r="AC102" s="239"/>
    </row>
    <row r="103" spans="1:29" s="192" customFormat="1">
      <c r="A103" s="200"/>
      <c r="B103" s="220"/>
      <c r="C103" s="200"/>
      <c r="D103" s="196"/>
      <c r="E103" s="219"/>
      <c r="F103" s="219"/>
    </row>
    <row r="104" spans="1:29">
      <c r="A104" s="200"/>
      <c r="B104" s="208"/>
      <c r="C104" s="200"/>
      <c r="D104" s="196"/>
      <c r="E104" s="219"/>
      <c r="F104" s="219"/>
    </row>
    <row r="105" spans="1:29">
      <c r="A105" s="90"/>
      <c r="B105" s="91"/>
      <c r="C105" s="90"/>
      <c r="D105" s="90"/>
      <c r="E105" s="90"/>
      <c r="F105" s="90"/>
    </row>
    <row r="106" spans="1:29">
      <c r="A106" s="90"/>
      <c r="B106" s="91"/>
      <c r="C106" s="90"/>
      <c r="D106" s="90"/>
      <c r="E106" s="90"/>
      <c r="F106" s="90"/>
    </row>
    <row r="107" spans="1:29">
      <c r="A107" s="184"/>
      <c r="B107" s="99"/>
      <c r="C107" s="187"/>
      <c r="D107" s="187"/>
      <c r="E107" s="186"/>
      <c r="F107" s="101"/>
    </row>
    <row r="108" spans="1:29">
      <c r="A108" s="90"/>
      <c r="B108" s="91"/>
      <c r="C108" s="90"/>
      <c r="D108" s="90"/>
      <c r="E108" s="90"/>
      <c r="F108" s="90"/>
    </row>
    <row r="109" spans="1:29">
      <c r="A109" s="90"/>
      <c r="B109" s="91"/>
      <c r="C109" s="90"/>
      <c r="D109" s="90"/>
      <c r="E109" s="90"/>
      <c r="F109" s="90"/>
    </row>
  </sheetData>
  <sheetProtection password="CFB5" sheet="1" objects="1" scenarios="1" formatColumns="0" formatRows="0" selectLockedCells="1"/>
  <customSheetViews>
    <customSheetView guid="{987A3FAC-920D-4C0C-8129-D8F4AFD7E477}"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1"/>
      <headerFooter alignWithMargins="0">
        <oddFooter>&amp;R&amp;"Book Antiqua,Bold"&amp;10Schedule-3/ Page &amp;P of &amp;N</oddFooter>
      </headerFooter>
    </customSheetView>
    <customSheetView guid="{CB55CDDD-15EC-4265-9148-3411BBB26D54}"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2"/>
      <headerFooter alignWithMargins="0">
        <oddFooter>&amp;R&amp;"Book Antiqua,Bold"&amp;10Schedule-3/ Page &amp;P of &amp;N</oddFooter>
      </headerFooter>
    </customSheetView>
    <customSheetView guid="{023E95C7-CD0A-46A1-945E-64751E02EBFE}"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3"/>
      <headerFooter alignWithMargins="0">
        <oddFooter>&amp;R&amp;"Book Antiqua,Bold"&amp;10Schedule-3/ Page &amp;P of &amp;N</oddFooter>
      </headerFooter>
    </customSheetView>
    <customSheetView guid="{BB6473B7-092C-417E-97E7-ED0705AE17A0}"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4"/>
      <headerFooter alignWithMargins="0">
        <oddFooter>&amp;R&amp;"Book Antiqua,Bold"&amp;10Schedule-3/ Page &amp;P of &amp;N</oddFooter>
      </headerFooter>
    </customSheetView>
    <customSheetView guid="{A41EE4DE-0D82-4A56-8210-F78316511D11}"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5"/>
      <headerFooter alignWithMargins="0">
        <oddFooter>&amp;R&amp;"Book Antiqua,Bold"&amp;10Schedule-3/ Page &amp;P of &amp;N</oddFooter>
      </headerFooter>
    </customSheetView>
    <customSheetView guid="{1E0C44A1-9358-4FBD-8C2C-4DB661DA1476}"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6"/>
      <headerFooter alignWithMargins="0">
        <oddFooter>&amp;R&amp;"Book Antiqua,Bold"&amp;10Schedule-3/ Page &amp;P of &amp;N</oddFooter>
      </headerFooter>
    </customSheetView>
    <customSheetView guid="{498493C3-769C-4143-9114-C68CD1D40B11}"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7"/>
      <headerFooter alignWithMargins="0">
        <oddFooter>&amp;R&amp;"Book Antiqua,Bold"&amp;10Schedule-3/ Page &amp;P of &amp;N</oddFooter>
      </headerFooter>
    </customSheetView>
    <customSheetView guid="{C431BC99-7569-44AB-83F6-AB73BDED3783}"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8"/>
      <headerFooter alignWithMargins="0">
        <oddFooter>&amp;R&amp;"Book Antiqua,Bold"&amp;10Schedule-3/ Page &amp;P of &amp;N</oddFooter>
      </headerFooter>
    </customSheetView>
    <customSheetView guid="{E97134B6-5E8D-4951-8DA0-73D065532361}"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9"/>
      <headerFooter alignWithMargins="0">
        <oddFooter>&amp;R&amp;"Book Antiqua,Bold"&amp;10Schedule-3/ Page &amp;P of &amp;N</oddFooter>
      </headerFooter>
    </customSheetView>
    <customSheetView guid="{D0757F9E-DF41-4B40-A5E5-F4F8FDD8D61D}"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10"/>
      <headerFooter alignWithMargins="0">
        <oddFooter>&amp;R&amp;"Book Antiqua,Bold"&amp;10Schedule-3/ Page &amp;P of &amp;N</oddFooter>
      </headerFooter>
    </customSheetView>
    <customSheetView guid="{EE46BCD1-F715-4FA9-A5FC-1B125AD601E0}"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11"/>
      <headerFooter alignWithMargins="0">
        <oddFooter>&amp;R&amp;"Book Antiqua,Bold"&amp;10Schedule-3/ Page &amp;P of &amp;N</oddFooter>
      </headerFooter>
    </customSheetView>
    <customSheetView guid="{4AA1107B-A795-4744-B566-827168772C7A}"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12"/>
      <headerFooter alignWithMargins="0">
        <oddFooter>&amp;R&amp;"Book Antiqua,Bold"&amp;10Schedule-3/ Page &amp;P of &amp;N</oddFooter>
      </headerFooter>
    </customSheetView>
    <customSheetView guid="{B23AD343-29DA-4CE0-BD10-47BF44F3782F}"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13"/>
      <headerFooter alignWithMargins="0">
        <oddFooter>&amp;R&amp;"Book Antiqua,Bold"&amp;10Schedule-3/ Page &amp;P of &amp;N</oddFooter>
      </headerFooter>
    </customSheetView>
    <customSheetView guid="{ECE9294F-C910-4036-88BC-B1F2176FB06B}"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14"/>
      <headerFooter alignWithMargins="0">
        <oddFooter>&amp;R&amp;"Book Antiqua,Bold"&amp;10Schedule-3/ Page &amp;P of &amp;N</oddFooter>
      </headerFooter>
    </customSheetView>
    <customSheetView guid="{27A45B7A-04F2-4516-B80B-5ED0825D4ED3}" scale="80" hiddenColumns="1" state="hidden" topLeftCell="A49">
      <selection activeCell="A4" sqref="A4:F4"/>
      <colBreaks count="1" manualBreakCount="1">
        <brk id="6" max="1048575" man="1"/>
      </colBreaks>
      <pageMargins left="0" right="0" top="0" bottom="0" header="0" footer="0"/>
      <printOptions horizontalCentered="1"/>
      <pageSetup paperSize="9" orientation="portrait" horizontalDpi="300" verticalDpi="300" r:id="rId15"/>
      <headerFooter alignWithMargins="0">
        <oddFooter>&amp;R&amp;"Book Antiqua,Bold"&amp;10Schedule-3/ Page &amp;P of &amp;N</oddFooter>
      </headerFooter>
    </customSheetView>
    <customSheetView guid="{E9F4E142-7D26-464D-BECA-4F3806DB1FE1}"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16"/>
      <headerFooter alignWithMargins="0">
        <oddFooter>&amp;R&amp;"Book Antiqua,Bold"&amp;10Schedule-3/ Page &amp;P of &amp;N</oddFooter>
      </headerFooter>
    </customSheetView>
    <customSheetView guid="{A7DBDDEF-9245-44C6-9EBF-032DB6E1C0A2}"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17"/>
      <headerFooter alignWithMargins="0">
        <oddFooter>&amp;R&amp;"Book Antiqua,Bold"&amp;10Schedule-3/ Page &amp;P of &amp;N</oddFooter>
      </headerFooter>
    </customSheetView>
    <customSheetView guid="{7487ED9F-BBED-4B2A-9631-22F1A430946B}"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18"/>
      <headerFooter alignWithMargins="0">
        <oddFooter>&amp;R&amp;"Book Antiqua,Bold"&amp;10Schedule-3/ Page &amp;P of &amp;N</oddFooter>
      </headerFooter>
    </customSheetView>
    <customSheetView guid="{B3CE7B10-A914-4559-A6DA-AED8C22AFD6D}"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19"/>
      <headerFooter alignWithMargins="0">
        <oddFooter>&amp;R&amp;"Book Antiqua,Bold"&amp;10Schedule-3/ Page &amp;P of &amp;N</oddFooter>
      </headerFooter>
    </customSheetView>
    <customSheetView guid="{D53177B2-31EC-4222-B97A-A37DCFD9E45B}"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20"/>
      <headerFooter alignWithMargins="0">
        <oddFooter>&amp;R&amp;"Book Antiqua,Bold"&amp;10Schedule-3/ Page &amp;P of &amp;N</oddFooter>
      </headerFooter>
    </customSheetView>
    <customSheetView guid="{223BC0FC-814D-40F0-9795-CE82A16FF3A5}"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21"/>
      <headerFooter alignWithMargins="0">
        <oddFooter>&amp;R&amp;"Book Antiqua,Bold"&amp;10Schedule-3/ Page &amp;P of &amp;N</oddFooter>
      </headerFooter>
    </customSheetView>
    <customSheetView guid="{B835C05C-B615-4DCB-982D-4519616B3CD8}"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22"/>
      <headerFooter alignWithMargins="0">
        <oddFooter>&amp;R&amp;"Book Antiqua,Bold"&amp;10Schedule-3/ Page &amp;P of &amp;N</oddFooter>
      </headerFooter>
    </customSheetView>
    <customSheetView guid="{A34CC49F-E309-4C23-B4F6-1E3B307C10D1}"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23"/>
      <headerFooter alignWithMargins="0">
        <oddFooter>&amp;R&amp;"Book Antiqua,Bold"&amp;10Schedule-3/ Page &amp;P of &amp;N</oddFooter>
      </headerFooter>
    </customSheetView>
    <customSheetView guid="{8909CFDD-4F29-4C72-886E-908773EE94A2}"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24"/>
      <headerFooter alignWithMargins="0">
        <oddFooter>&amp;R&amp;"Book Antiqua,Bold"&amp;10Schedule-3/ Page &amp;P of &amp;N</oddFooter>
      </headerFooter>
    </customSheetView>
    <customSheetView guid="{D5F8AD2D-F014-4A7B-9CE7-589273BD9F11}"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25"/>
      <headerFooter alignWithMargins="0">
        <oddFooter>&amp;R&amp;"Book Antiqua,Bold"&amp;10Schedule-3/ Page &amp;P of &amp;N</oddFooter>
      </headerFooter>
    </customSheetView>
    <customSheetView guid="{B79CB868-E256-4BC8-93B8-32C16DA3E61B}"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26"/>
      <headerFooter alignWithMargins="0">
        <oddFooter>&amp;R&amp;"Book Antiqua,Bold"&amp;10Schedule-3/ Page &amp;P of &amp;N</oddFooter>
      </headerFooter>
    </customSheetView>
  </customSheetViews>
  <mergeCells count="9">
    <mergeCell ref="B11:D11"/>
    <mergeCell ref="AB13:AC13"/>
    <mergeCell ref="AE13:AF13"/>
    <mergeCell ref="A3:F3"/>
    <mergeCell ref="A4:F4"/>
    <mergeCell ref="A7:D7"/>
    <mergeCell ref="B8:D8"/>
    <mergeCell ref="B9:D9"/>
    <mergeCell ref="B10:D10"/>
  </mergeCells>
  <phoneticPr fontId="29" type="noConversion"/>
  <conditionalFormatting sqref="E16:E80">
    <cfRule type="expression" dxfId="25" priority="1" stopIfTrue="1">
      <formula>D16&gt;0</formula>
    </cfRule>
  </conditionalFormatting>
  <printOptions horizontalCentered="1"/>
  <pageMargins left="0.51181102362204722" right="0.26" top="0.43" bottom="0.46" header="0.27" footer="0.28000000000000003"/>
  <pageSetup paperSize="9" orientation="portrait" horizontalDpi="300" verticalDpi="300" r:id="rId27"/>
  <headerFooter alignWithMargins="0">
    <oddFooter>&amp;R&amp;"Book Antiqua,Bold"&amp;10Schedule-3/ Page &amp;P of &amp;N</oddFooter>
  </headerFooter>
  <colBreaks count="1" manualBreakCount="1">
    <brk id="6" max="1048575" man="1"/>
  </colBreaks>
  <drawing r:id="rId28"/>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8">
    <tabColor indexed="11"/>
    <pageSetUpPr fitToPage="1"/>
  </sheetPr>
  <dimension ref="A1:AD29"/>
  <sheetViews>
    <sheetView view="pageBreakPreview" zoomScale="70" zoomScaleNormal="100" zoomScaleSheetLayoutView="70" workbookViewId="0">
      <selection activeCell="I20" sqref="I20"/>
    </sheetView>
  </sheetViews>
  <sheetFormatPr defaultColWidth="9" defaultRowHeight="13.5"/>
  <cols>
    <col min="1" max="1" width="10.25" style="103" customWidth="1"/>
    <col min="2" max="2" width="12" style="103" customWidth="1"/>
    <col min="3" max="3" width="9.875" style="103" customWidth="1"/>
    <col min="4" max="4" width="10.375" style="103" customWidth="1"/>
    <col min="5" max="5" width="10.125" style="103" customWidth="1"/>
    <col min="6" max="7" width="12.125" style="103" customWidth="1"/>
    <col min="8" max="8" width="10.625" style="103" customWidth="1"/>
    <col min="9" max="9" width="14.375" style="103" customWidth="1"/>
    <col min="10" max="10" width="11.25" style="103" customWidth="1"/>
    <col min="11" max="11" width="14.25" style="103" customWidth="1"/>
    <col min="12" max="12" width="19.25" style="103" customWidth="1"/>
    <col min="13" max="13" width="7.875" style="103" customWidth="1"/>
    <col min="14" max="14" width="10.875" style="103" customWidth="1"/>
    <col min="15" max="15" width="14.875" style="103" customWidth="1"/>
    <col min="16" max="16" width="17.625" style="103" customWidth="1"/>
    <col min="17" max="17" width="19.375" style="103" customWidth="1"/>
    <col min="18" max="18" width="15.125" style="103" hidden="1" customWidth="1"/>
    <col min="19" max="19" width="17.625" style="103" hidden="1" customWidth="1"/>
    <col min="20" max="16384" width="9" style="978"/>
  </cols>
  <sheetData>
    <row r="1" spans="1:17" ht="18" customHeight="1">
      <c r="A1" s="81" t="str">
        <f>Cover!B3</f>
        <v>SR-I/C&amp;M/WC-4402/2025(SR1/NT/W-AIS/DOM/B00/25/13182), (RFx: 5002004796)</v>
      </c>
      <c r="B1" s="82"/>
      <c r="C1" s="83"/>
      <c r="D1" s="83"/>
      <c r="E1" s="83"/>
      <c r="F1" s="83"/>
      <c r="G1" s="83"/>
      <c r="H1" s="83"/>
      <c r="I1" s="83"/>
      <c r="J1" s="83"/>
      <c r="K1" s="83"/>
      <c r="L1" s="83"/>
      <c r="M1" s="83"/>
      <c r="N1" s="83"/>
      <c r="O1" s="83"/>
      <c r="P1" s="84"/>
      <c r="Q1" s="85" t="s">
        <v>244</v>
      </c>
    </row>
    <row r="2" spans="1:17" ht="18" customHeight="1">
      <c r="A2" s="979"/>
      <c r="B2" s="980"/>
      <c r="C2" s="498"/>
      <c r="D2" s="498"/>
      <c r="E2" s="498"/>
      <c r="F2" s="498"/>
      <c r="G2" s="498"/>
      <c r="H2" s="498"/>
      <c r="I2" s="498"/>
      <c r="J2" s="498"/>
      <c r="K2" s="498"/>
      <c r="L2" s="498"/>
      <c r="M2" s="498"/>
      <c r="N2" s="498"/>
      <c r="O2" s="498"/>
      <c r="P2" s="499"/>
      <c r="Q2" s="499"/>
    </row>
    <row r="3" spans="1:17" ht="60.75" customHeight="1">
      <c r="A3" s="1307" t="str">
        <f>Cover!$B$2</f>
        <v xml:space="preserve">WC-4402 : 400KV AIS Substation Extension Package of Kurnool-3 PS due to Re-Arrangement in Electrical Layout at Kurnool-III Pooling Station </v>
      </c>
      <c r="B3" s="1307"/>
      <c r="C3" s="1307"/>
      <c r="D3" s="1307"/>
      <c r="E3" s="1307"/>
      <c r="F3" s="1307"/>
      <c r="G3" s="1307"/>
      <c r="H3" s="1307"/>
      <c r="I3" s="1307"/>
      <c r="J3" s="1307"/>
      <c r="K3" s="1307"/>
      <c r="L3" s="1307"/>
      <c r="M3" s="1307"/>
      <c r="N3" s="1307"/>
      <c r="O3" s="1307"/>
      <c r="P3" s="1307"/>
      <c r="Q3" s="1307"/>
    </row>
    <row r="4" spans="1:17" ht="22.15" customHeight="1">
      <c r="A4" s="1308" t="s">
        <v>196</v>
      </c>
      <c r="B4" s="1308"/>
      <c r="C4" s="1308"/>
      <c r="D4" s="1308"/>
      <c r="E4" s="1308"/>
      <c r="F4" s="1308"/>
      <c r="G4" s="1308"/>
      <c r="H4" s="1308"/>
      <c r="I4" s="1308"/>
      <c r="J4" s="1308"/>
      <c r="K4" s="1308"/>
      <c r="L4" s="1308"/>
      <c r="M4" s="1308"/>
      <c r="N4" s="1308"/>
      <c r="O4" s="1308"/>
      <c r="P4" s="1308"/>
      <c r="Q4" s="1308"/>
    </row>
    <row r="5" spans="1:17" ht="18" customHeight="1">
      <c r="A5" s="981"/>
      <c r="B5" s="982"/>
      <c r="C5" s="981"/>
      <c r="D5" s="981"/>
      <c r="E5" s="981"/>
      <c r="F5" s="981"/>
      <c r="G5" s="981"/>
      <c r="H5" s="981"/>
      <c r="I5" s="981"/>
      <c r="J5" s="981"/>
      <c r="K5" s="981"/>
      <c r="L5" s="981"/>
      <c r="M5" s="981"/>
      <c r="N5" s="981"/>
      <c r="O5" s="981"/>
      <c r="P5" s="981"/>
      <c r="Q5" s="981"/>
    </row>
    <row r="6" spans="1:17" ht="18" customHeight="1">
      <c r="A6" s="31" t="str">
        <f>'Sch-1'!A6</f>
        <v>Bidder’s Name and Address (Sole Bidder) :</v>
      </c>
      <c r="B6" s="983"/>
      <c r="C6" s="983"/>
      <c r="D6" s="983"/>
      <c r="E6" s="983"/>
      <c r="F6" s="983"/>
      <c r="G6" s="983"/>
      <c r="H6" s="983"/>
      <c r="I6" s="983"/>
      <c r="J6" s="983"/>
      <c r="K6" s="983"/>
      <c r="L6" s="983"/>
      <c r="M6" s="983"/>
      <c r="N6" s="983"/>
      <c r="O6" s="983"/>
      <c r="P6" s="984" t="s">
        <v>88</v>
      </c>
      <c r="Q6" s="499"/>
    </row>
    <row r="7" spans="1:17" ht="36" customHeight="1">
      <c r="A7" s="1273" t="str">
        <f>'Sch-1'!A7</f>
        <v/>
      </c>
      <c r="B7" s="1273"/>
      <c r="C7" s="1273"/>
      <c r="D7" s="1273"/>
      <c r="E7" s="1273"/>
      <c r="F7" s="1273"/>
      <c r="G7" s="1273"/>
      <c r="H7" s="1273"/>
      <c r="I7" s="1273"/>
      <c r="J7" s="1273"/>
      <c r="K7" s="1273"/>
      <c r="L7" s="1273"/>
      <c r="M7" s="1273"/>
      <c r="N7" s="1273"/>
      <c r="O7" s="1273"/>
      <c r="P7" s="985" t="str">
        <f>'Sch-1'!M7</f>
        <v>Contract &amp; Materials Dept.,</v>
      </c>
      <c r="Q7" s="499"/>
    </row>
    <row r="8" spans="1:17" ht="18" customHeight="1">
      <c r="A8" s="31" t="s">
        <v>89</v>
      </c>
      <c r="B8" s="1309" t="str">
        <f>IF('Sch-1'!C8=0, "", 'Sch-1'!C8)</f>
        <v/>
      </c>
      <c r="C8" s="1309"/>
      <c r="D8" s="1309"/>
      <c r="E8" s="1309"/>
      <c r="F8" s="1309"/>
      <c r="G8" s="1309"/>
      <c r="H8" s="1309"/>
      <c r="I8" s="1309"/>
      <c r="J8" s="1309"/>
      <c r="K8" s="1309"/>
      <c r="L8" s="1309"/>
      <c r="M8" s="1309"/>
      <c r="N8" s="1309"/>
      <c r="O8" s="1309"/>
      <c r="P8" s="985" t="str">
        <f>'Sch-1'!M8</f>
        <v>Power Grid Corporation of India Ltd.,</v>
      </c>
      <c r="Q8" s="499"/>
    </row>
    <row r="9" spans="1:17" ht="18" customHeight="1">
      <c r="A9" s="31" t="s">
        <v>90</v>
      </c>
      <c r="B9" s="1309" t="str">
        <f>IF('Sch-1'!C9=0, "", 'Sch-1'!C9)</f>
        <v/>
      </c>
      <c r="C9" s="1309"/>
      <c r="D9" s="1309"/>
      <c r="E9" s="1309"/>
      <c r="F9" s="1309"/>
      <c r="G9" s="1309"/>
      <c r="H9" s="1309"/>
      <c r="I9" s="1309"/>
      <c r="J9" s="1309"/>
      <c r="K9" s="1309"/>
      <c r="L9" s="1309"/>
      <c r="M9" s="1309"/>
      <c r="N9" s="1309"/>
      <c r="O9" s="1309"/>
      <c r="P9" s="985" t="str">
        <f>'Sch-1'!M9</f>
        <v>SRTS-I, Kavadiguda Main Road,</v>
      </c>
      <c r="Q9" s="499"/>
    </row>
    <row r="10" spans="1:17" ht="18" customHeight="1">
      <c r="A10" s="983"/>
      <c r="B10" s="1309" t="str">
        <f>IF('Sch-1'!C10=0, "", 'Sch-1'!C10)</f>
        <v/>
      </c>
      <c r="C10" s="1309"/>
      <c r="D10" s="1309"/>
      <c r="E10" s="1309"/>
      <c r="F10" s="1309"/>
      <c r="G10" s="1309"/>
      <c r="H10" s="1309"/>
      <c r="I10" s="1309"/>
      <c r="J10" s="1309"/>
      <c r="K10" s="1309"/>
      <c r="L10" s="1309"/>
      <c r="M10" s="1309"/>
      <c r="N10" s="1309"/>
      <c r="O10" s="1309"/>
      <c r="P10" s="985" t="str">
        <f>'Sch-1'!M10</f>
        <v>Secunderabad -500080.</v>
      </c>
      <c r="Q10" s="499"/>
    </row>
    <row r="11" spans="1:17" ht="18" customHeight="1">
      <c r="A11" s="983"/>
      <c r="B11" s="1309" t="str">
        <f>IF('Sch-1'!C11=0, "", 'Sch-1'!C11)</f>
        <v/>
      </c>
      <c r="C11" s="1309"/>
      <c r="D11" s="1309"/>
      <c r="E11" s="1309"/>
      <c r="F11" s="1309"/>
      <c r="G11" s="1309"/>
      <c r="H11" s="1309"/>
      <c r="I11" s="1309"/>
      <c r="J11" s="1309"/>
      <c r="K11" s="1309"/>
      <c r="L11" s="1309"/>
      <c r="M11" s="1309"/>
      <c r="N11" s="1309"/>
      <c r="O11" s="1309"/>
      <c r="P11" s="985">
        <f>'Sch-1'!M11</f>
        <v>0</v>
      </c>
      <c r="Q11" s="499"/>
    </row>
    <row r="12" spans="1:17" ht="18" customHeight="1">
      <c r="A12" s="910"/>
      <c r="B12" s="179"/>
      <c r="C12" s="179"/>
      <c r="D12" s="179"/>
      <c r="E12" s="179"/>
      <c r="F12" s="179"/>
      <c r="G12" s="179"/>
      <c r="H12" s="179"/>
      <c r="I12" s="179"/>
      <c r="J12" s="179"/>
      <c r="K12" s="179"/>
      <c r="L12" s="179"/>
      <c r="M12" s="179"/>
      <c r="N12" s="179"/>
      <c r="O12" s="179"/>
      <c r="P12" s="983"/>
      <c r="Q12" s="499"/>
    </row>
    <row r="13" spans="1:17" ht="26.25" customHeight="1">
      <c r="A13" s="92"/>
      <c r="B13" s="93"/>
      <c r="C13" s="92"/>
      <c r="D13" s="92"/>
      <c r="E13" s="92"/>
      <c r="F13" s="92"/>
      <c r="G13" s="92"/>
      <c r="H13" s="92"/>
      <c r="I13" s="92"/>
      <c r="J13" s="92"/>
      <c r="K13" s="92"/>
      <c r="L13" s="92"/>
      <c r="M13" s="92"/>
      <c r="N13" s="92"/>
      <c r="O13" s="92"/>
      <c r="P13" s="92"/>
      <c r="Q13" s="92"/>
    </row>
    <row r="14" spans="1:17" ht="27.75" customHeight="1">
      <c r="A14" s="761" t="s">
        <v>245</v>
      </c>
      <c r="B14" s="762"/>
      <c r="C14" s="763"/>
      <c r="D14" s="763"/>
      <c r="E14" s="763"/>
      <c r="F14" s="763"/>
      <c r="G14" s="763"/>
      <c r="H14" s="763"/>
      <c r="I14" s="763"/>
      <c r="J14" s="763"/>
      <c r="K14" s="763"/>
      <c r="L14" s="763"/>
      <c r="M14" s="763"/>
      <c r="N14" s="763"/>
      <c r="O14" s="763"/>
      <c r="P14" s="763"/>
      <c r="Q14" s="763"/>
    </row>
    <row r="15" spans="1:17" ht="16.5">
      <c r="A15" s="94"/>
      <c r="B15" s="93"/>
      <c r="C15" s="92"/>
      <c r="D15" s="92"/>
      <c r="E15" s="92"/>
      <c r="F15" s="92"/>
      <c r="G15" s="92"/>
      <c r="H15" s="92"/>
      <c r="I15" s="92"/>
      <c r="J15" s="92"/>
      <c r="K15" s="92"/>
      <c r="L15" s="92"/>
      <c r="M15" s="92"/>
      <c r="N15" s="92"/>
      <c r="O15" s="92"/>
      <c r="P15" s="92"/>
      <c r="Q15" s="92"/>
    </row>
    <row r="16" spans="1:17" ht="90">
      <c r="A16" s="847" t="s">
        <v>95</v>
      </c>
      <c r="B16" s="843" t="s">
        <v>96</v>
      </c>
      <c r="C16" s="843" t="s">
        <v>97</v>
      </c>
      <c r="D16" s="843" t="s">
        <v>201</v>
      </c>
      <c r="E16" s="843" t="s">
        <v>202</v>
      </c>
      <c r="F16" s="843" t="s">
        <v>98</v>
      </c>
      <c r="G16" s="848" t="s">
        <v>203</v>
      </c>
      <c r="H16" s="849" t="s">
        <v>204</v>
      </c>
      <c r="I16" s="850" t="s">
        <v>205</v>
      </c>
      <c r="J16" s="850" t="s">
        <v>206</v>
      </c>
      <c r="K16" s="850" t="s">
        <v>103</v>
      </c>
      <c r="L16" s="843" t="s">
        <v>174</v>
      </c>
      <c r="M16" s="845" t="s">
        <v>105</v>
      </c>
      <c r="N16" s="845" t="s">
        <v>175</v>
      </c>
      <c r="O16" s="843" t="s">
        <v>246</v>
      </c>
      <c r="P16" s="843" t="s">
        <v>247</v>
      </c>
      <c r="Q16" s="851" t="s">
        <v>209</v>
      </c>
    </row>
    <row r="17" spans="1:30" ht="15">
      <c r="A17" s="852">
        <v>1</v>
      </c>
      <c r="B17" s="853">
        <v>2</v>
      </c>
      <c r="C17" s="853">
        <v>3</v>
      </c>
      <c r="D17" s="853">
        <v>4</v>
      </c>
      <c r="E17" s="853">
        <v>5</v>
      </c>
      <c r="F17" s="854">
        <v>6</v>
      </c>
      <c r="G17" s="853">
        <v>7</v>
      </c>
      <c r="H17" s="855">
        <v>8</v>
      </c>
      <c r="I17" s="856">
        <v>9</v>
      </c>
      <c r="J17" s="856">
        <v>10</v>
      </c>
      <c r="K17" s="856">
        <v>11</v>
      </c>
      <c r="L17" s="857">
        <v>12</v>
      </c>
      <c r="M17" s="857">
        <v>13</v>
      </c>
      <c r="N17" s="857">
        <v>14</v>
      </c>
      <c r="O17" s="857">
        <v>15</v>
      </c>
      <c r="P17" s="857" t="s">
        <v>212</v>
      </c>
      <c r="Q17" s="857">
        <v>17</v>
      </c>
    </row>
    <row r="18" spans="1:30" s="103" customFormat="1" ht="31.5">
      <c r="A18" s="986"/>
      <c r="B18" s="1302"/>
      <c r="C18" s="1303"/>
      <c r="D18" s="1303"/>
      <c r="E18" s="1303"/>
      <c r="F18" s="1303"/>
      <c r="G18" s="1303"/>
      <c r="H18" s="1303"/>
      <c r="I18" s="1303"/>
      <c r="J18" s="1304"/>
      <c r="K18" s="780"/>
      <c r="L18" s="780"/>
      <c r="M18" s="780"/>
      <c r="N18" s="780"/>
      <c r="O18" s="780"/>
      <c r="P18" s="780"/>
      <c r="Q18" s="780"/>
      <c r="R18" s="732" t="s">
        <v>248</v>
      </c>
      <c r="S18" s="731" t="s">
        <v>249</v>
      </c>
    </row>
    <row r="19" spans="1:30" s="103" customFormat="1" ht="31.5" customHeight="1">
      <c r="A19" s="1310" t="s">
        <v>250</v>
      </c>
      <c r="B19" s="1311"/>
      <c r="C19" s="1311"/>
      <c r="D19" s="1311"/>
      <c r="E19" s="1311"/>
      <c r="F19" s="1311"/>
      <c r="G19" s="1311"/>
      <c r="H19" s="1311"/>
      <c r="I19" s="1311"/>
      <c r="J19" s="1311"/>
      <c r="K19" s="1311"/>
      <c r="L19" s="1311"/>
      <c r="M19" s="1311"/>
      <c r="N19" s="1311"/>
      <c r="O19" s="1311"/>
      <c r="P19" s="1311"/>
      <c r="Q19" s="1312"/>
      <c r="R19" s="732" t="s">
        <v>248</v>
      </c>
      <c r="S19" s="731" t="s">
        <v>249</v>
      </c>
    </row>
    <row r="20" spans="1:30" s="614" customFormat="1" ht="16.5">
      <c r="A20" s="758"/>
      <c r="B20" s="758"/>
      <c r="C20" s="758"/>
      <c r="D20" s="758"/>
      <c r="E20" s="758"/>
      <c r="F20" s="649"/>
      <c r="G20" s="758"/>
      <c r="H20" s="758"/>
      <c r="I20" s="882"/>
      <c r="J20" s="883"/>
      <c r="K20" s="884"/>
      <c r="L20" s="885"/>
      <c r="M20" s="886"/>
      <c r="N20" s="887"/>
      <c r="O20" s="888"/>
      <c r="P20" s="889" t="str">
        <f>IF(O20=0, "Included", IF(ISERROR(N20*O20), O20, N20*O20))</f>
        <v>Included</v>
      </c>
      <c r="Q20" s="890">
        <f>S20</f>
        <v>0</v>
      </c>
      <c r="R20" s="614">
        <f>IF(P20="Included",0,P20)</f>
        <v>0</v>
      </c>
      <c r="S20" s="614">
        <f>IF(K20="",(R20*J20),(R20*K20))</f>
        <v>0</v>
      </c>
      <c r="T20" s="615"/>
      <c r="U20" s="615"/>
      <c r="AD20" s="742"/>
    </row>
    <row r="21" spans="1:30" s="103" customFormat="1" ht="19.5" customHeight="1">
      <c r="A21" s="95"/>
      <c r="B21" s="96"/>
      <c r="C21" s="96"/>
      <c r="D21" s="96"/>
      <c r="E21" s="96"/>
      <c r="F21" s="96"/>
      <c r="G21" s="96"/>
      <c r="H21" s="96"/>
      <c r="I21" s="96"/>
      <c r="J21" s="96"/>
      <c r="K21" s="96"/>
      <c r="L21" s="96"/>
      <c r="M21" s="96"/>
      <c r="N21" s="96"/>
      <c r="O21" s="96"/>
      <c r="P21" s="96"/>
      <c r="Q21" s="779"/>
    </row>
    <row r="22" spans="1:30" s="633" customFormat="1" ht="40.5" customHeight="1">
      <c r="A22" s="1277"/>
      <c r="B22" s="1278"/>
      <c r="C22" s="1278"/>
      <c r="D22" s="1278"/>
      <c r="E22" s="1278"/>
      <c r="F22" s="1278"/>
      <c r="G22" s="1278"/>
      <c r="H22" s="1278"/>
      <c r="I22" s="1279"/>
      <c r="J22" s="1313" t="s">
        <v>251</v>
      </c>
      <c r="K22" s="1314"/>
      <c r="L22" s="1314"/>
      <c r="M22" s="1314"/>
      <c r="N22" s="1314"/>
      <c r="O22" s="1315"/>
      <c r="P22" s="738">
        <f>SUM(P20:P20)</f>
        <v>0</v>
      </c>
      <c r="Q22" s="739"/>
      <c r="R22" s="632"/>
      <c r="S22" s="792">
        <f>SUM(S20:S20)</f>
        <v>0</v>
      </c>
    </row>
    <row r="23" spans="1:30" s="633" customFormat="1" ht="25.5" customHeight="1">
      <c r="A23" s="781"/>
      <c r="B23" s="782"/>
      <c r="C23" s="782"/>
      <c r="D23" s="782"/>
      <c r="E23" s="782"/>
      <c r="F23" s="782"/>
      <c r="G23" s="782"/>
      <c r="H23" s="783"/>
      <c r="I23" s="784"/>
      <c r="J23" s="1305" t="s">
        <v>209</v>
      </c>
      <c r="K23" s="1305"/>
      <c r="L23" s="1305"/>
      <c r="M23" s="1305"/>
      <c r="N23" s="1305"/>
      <c r="O23" s="1306"/>
      <c r="P23" s="738"/>
      <c r="Q23" s="740">
        <f>SUM(Q20:Q20)</f>
        <v>0</v>
      </c>
      <c r="R23" s="632"/>
      <c r="S23" s="632"/>
    </row>
    <row r="24" spans="1:30" s="103" customFormat="1" ht="16.5">
      <c r="A24" s="94"/>
      <c r="B24" s="93"/>
      <c r="C24" s="92"/>
      <c r="D24" s="92"/>
      <c r="E24" s="92"/>
      <c r="F24" s="92"/>
      <c r="G24" s="92"/>
      <c r="H24" s="92"/>
      <c r="I24" s="92"/>
      <c r="J24" s="92"/>
      <c r="K24" s="92"/>
      <c r="L24" s="92"/>
      <c r="M24" s="92"/>
      <c r="N24" s="92"/>
      <c r="O24" s="92"/>
      <c r="P24" s="92"/>
      <c r="Q24" s="92"/>
    </row>
    <row r="25" spans="1:30" s="103" customFormat="1" ht="21" customHeight="1">
      <c r="A25" s="97"/>
      <c r="B25" s="98"/>
      <c r="C25" s="98"/>
      <c r="D25" s="98"/>
      <c r="E25" s="98"/>
      <c r="F25" s="98"/>
      <c r="G25" s="98"/>
      <c r="H25" s="98"/>
      <c r="I25" s="98"/>
      <c r="J25" s="98"/>
      <c r="K25" s="98"/>
      <c r="L25" s="98"/>
      <c r="M25" s="98"/>
      <c r="N25" s="98"/>
      <c r="O25" s="1301"/>
      <c r="P25" s="1301"/>
      <c r="Q25" s="1301"/>
    </row>
    <row r="26" spans="1:30" s="103" customFormat="1" ht="33.6" customHeight="1">
      <c r="A26" s="99" t="s">
        <v>170</v>
      </c>
      <c r="B26" s="113" t="str">
        <f>IF('Sch-1'!B66=0,"", 'Sch-1'!B66)</f>
        <v>--</v>
      </c>
      <c r="C26" s="1081"/>
      <c r="D26" s="1081"/>
      <c r="E26" s="1081"/>
      <c r="F26" s="1082" t="str">
        <f>+'Sch-1'!A66</f>
        <v xml:space="preserve">Date: </v>
      </c>
      <c r="G26" s="103" t="str">
        <f>+'Sch-1'!B66</f>
        <v>--</v>
      </c>
      <c r="H26" s="1081"/>
      <c r="I26" s="1081"/>
      <c r="J26" s="113"/>
      <c r="K26" s="1081"/>
      <c r="L26" s="1081"/>
      <c r="M26" s="113"/>
      <c r="N26" s="1081"/>
      <c r="O26" s="1316" t="str">
        <f>"Printed Name : " &amp; IF('Sch-1'!M67=0,"",'Sch-1'!M67)</f>
        <v xml:space="preserve">Printed Name : </v>
      </c>
      <c r="P26" s="1316"/>
      <c r="Q26" s="1316"/>
    </row>
    <row r="27" spans="1:30" s="103" customFormat="1" ht="33.6" customHeight="1">
      <c r="A27" s="99" t="s">
        <v>171</v>
      </c>
      <c r="B27" s="113" t="str">
        <f>IF('Sch-1'!B67=0,"", 'Sch-1'!B67)</f>
        <v/>
      </c>
      <c r="C27" s="499"/>
      <c r="D27" s="499"/>
      <c r="E27" s="499"/>
      <c r="F27" s="1082" t="str">
        <f>+'Sch-1'!A67</f>
        <v>Place:</v>
      </c>
      <c r="G27" s="499" t="str">
        <f>+'Sch-1'!B67</f>
        <v/>
      </c>
      <c r="H27" s="499"/>
      <c r="I27" s="499"/>
      <c r="J27" s="113"/>
      <c r="K27" s="499"/>
      <c r="L27" s="499"/>
      <c r="M27" s="113"/>
      <c r="N27" s="499"/>
      <c r="O27" s="1316" t="str">
        <f>"Designation   : " &amp; IF('Sch-1'!M68=0,"",'Sch-1'!M68)</f>
        <v xml:space="preserve">Designation   : </v>
      </c>
      <c r="P27" s="1316"/>
      <c r="Q27" s="1316"/>
    </row>
    <row r="28" spans="1:30" s="103" customFormat="1" ht="33.6" customHeight="1">
      <c r="A28" s="498"/>
      <c r="B28" s="980"/>
      <c r="C28" s="499"/>
      <c r="D28" s="499"/>
      <c r="E28" s="499"/>
      <c r="F28" s="1082"/>
      <c r="G28" s="499"/>
      <c r="H28" s="499"/>
      <c r="I28" s="499"/>
      <c r="J28" s="980"/>
      <c r="K28" s="499"/>
      <c r="L28" s="499"/>
      <c r="M28" s="980"/>
      <c r="N28" s="499"/>
      <c r="O28" s="1301"/>
      <c r="P28" s="1301"/>
      <c r="Q28" s="1301"/>
    </row>
    <row r="29" spans="1:30" s="103" customFormat="1" ht="33.6" customHeight="1">
      <c r="A29" s="498"/>
      <c r="B29" s="980"/>
      <c r="C29" s="499"/>
      <c r="D29" s="499"/>
      <c r="E29" s="499"/>
      <c r="F29" s="499"/>
      <c r="G29" s="499"/>
      <c r="H29" s="499"/>
      <c r="I29" s="499"/>
      <c r="J29" s="498"/>
      <c r="K29" s="499"/>
      <c r="L29" s="498"/>
      <c r="M29" s="498"/>
      <c r="N29" s="499"/>
      <c r="O29" s="498"/>
      <c r="P29" s="184"/>
      <c r="Q29" s="987"/>
    </row>
  </sheetData>
  <sheetProtection algorithmName="SHA-512" hashValue="EfllUGgW1ObXOVrdeK65n3MlcSg2I2chJdPtsmF4N6NJfba9TsWR8kWXonOqEy4h16Jo+m5gxSpgebQqtgQc8w==" saltValue="Gvz3/GPxE77+mtU/mCwFKg==" spinCount="100000" sheet="1" formatColumns="0" formatRows="0" selectLockedCells="1"/>
  <customSheetViews>
    <customSheetView guid="{987A3FAC-920D-4C0C-8129-D8F4AFD7E477}" scale="70" showPageBreaks="1" fitToPage="1" printArea="1" hiddenColumns="1" view="pageBreakPreview">
      <selection activeCell="I20" sqref="I20"/>
      <pageMargins left="0" right="0" top="0" bottom="0" header="0" footer="0"/>
      <pageSetup scale="62" fitToHeight="0" orientation="landscape" r:id="rId1"/>
      <headerFooter alignWithMargins="0">
        <oddFooter>&amp;R&amp;"Book Antiqua,Bold"&amp;10Schedule-4/ Page &amp;P of &amp;N</oddFooter>
      </headerFooter>
    </customSheetView>
    <customSheetView guid="{CB55CDDD-15EC-4265-9148-3411BBB26D54}" scale="70" showPageBreaks="1" fitToPage="1" printArea="1" hiddenColumns="1" view="pageBreakPreview">
      <selection activeCell="I20" sqref="I20"/>
      <pageMargins left="0" right="0" top="0" bottom="0" header="0" footer="0"/>
      <pageSetup scale="62" fitToHeight="0" orientation="landscape" r:id="rId2"/>
      <headerFooter alignWithMargins="0">
        <oddFooter>&amp;R&amp;"Book Antiqua,Bold"&amp;10Schedule-4/ Page &amp;P of &amp;N</oddFooter>
      </headerFooter>
    </customSheetView>
    <customSheetView guid="{023E95C7-CD0A-46A1-945E-64751E02EBFE}" scale="70" showPageBreaks="1" fitToPage="1" printArea="1" hiddenColumns="1" view="pageBreakPreview" topLeftCell="A4">
      <selection activeCell="I20" sqref="I20"/>
      <pageMargins left="0" right="0" top="0" bottom="0" header="0" footer="0"/>
      <pageSetup scale="62" fitToHeight="0" orientation="landscape" r:id="rId3"/>
      <headerFooter alignWithMargins="0">
        <oddFooter>&amp;R&amp;"Book Antiqua,Bold"&amp;10Schedule-4/ Page &amp;P of &amp;N</oddFooter>
      </headerFooter>
    </customSheetView>
    <customSheetView guid="{BB6473B7-092C-417E-97E7-ED0705AE17A0}" scale="70" showPageBreaks="1" fitToPage="1" printArea="1" hiddenColumns="1" view="pageBreakPreview" topLeftCell="A4">
      <selection activeCell="I20" sqref="I20"/>
      <pageMargins left="0" right="0" top="0" bottom="0" header="0" footer="0"/>
      <pageSetup scale="61" fitToHeight="0" orientation="landscape" r:id="rId4"/>
      <headerFooter alignWithMargins="0">
        <oddFooter>&amp;R&amp;"Book Antiqua,Bold"&amp;10Schedule-4/ Page &amp;P of &amp;N</oddFooter>
      </headerFooter>
    </customSheetView>
    <customSheetView guid="{A41EE4DE-0D82-4A56-8210-F78316511D11}" scale="70" showPageBreaks="1" fitToPage="1" printArea="1" hiddenColumns="1" view="pageBreakPreview">
      <selection activeCell="I20" sqref="I20"/>
      <pageMargins left="0" right="0" top="0" bottom="0" header="0" footer="0"/>
      <pageSetup scale="62" fitToHeight="0" orientation="landscape" r:id="rId5"/>
      <headerFooter alignWithMargins="0">
        <oddFooter>&amp;R&amp;"Book Antiqua,Bold"&amp;10Schedule-4/ Page &amp;P of &amp;N</oddFooter>
      </headerFooter>
    </customSheetView>
    <customSheetView guid="{1E0C44A1-9358-4FBD-8C2C-4DB661DA1476}" scale="70" showPageBreaks="1" fitToPage="1" printArea="1" hiddenColumns="1" view="pageBreakPreview">
      <selection activeCell="I20" sqref="I20"/>
      <pageMargins left="0" right="0" top="0" bottom="0" header="0" footer="0"/>
      <pageSetup scale="61" fitToHeight="0" orientation="landscape" r:id="rId6"/>
      <headerFooter alignWithMargins="0">
        <oddFooter>&amp;R&amp;"Book Antiqua,Bold"&amp;10Schedule-4/ Page &amp;P of &amp;N</oddFooter>
      </headerFooter>
    </customSheetView>
    <customSheetView guid="{498493C3-769C-4143-9114-C68CD1D40B11}" scale="70" showPageBreaks="1" fitToPage="1" printArea="1" hiddenColumns="1" view="pageBreakPreview">
      <selection activeCell="I20" sqref="I20"/>
      <pageMargins left="0" right="0" top="0" bottom="0" header="0" footer="0"/>
      <pageSetup scale="62" fitToHeight="0" orientation="landscape" r:id="rId7"/>
      <headerFooter alignWithMargins="0">
        <oddFooter>&amp;R&amp;"Book Antiqua,Bold"&amp;10Schedule-4/ Page &amp;P of &amp;N</oddFooter>
      </headerFooter>
    </customSheetView>
    <customSheetView guid="{A34CC49F-E309-4C23-B4F6-1E3B307C10D1}" scale="85" showPageBreaks="1" fitToPage="1" printArea="1" hiddenColumns="1" view="pageBreakPreview" topLeftCell="A4">
      <selection activeCell="O20" sqref="O20"/>
      <pageMargins left="0" right="0" top="0" bottom="0" header="0" footer="0"/>
      <pageSetup scale="62" fitToHeight="0" orientation="landscape" r:id="rId8"/>
      <headerFooter alignWithMargins="0">
        <oddFooter>&amp;R&amp;"Book Antiqua,Bold"&amp;10Schedule-4/ Page &amp;P of &amp;N</oddFooter>
      </headerFooter>
    </customSheetView>
    <customSheetView guid="{8909CFDD-4F29-4C72-886E-908773EE94A2}" scale="70" showPageBreaks="1" fitToPage="1" printArea="1" hiddenColumns="1" view="pageBreakPreview">
      <selection activeCell="I20" sqref="I20"/>
      <pageMargins left="0" right="0" top="0" bottom="0" header="0" footer="0"/>
      <pageSetup scale="62" fitToHeight="0" orientation="landscape" r:id="rId9"/>
      <headerFooter alignWithMargins="0">
        <oddFooter>&amp;R&amp;"Book Antiqua,Bold"&amp;10Schedule-4/ Page &amp;P of &amp;N</oddFooter>
      </headerFooter>
    </customSheetView>
    <customSheetView guid="{D5F8AD2D-F014-4A7B-9CE7-589273BD9F11}" scale="70" showPageBreaks="1" fitToPage="1" printArea="1" hiddenColumns="1" view="pageBreakPreview">
      <selection activeCell="I20" sqref="I20"/>
      <pageMargins left="0" right="0" top="0" bottom="0" header="0" footer="0"/>
      <pageSetup scale="62" fitToHeight="0" orientation="landscape" r:id="rId10"/>
      <headerFooter alignWithMargins="0">
        <oddFooter>&amp;R&amp;"Book Antiqua,Bold"&amp;10Schedule-4/ Page &amp;P of &amp;N</oddFooter>
      </headerFooter>
    </customSheetView>
    <customSheetView guid="{B79CB868-E256-4BC8-93B8-32C16DA3E61B}" scale="70" showPageBreaks="1" fitToPage="1" printArea="1" hiddenColumns="1" view="pageBreakPreview">
      <selection activeCell="I20" sqref="I20"/>
      <pageMargins left="0" right="0" top="0" bottom="0" header="0" footer="0"/>
      <pageSetup scale="62" fitToHeight="0" orientation="landscape" r:id="rId11"/>
      <headerFooter alignWithMargins="0">
        <oddFooter>&amp;R&amp;"Book Antiqua,Bold"&amp;10Schedule-4/ Page &amp;P of &amp;N</oddFooter>
      </headerFooter>
    </customSheetView>
  </customSheetViews>
  <mergeCells count="16">
    <mergeCell ref="O28:Q28"/>
    <mergeCell ref="B18:J18"/>
    <mergeCell ref="J23:O23"/>
    <mergeCell ref="A22:I22"/>
    <mergeCell ref="A3:Q3"/>
    <mergeCell ref="A4:Q4"/>
    <mergeCell ref="A7:O7"/>
    <mergeCell ref="B8:O8"/>
    <mergeCell ref="B9:O9"/>
    <mergeCell ref="B10:O10"/>
    <mergeCell ref="A19:Q19"/>
    <mergeCell ref="J22:O22"/>
    <mergeCell ref="B11:O11"/>
    <mergeCell ref="O25:Q25"/>
    <mergeCell ref="O26:Q26"/>
    <mergeCell ref="O27:Q27"/>
  </mergeCells>
  <conditionalFormatting sqref="I20">
    <cfRule type="expression" dxfId="24" priority="5" stopIfTrue="1">
      <formula>H20&gt;0</formula>
    </cfRule>
  </conditionalFormatting>
  <conditionalFormatting sqref="K20">
    <cfRule type="cellIs" dxfId="23" priority="2" stopIfTrue="1" operator="equal">
      <formula>"a"</formula>
    </cfRule>
    <cfRule type="expression" dxfId="22" priority="3" stopIfTrue="1">
      <formula>H20&gt;0</formula>
    </cfRule>
    <cfRule type="expression" dxfId="21" priority="4" stopIfTrue="1">
      <formula>J20&gt;0</formula>
    </cfRule>
  </conditionalFormatting>
  <conditionalFormatting sqref="O20">
    <cfRule type="expression" dxfId="20" priority="1" stopIfTrue="1">
      <formula>N20&gt;0</formula>
    </cfRule>
  </conditionalFormatting>
  <dataValidations count="4">
    <dataValidation operator="greaterThan" allowBlank="1" showInputMessage="1" showErrorMessage="1" error="Enter only Numeric Value greater than zero or leave the cell blank !" sqref="K16:K17" xr:uid="{00000000-0002-0000-0A00-000000000000}"/>
    <dataValidation type="whole" operator="greaterThan" allowBlank="1" showInputMessage="1" showErrorMessage="1" sqref="I20" xr:uid="{00000000-0002-0000-0A00-000001000000}">
      <formula1>1</formula1>
    </dataValidation>
    <dataValidation type="list" operator="greaterThan" allowBlank="1" showInputMessage="1" showErrorMessage="1" sqref="K20" xr:uid="{00000000-0002-0000-0A00-000002000000}">
      <formula1>"0%,5%,12%,18%,28%"</formula1>
    </dataValidation>
    <dataValidation type="whole" operator="greaterThan" allowBlank="1" showInputMessage="1" showErrorMessage="1" error="Enter only Numeric Value greater than zero or leave the cell blank !" sqref="O20" xr:uid="{00000000-0002-0000-0A00-000003000000}">
      <formula1>0</formula1>
    </dataValidation>
  </dataValidations>
  <pageMargins left="0.25" right="0.25" top="0.75" bottom="0.75" header="0.3" footer="0.3"/>
  <pageSetup scale="62" fitToHeight="0" orientation="landscape" r:id="rId12"/>
  <headerFooter alignWithMargins="0">
    <oddFooter>&amp;R&amp;"Book Antiqua,Bold"&amp;10Schedule-4/ Page &amp;P of &amp;N</oddFooter>
  </headerFooter>
  <drawing r:id="rId1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tabColor indexed="11"/>
    <pageSetUpPr fitToPage="1"/>
  </sheetPr>
  <dimension ref="A1:AD37"/>
  <sheetViews>
    <sheetView view="pageBreakPreview" topLeftCell="A13" zoomScaleNormal="100" zoomScaleSheetLayoutView="100" workbookViewId="0">
      <selection activeCell="M20" sqref="M20:N23"/>
    </sheetView>
  </sheetViews>
  <sheetFormatPr defaultColWidth="9" defaultRowHeight="13.5"/>
  <cols>
    <col min="1" max="1" width="5.875" style="103" customWidth="1"/>
    <col min="2" max="2" width="12.625" style="103" customWidth="1"/>
    <col min="3" max="3" width="8" style="103" customWidth="1"/>
    <col min="4" max="4" width="8.625" style="103" customWidth="1"/>
    <col min="5" max="5" width="8.375" style="103" customWidth="1"/>
    <col min="6" max="6" width="27.625" style="103" customWidth="1"/>
    <col min="7" max="7" width="12.375" style="103" customWidth="1"/>
    <col min="8" max="8" width="9.375" style="103" customWidth="1"/>
    <col min="9" max="9" width="15.375" style="103" customWidth="1"/>
    <col min="10" max="10" width="8.5" style="103" customWidth="1"/>
    <col min="11" max="11" width="18" style="103" customWidth="1"/>
    <col min="12" max="12" width="30" style="103" customWidth="1"/>
    <col min="13" max="13" width="9.5" style="103" customWidth="1"/>
    <col min="14" max="14" width="10.5" style="103" customWidth="1"/>
    <col min="15" max="15" width="12.5" style="103" customWidth="1"/>
    <col min="16" max="16" width="17.625" style="103" customWidth="1"/>
    <col min="17" max="17" width="17" style="103" customWidth="1"/>
    <col min="18" max="18" width="22.5" style="86" hidden="1" customWidth="1"/>
    <col min="19" max="19" width="20.875" style="86" hidden="1" customWidth="1"/>
    <col min="20" max="16384" width="9" style="87"/>
  </cols>
  <sheetData>
    <row r="1" spans="1:17" ht="18" customHeight="1">
      <c r="A1" s="81" t="str">
        <f>Cover!B3</f>
        <v>SR-I/C&amp;M/WC-4402/2025(SR1/NT/W-AIS/DOM/B00/25/13182), (RFx: 5002004796)</v>
      </c>
      <c r="B1" s="82"/>
      <c r="C1" s="83"/>
      <c r="D1" s="83"/>
      <c r="E1" s="83"/>
      <c r="F1" s="83"/>
      <c r="G1" s="83"/>
      <c r="H1" s="83"/>
      <c r="I1" s="83"/>
      <c r="J1" s="83"/>
      <c r="K1" s="83"/>
      <c r="L1" s="83"/>
      <c r="M1" s="83"/>
      <c r="N1" s="83"/>
      <c r="O1" s="83"/>
      <c r="P1" s="84"/>
      <c r="Q1" s="85" t="s">
        <v>252</v>
      </c>
    </row>
    <row r="2" spans="1:17" ht="18" customHeight="1">
      <c r="A2" s="67"/>
      <c r="B2" s="88"/>
      <c r="C2" s="89"/>
      <c r="D2" s="89"/>
      <c r="E2" s="89"/>
      <c r="F2" s="89"/>
      <c r="G2" s="89"/>
      <c r="H2" s="89"/>
      <c r="I2" s="89"/>
      <c r="J2" s="89"/>
      <c r="K2" s="89"/>
      <c r="L2" s="89"/>
      <c r="M2" s="89"/>
      <c r="N2" s="89"/>
      <c r="O2" s="89"/>
      <c r="P2" s="34"/>
      <c r="Q2" s="34"/>
    </row>
    <row r="3" spans="1:17" ht="61.5" customHeight="1">
      <c r="A3" s="1322" t="str">
        <f>Cover!$B$2</f>
        <v xml:space="preserve">WC-4402 : 400KV AIS Substation Extension Package of Kurnool-3 PS due to Re-Arrangement in Electrical Layout at Kurnool-III Pooling Station </v>
      </c>
      <c r="B3" s="1322"/>
      <c r="C3" s="1322"/>
      <c r="D3" s="1322"/>
      <c r="E3" s="1322"/>
      <c r="F3" s="1322"/>
      <c r="G3" s="1322"/>
      <c r="H3" s="1322"/>
      <c r="I3" s="1322"/>
      <c r="J3" s="1322"/>
      <c r="K3" s="1322"/>
      <c r="L3" s="1322"/>
      <c r="M3" s="1322"/>
      <c r="N3" s="1322"/>
      <c r="O3" s="1322"/>
      <c r="P3" s="1322"/>
      <c r="Q3" s="1322"/>
    </row>
    <row r="4" spans="1:17" ht="22.15" customHeight="1">
      <c r="A4" s="1308" t="s">
        <v>196</v>
      </c>
      <c r="B4" s="1308"/>
      <c r="C4" s="1308"/>
      <c r="D4" s="1308"/>
      <c r="E4" s="1308"/>
      <c r="F4" s="1308"/>
      <c r="G4" s="1308"/>
      <c r="H4" s="1308"/>
      <c r="I4" s="1308"/>
      <c r="J4" s="1308"/>
      <c r="K4" s="1308"/>
      <c r="L4" s="1308"/>
      <c r="M4" s="1308"/>
      <c r="N4" s="1308"/>
      <c r="O4" s="1308"/>
      <c r="P4" s="1308"/>
      <c r="Q4" s="1308"/>
    </row>
    <row r="5" spans="1:17" ht="18" customHeight="1">
      <c r="A5" s="90"/>
      <c r="B5" s="91"/>
      <c r="C5" s="90"/>
      <c r="D5" s="90"/>
      <c r="E5" s="90"/>
      <c r="F5" s="90"/>
      <c r="G5" s="90"/>
      <c r="H5" s="90"/>
      <c r="I5" s="90"/>
      <c r="J5" s="90"/>
      <c r="K5" s="90"/>
      <c r="L5" s="90"/>
      <c r="M5" s="90"/>
      <c r="N5" s="90"/>
      <c r="O5" s="90"/>
      <c r="P5" s="90"/>
      <c r="Q5" s="90"/>
    </row>
    <row r="6" spans="1:17" ht="18" customHeight="1">
      <c r="A6" s="31" t="str">
        <f>'Sch-1'!A6</f>
        <v>Bidder’s Name and Address (Sole Bidder) :</v>
      </c>
      <c r="B6" s="32"/>
      <c r="C6" s="32"/>
      <c r="D6" s="32"/>
      <c r="E6" s="32"/>
      <c r="F6" s="32"/>
      <c r="G6" s="32"/>
      <c r="H6" s="32"/>
      <c r="I6" s="32"/>
      <c r="J6" s="32"/>
      <c r="K6" s="32"/>
      <c r="L6" s="32"/>
      <c r="M6" s="32"/>
      <c r="N6" s="32"/>
      <c r="O6" s="32"/>
      <c r="P6" s="63" t="s">
        <v>88</v>
      </c>
      <c r="Q6" s="34"/>
    </row>
    <row r="7" spans="1:17" ht="36" customHeight="1">
      <c r="A7" s="1273" t="str">
        <f>'Sch-1'!A7</f>
        <v/>
      </c>
      <c r="B7" s="1273"/>
      <c r="C7" s="1273"/>
      <c r="D7" s="1273"/>
      <c r="E7" s="1273"/>
      <c r="F7" s="1273"/>
      <c r="G7" s="1273"/>
      <c r="H7" s="1273"/>
      <c r="I7" s="1273"/>
      <c r="J7" s="1273"/>
      <c r="K7" s="1273"/>
      <c r="L7" s="1273"/>
      <c r="M7" s="1273"/>
      <c r="N7" s="1273"/>
      <c r="O7" s="1273"/>
      <c r="P7" s="62" t="str">
        <f>'Sch-1'!M7</f>
        <v>Contract &amp; Materials Dept.,</v>
      </c>
      <c r="Q7" s="34"/>
    </row>
    <row r="8" spans="1:17" ht="18" customHeight="1">
      <c r="A8" s="31" t="s">
        <v>89</v>
      </c>
      <c r="B8" s="1274" t="str">
        <f>IF('Sch-1'!C8=0, "", 'Sch-1'!C8)</f>
        <v/>
      </c>
      <c r="C8" s="1274"/>
      <c r="D8" s="1274"/>
      <c r="E8" s="1274"/>
      <c r="F8" s="1274"/>
      <c r="G8" s="1274"/>
      <c r="H8" s="1274"/>
      <c r="I8" s="1274"/>
      <c r="J8" s="1274"/>
      <c r="K8" s="1274"/>
      <c r="L8" s="1274"/>
      <c r="M8" s="1274"/>
      <c r="N8" s="1274"/>
      <c r="O8" s="1274"/>
      <c r="P8" s="62" t="str">
        <f>'Sch-1'!M8</f>
        <v>Power Grid Corporation of India Ltd.,</v>
      </c>
      <c r="Q8" s="34"/>
    </row>
    <row r="9" spans="1:17" ht="18" customHeight="1">
      <c r="A9" s="31" t="s">
        <v>90</v>
      </c>
      <c r="B9" s="1274" t="str">
        <f>IF('Sch-1'!C9=0, "", 'Sch-1'!C9)</f>
        <v/>
      </c>
      <c r="C9" s="1274"/>
      <c r="D9" s="1274"/>
      <c r="E9" s="1274"/>
      <c r="F9" s="1274"/>
      <c r="G9" s="1274"/>
      <c r="H9" s="1274"/>
      <c r="I9" s="1274"/>
      <c r="J9" s="1274"/>
      <c r="K9" s="1274"/>
      <c r="L9" s="1274"/>
      <c r="M9" s="1274"/>
      <c r="N9" s="1274"/>
      <c r="O9" s="1274"/>
      <c r="P9" s="62" t="str">
        <f>'Sch-1'!M9</f>
        <v>SRTS-I, Kavadiguda Main Road,</v>
      </c>
      <c r="Q9" s="34"/>
    </row>
    <row r="10" spans="1:17" ht="18" customHeight="1">
      <c r="A10" s="32"/>
      <c r="B10" s="1274" t="str">
        <f>IF('Sch-1'!C10=0, "", 'Sch-1'!C10)</f>
        <v/>
      </c>
      <c r="C10" s="1274"/>
      <c r="D10" s="1274"/>
      <c r="E10" s="1274"/>
      <c r="F10" s="1274"/>
      <c r="G10" s="1274"/>
      <c r="H10" s="1274"/>
      <c r="I10" s="1274"/>
      <c r="J10" s="1274"/>
      <c r="K10" s="1274"/>
      <c r="L10" s="1274"/>
      <c r="M10" s="1274"/>
      <c r="N10" s="1274"/>
      <c r="O10" s="1274"/>
      <c r="P10" s="62" t="str">
        <f>'Sch-1'!M10</f>
        <v>Secunderabad -500080.</v>
      </c>
      <c r="Q10" s="34"/>
    </row>
    <row r="11" spans="1:17" ht="18" customHeight="1">
      <c r="A11" s="32"/>
      <c r="B11" s="1274" t="str">
        <f>IF('Sch-1'!C11=0, "", 'Sch-1'!C11)</f>
        <v/>
      </c>
      <c r="C11" s="1274"/>
      <c r="D11" s="1274"/>
      <c r="E11" s="1274"/>
      <c r="F11" s="1274"/>
      <c r="G11" s="1274"/>
      <c r="H11" s="1274"/>
      <c r="I11" s="1274"/>
      <c r="J11" s="1274"/>
      <c r="K11" s="1274"/>
      <c r="L11" s="1274"/>
      <c r="M11" s="1274"/>
      <c r="N11" s="1274"/>
      <c r="O11" s="1274"/>
      <c r="P11" s="62">
        <f>'Sch-1'!M11</f>
        <v>0</v>
      </c>
      <c r="Q11" s="34"/>
    </row>
    <row r="12" spans="1:17" ht="18" customHeight="1">
      <c r="A12" s="33"/>
      <c r="B12" s="179"/>
      <c r="C12" s="179"/>
      <c r="D12" s="179"/>
      <c r="E12" s="179"/>
      <c r="F12" s="179"/>
      <c r="G12" s="179"/>
      <c r="H12" s="179"/>
      <c r="I12" s="179"/>
      <c r="J12" s="179"/>
      <c r="K12" s="179"/>
      <c r="L12" s="179"/>
      <c r="M12" s="179"/>
      <c r="N12" s="179"/>
      <c r="O12" s="179"/>
      <c r="P12" s="32"/>
      <c r="Q12" s="34"/>
    </row>
    <row r="13" spans="1:17" ht="26.25" customHeight="1">
      <c r="A13" s="92"/>
      <c r="B13" s="93"/>
      <c r="C13" s="92"/>
      <c r="D13" s="92"/>
      <c r="E13" s="92"/>
      <c r="F13" s="92"/>
      <c r="G13" s="92"/>
      <c r="H13" s="92"/>
      <c r="I13" s="92"/>
      <c r="J13" s="92"/>
      <c r="K13" s="92"/>
      <c r="L13" s="92"/>
      <c r="M13" s="92"/>
      <c r="N13" s="92"/>
      <c r="O13" s="92"/>
      <c r="P13" s="92"/>
      <c r="Q13" s="92"/>
    </row>
    <row r="14" spans="1:17" ht="27.75" customHeight="1">
      <c r="A14" s="761" t="s">
        <v>253</v>
      </c>
      <c r="B14" s="764"/>
      <c r="C14" s="765"/>
      <c r="D14" s="765"/>
      <c r="E14" s="765"/>
      <c r="F14" s="765"/>
      <c r="G14" s="765"/>
      <c r="H14" s="765"/>
      <c r="I14" s="765"/>
      <c r="J14" s="765"/>
      <c r="K14" s="765"/>
      <c r="L14" s="765"/>
      <c r="M14" s="765"/>
      <c r="N14" s="765"/>
      <c r="O14" s="765"/>
      <c r="P14" s="765"/>
      <c r="Q14" s="765"/>
    </row>
    <row r="15" spans="1:17" ht="16.5">
      <c r="A15" s="94"/>
      <c r="B15" s="93"/>
      <c r="C15" s="92"/>
      <c r="D15" s="92"/>
      <c r="E15" s="92"/>
      <c r="F15" s="92"/>
      <c r="G15" s="92"/>
      <c r="H15" s="92"/>
      <c r="I15" s="92"/>
      <c r="J15" s="92"/>
      <c r="K15" s="92"/>
      <c r="L15" s="92"/>
      <c r="M15" s="92"/>
      <c r="N15" s="92"/>
      <c r="O15" s="92"/>
      <c r="P15" s="92"/>
      <c r="Q15" s="92"/>
    </row>
    <row r="16" spans="1:17" ht="90">
      <c r="A16" s="768" t="s">
        <v>95</v>
      </c>
      <c r="B16" s="766" t="s">
        <v>96</v>
      </c>
      <c r="C16" s="766" t="s">
        <v>97</v>
      </c>
      <c r="D16" s="766" t="s">
        <v>201</v>
      </c>
      <c r="E16" s="766" t="s">
        <v>202</v>
      </c>
      <c r="F16" s="766" t="s">
        <v>98</v>
      </c>
      <c r="G16" s="769" t="s">
        <v>203</v>
      </c>
      <c r="H16" s="770" t="s">
        <v>204</v>
      </c>
      <c r="I16" s="771" t="s">
        <v>205</v>
      </c>
      <c r="J16" s="771" t="s">
        <v>206</v>
      </c>
      <c r="K16" s="771" t="s">
        <v>103</v>
      </c>
      <c r="L16" s="766" t="s">
        <v>174</v>
      </c>
      <c r="M16" s="767" t="s">
        <v>105</v>
      </c>
      <c r="N16" s="767" t="s">
        <v>175</v>
      </c>
      <c r="O16" s="766" t="s">
        <v>254</v>
      </c>
      <c r="P16" s="766" t="s">
        <v>255</v>
      </c>
      <c r="Q16" s="772" t="s">
        <v>209</v>
      </c>
    </row>
    <row r="17" spans="1:30" ht="16.5">
      <c r="A17" s="773">
        <v>1</v>
      </c>
      <c r="B17" s="774">
        <v>2</v>
      </c>
      <c r="C17" s="774">
        <v>3</v>
      </c>
      <c r="D17" s="774">
        <v>4</v>
      </c>
      <c r="E17" s="774">
        <v>5</v>
      </c>
      <c r="F17" s="775">
        <v>6</v>
      </c>
      <c r="G17" s="774">
        <v>7</v>
      </c>
      <c r="H17" s="776">
        <v>8</v>
      </c>
      <c r="I17" s="777">
        <v>9</v>
      </c>
      <c r="J17" s="777">
        <v>10</v>
      </c>
      <c r="K17" s="777">
        <v>11</v>
      </c>
      <c r="L17" s="778">
        <v>12</v>
      </c>
      <c r="M17" s="778">
        <v>13</v>
      </c>
      <c r="N17" s="778">
        <v>14</v>
      </c>
      <c r="O17" s="778">
        <v>15</v>
      </c>
      <c r="P17" s="778" t="s">
        <v>212</v>
      </c>
      <c r="Q17" s="778">
        <v>17</v>
      </c>
    </row>
    <row r="18" spans="1:30" ht="37.5" customHeight="1">
      <c r="A18" s="626"/>
      <c r="B18" s="1317">
        <f>'Sch-4'!B18:J18</f>
        <v>0</v>
      </c>
      <c r="C18" s="1318"/>
      <c r="D18" s="1318"/>
      <c r="E18" s="1318"/>
      <c r="F18" s="1318"/>
      <c r="G18" s="1318"/>
      <c r="H18" s="1318"/>
      <c r="I18" s="1318"/>
      <c r="J18" s="1318"/>
      <c r="K18" s="1318"/>
      <c r="L18" s="1318"/>
      <c r="M18" s="1318"/>
      <c r="N18" s="1318"/>
      <c r="O18" s="1318"/>
      <c r="P18" s="1318"/>
      <c r="Q18" s="1319"/>
      <c r="R18" s="732" t="s">
        <v>256</v>
      </c>
      <c r="S18" s="731" t="s">
        <v>249</v>
      </c>
    </row>
    <row r="19" spans="1:30" ht="37.5" customHeight="1">
      <c r="A19" s="801" t="s">
        <v>257</v>
      </c>
      <c r="B19" s="1320" t="e">
        <f>'Sch-3 '!#REF!</f>
        <v>#REF!</v>
      </c>
      <c r="C19" s="1321"/>
      <c r="D19" s="1321"/>
      <c r="E19" s="1321"/>
      <c r="F19" s="1321"/>
      <c r="G19" s="1321"/>
      <c r="H19" s="1321"/>
      <c r="I19" s="802"/>
      <c r="J19" s="802"/>
      <c r="K19" s="802"/>
      <c r="L19" s="802"/>
      <c r="M19" s="802"/>
      <c r="N19" s="802"/>
      <c r="O19" s="802"/>
      <c r="P19" s="802"/>
      <c r="Q19" s="803"/>
      <c r="R19" s="732" t="s">
        <v>256</v>
      </c>
      <c r="S19" s="731" t="s">
        <v>249</v>
      </c>
    </row>
    <row r="20" spans="1:30" s="614" customFormat="1" ht="16.5">
      <c r="A20" s="758">
        <v>1</v>
      </c>
      <c r="B20" s="758"/>
      <c r="C20" s="758"/>
      <c r="D20" s="758"/>
      <c r="E20" s="758"/>
      <c r="F20" s="799"/>
      <c r="G20" s="758"/>
      <c r="H20" s="758"/>
      <c r="I20" s="716"/>
      <c r="J20" s="741"/>
      <c r="K20" s="759"/>
      <c r="L20" s="627"/>
      <c r="M20" s="668"/>
      <c r="N20" s="663"/>
      <c r="O20" s="667"/>
      <c r="P20" s="664" t="str">
        <f>IF(O20=0, "Included", IF(ISERROR(N20*O20), O20, N20*O20))</f>
        <v>Included</v>
      </c>
      <c r="Q20" s="733">
        <f>S20</f>
        <v>0</v>
      </c>
      <c r="R20" s="614">
        <f>IF(P20="Included",0,P20)</f>
        <v>0</v>
      </c>
      <c r="S20" s="614">
        <f>IF(K20="",(R20*J20),(R20*K20))</f>
        <v>0</v>
      </c>
      <c r="T20" s="615"/>
      <c r="U20" s="615"/>
      <c r="AD20" s="742"/>
    </row>
    <row r="21" spans="1:30" s="614" customFormat="1" ht="16.5">
      <c r="A21" s="758">
        <v>2</v>
      </c>
      <c r="B21" s="758"/>
      <c r="C21" s="758"/>
      <c r="D21" s="758"/>
      <c r="E21" s="758"/>
      <c r="F21" s="799"/>
      <c r="G21" s="758"/>
      <c r="H21" s="758"/>
      <c r="I21" s="716"/>
      <c r="J21" s="741"/>
      <c r="K21" s="759"/>
      <c r="L21" s="665"/>
      <c r="M21" s="666"/>
      <c r="N21" s="663"/>
      <c r="O21" s="667"/>
      <c r="P21" s="664" t="str">
        <f>IF(O21=0, "Included", IF(ISERROR(N21*O21), O21, N21*O21))</f>
        <v>Included</v>
      </c>
      <c r="Q21" s="733">
        <f>S21</f>
        <v>0</v>
      </c>
      <c r="R21" s="614">
        <f>IF(P21="Included",0,P21)</f>
        <v>0</v>
      </c>
      <c r="S21" s="614">
        <f>IF(K21="",(R21*J21),(R21*K21))</f>
        <v>0</v>
      </c>
      <c r="T21" s="615"/>
      <c r="U21" s="615"/>
      <c r="AD21" s="742"/>
    </row>
    <row r="22" spans="1:30" s="614" customFormat="1" ht="16.5">
      <c r="A22" s="758">
        <v>3</v>
      </c>
      <c r="B22" s="758"/>
      <c r="C22" s="758"/>
      <c r="D22" s="758"/>
      <c r="E22" s="758"/>
      <c r="F22" s="799"/>
      <c r="G22" s="758"/>
      <c r="H22" s="758"/>
      <c r="I22" s="716"/>
      <c r="J22" s="741"/>
      <c r="K22" s="759"/>
      <c r="L22" s="665"/>
      <c r="M22" s="666"/>
      <c r="N22" s="663"/>
      <c r="O22" s="667"/>
      <c r="P22" s="664" t="str">
        <f>IF(O22=0, "Included", IF(ISERROR(N22*O22), O22, N22*O22))</f>
        <v>Included</v>
      </c>
      <c r="Q22" s="733">
        <f>S22</f>
        <v>0</v>
      </c>
      <c r="R22" s="614">
        <f>IF(P22="Included",0,P22)</f>
        <v>0</v>
      </c>
      <c r="S22" s="614">
        <f>IF(K22="",(R22*J22),(R22*K22))</f>
        <v>0</v>
      </c>
      <c r="T22" s="615"/>
      <c r="U22" s="615"/>
      <c r="AD22" s="742"/>
    </row>
    <row r="23" spans="1:30" s="614" customFormat="1" ht="16.5">
      <c r="A23" s="758">
        <v>4</v>
      </c>
      <c r="B23" s="758"/>
      <c r="C23" s="758"/>
      <c r="D23" s="758"/>
      <c r="E23" s="758"/>
      <c r="F23" s="799"/>
      <c r="G23" s="758"/>
      <c r="H23" s="758"/>
      <c r="I23" s="716"/>
      <c r="J23" s="741"/>
      <c r="K23" s="759"/>
      <c r="L23" s="665"/>
      <c r="M23" s="666"/>
      <c r="N23" s="663"/>
      <c r="O23" s="667"/>
      <c r="P23" s="664" t="str">
        <f>IF(O23=0, "Included", IF(ISERROR(N23*O23), O23, N23*O23))</f>
        <v>Included</v>
      </c>
      <c r="Q23" s="733">
        <f>S23</f>
        <v>0</v>
      </c>
      <c r="R23" s="614">
        <f>IF(P23="Included",0,P23)</f>
        <v>0</v>
      </c>
      <c r="S23" s="614">
        <f>IF(K23="",(R23*J23),(R23*K23))</f>
        <v>0</v>
      </c>
      <c r="T23" s="615"/>
      <c r="U23" s="615"/>
      <c r="AD23" s="742"/>
    </row>
    <row r="24" spans="1:30" ht="37.5" customHeight="1">
      <c r="A24" s="801" t="s">
        <v>258</v>
      </c>
      <c r="B24" s="1320" t="e">
        <f>'Sch-3 '!#REF!</f>
        <v>#REF!</v>
      </c>
      <c r="C24" s="1321"/>
      <c r="D24" s="1321"/>
      <c r="E24" s="1321"/>
      <c r="F24" s="1321"/>
      <c r="G24" s="1321"/>
      <c r="H24" s="1321"/>
      <c r="I24" s="802"/>
      <c r="J24" s="802"/>
      <c r="K24" s="802"/>
      <c r="L24" s="802"/>
      <c r="M24" s="802"/>
      <c r="N24" s="802"/>
      <c r="O24" s="802"/>
      <c r="P24" s="802"/>
      <c r="Q24" s="803"/>
      <c r="R24" s="732" t="s">
        <v>256</v>
      </c>
      <c r="S24" s="731" t="s">
        <v>249</v>
      </c>
    </row>
    <row r="25" spans="1:30" s="614" customFormat="1" ht="16.5">
      <c r="A25" s="758">
        <v>1</v>
      </c>
      <c r="B25" s="758"/>
      <c r="C25" s="758"/>
      <c r="D25" s="758"/>
      <c r="E25" s="758"/>
      <c r="F25" s="799"/>
      <c r="G25" s="758"/>
      <c r="H25" s="758"/>
      <c r="I25" s="716"/>
      <c r="J25" s="741"/>
      <c r="K25" s="759"/>
      <c r="L25" s="665"/>
      <c r="M25" s="666"/>
      <c r="N25" s="663"/>
      <c r="O25" s="667"/>
      <c r="P25" s="664" t="str">
        <f>IF(O25=0, "Included", IF(ISERROR(N25*O25), O25, N25*O25))</f>
        <v>Included</v>
      </c>
      <c r="Q25" s="733">
        <f>S25</f>
        <v>0</v>
      </c>
      <c r="R25" s="614">
        <f>IF(P25="Included",0,P25)</f>
        <v>0</v>
      </c>
      <c r="S25" s="614">
        <f>IF(K25="",(R25*J25),(R25*K25))</f>
        <v>0</v>
      </c>
      <c r="T25" s="615"/>
      <c r="U25" s="615"/>
      <c r="AD25" s="742"/>
    </row>
    <row r="26" spans="1:30" s="614" customFormat="1" ht="16.5">
      <c r="A26" s="758">
        <v>2</v>
      </c>
      <c r="B26" s="758"/>
      <c r="C26" s="758"/>
      <c r="D26" s="758"/>
      <c r="E26" s="758"/>
      <c r="F26" s="799"/>
      <c r="G26" s="758"/>
      <c r="H26" s="758"/>
      <c r="I26" s="716"/>
      <c r="J26" s="741"/>
      <c r="K26" s="759"/>
      <c r="L26" s="665"/>
      <c r="M26" s="666"/>
      <c r="N26" s="663"/>
      <c r="O26" s="667"/>
      <c r="P26" s="664" t="str">
        <f>IF(O26=0, "Included", IF(ISERROR(N26*O26), O26, N26*O26))</f>
        <v>Included</v>
      </c>
      <c r="Q26" s="733">
        <f>S26</f>
        <v>0</v>
      </c>
      <c r="R26" s="614">
        <f>IF(P26="Included",0,P26)</f>
        <v>0</v>
      </c>
      <c r="S26" s="614">
        <f>IF(K26="",(R26*J26),(R26*K26))</f>
        <v>0</v>
      </c>
      <c r="T26" s="615"/>
      <c r="U26" s="615"/>
      <c r="AD26" s="742"/>
    </row>
    <row r="27" spans="1:30" s="614" customFormat="1" ht="16.5">
      <c r="A27" s="758">
        <v>3</v>
      </c>
      <c r="B27" s="758"/>
      <c r="C27" s="758"/>
      <c r="D27" s="758"/>
      <c r="E27" s="758"/>
      <c r="F27" s="799"/>
      <c r="G27" s="758"/>
      <c r="H27" s="758"/>
      <c r="I27" s="716"/>
      <c r="J27" s="741"/>
      <c r="K27" s="759"/>
      <c r="L27" s="665"/>
      <c r="M27" s="666"/>
      <c r="N27" s="663"/>
      <c r="O27" s="667"/>
      <c r="P27" s="664" t="str">
        <f>IF(O27=0, "Included", IF(ISERROR(N27*O27), O27, N27*O27))</f>
        <v>Included</v>
      </c>
      <c r="Q27" s="733">
        <f>S27</f>
        <v>0</v>
      </c>
      <c r="R27" s="614">
        <f>IF(P27="Included",0,P27)</f>
        <v>0</v>
      </c>
      <c r="S27" s="614">
        <f>IF(K27="",(R27*J27),(R27*K27))</f>
        <v>0</v>
      </c>
      <c r="T27" s="615"/>
      <c r="U27" s="615"/>
      <c r="AD27" s="742"/>
    </row>
    <row r="28" spans="1:30" s="614" customFormat="1" ht="16.5">
      <c r="A28" s="758">
        <v>4</v>
      </c>
      <c r="B28" s="758"/>
      <c r="C28" s="758"/>
      <c r="D28" s="758"/>
      <c r="E28" s="758"/>
      <c r="F28" s="799"/>
      <c r="G28" s="758"/>
      <c r="H28" s="758"/>
      <c r="I28" s="716"/>
      <c r="J28" s="741"/>
      <c r="K28" s="759"/>
      <c r="L28" s="665"/>
      <c r="M28" s="666"/>
      <c r="N28" s="663"/>
      <c r="O28" s="667"/>
      <c r="P28" s="664" t="str">
        <f>IF(O28=0, "Included", IF(ISERROR(N28*O28), O28, N28*O28))</f>
        <v>Included</v>
      </c>
      <c r="Q28" s="733">
        <f>S28</f>
        <v>0</v>
      </c>
      <c r="R28" s="614">
        <f>IF(P28="Included",0,P28)</f>
        <v>0</v>
      </c>
      <c r="S28" s="614">
        <f>IF(K28="",(R28*J28),(R28*K28))</f>
        <v>0</v>
      </c>
      <c r="T28" s="615"/>
      <c r="U28" s="615"/>
      <c r="AD28" s="742"/>
    </row>
    <row r="29" spans="1:30" ht="19.5" customHeight="1">
      <c r="A29" s="95"/>
      <c r="B29" s="96"/>
      <c r="C29" s="96"/>
      <c r="D29" s="96"/>
      <c r="E29" s="96"/>
      <c r="F29" s="96"/>
      <c r="G29" s="96"/>
      <c r="H29" s="96"/>
      <c r="I29" s="96"/>
      <c r="J29" s="96"/>
      <c r="K29" s="96"/>
      <c r="L29" s="96"/>
      <c r="M29" s="96"/>
      <c r="N29" s="96"/>
      <c r="O29" s="96"/>
      <c r="P29" s="96"/>
      <c r="Q29" s="96"/>
    </row>
    <row r="30" spans="1:30" s="633" customFormat="1" ht="40.5" customHeight="1">
      <c r="A30" s="1277"/>
      <c r="B30" s="1278"/>
      <c r="C30" s="1278"/>
      <c r="D30" s="1278"/>
      <c r="E30" s="1278"/>
      <c r="F30" s="1278"/>
      <c r="G30" s="1278"/>
      <c r="H30" s="1278"/>
      <c r="I30" s="1279"/>
      <c r="J30" s="1313" t="s">
        <v>259</v>
      </c>
      <c r="K30" s="1314"/>
      <c r="L30" s="1314"/>
      <c r="M30" s="1314"/>
      <c r="N30" s="1314"/>
      <c r="O30" s="1315"/>
      <c r="P30" s="738">
        <f>SUM(P20:P28)</f>
        <v>0</v>
      </c>
      <c r="Q30" s="739"/>
      <c r="R30" s="632"/>
      <c r="S30" s="792">
        <f>SUM(S20:S28)</f>
        <v>0</v>
      </c>
    </row>
    <row r="31" spans="1:30" s="633" customFormat="1" ht="25.5" customHeight="1">
      <c r="A31" s="781"/>
      <c r="B31" s="782"/>
      <c r="C31" s="782"/>
      <c r="D31" s="782"/>
      <c r="E31" s="782"/>
      <c r="F31" s="782"/>
      <c r="G31" s="782"/>
      <c r="H31" s="783"/>
      <c r="I31" s="784"/>
      <c r="J31" s="1305" t="s">
        <v>209</v>
      </c>
      <c r="K31" s="1305"/>
      <c r="L31" s="1305"/>
      <c r="M31" s="1305"/>
      <c r="N31" s="1305"/>
      <c r="O31" s="1306"/>
      <c r="P31" s="738"/>
      <c r="Q31" s="740">
        <f>SUM(Q20:Q28)</f>
        <v>0</v>
      </c>
      <c r="R31" s="632"/>
      <c r="S31" s="632"/>
    </row>
    <row r="32" spans="1:30" ht="16.5">
      <c r="A32" s="94"/>
      <c r="B32" s="93"/>
      <c r="C32" s="92"/>
      <c r="D32" s="92"/>
      <c r="E32" s="92"/>
      <c r="F32" s="92"/>
      <c r="G32" s="92"/>
      <c r="H32" s="92"/>
      <c r="I32" s="92"/>
      <c r="J32" s="92"/>
      <c r="K32" s="92"/>
      <c r="L32" s="92"/>
      <c r="M32" s="92"/>
      <c r="N32" s="92"/>
      <c r="O32" s="92"/>
      <c r="P32" s="92"/>
      <c r="Q32" s="92"/>
    </row>
    <row r="33" spans="1:17" ht="21" customHeight="1">
      <c r="A33" s="97"/>
      <c r="B33" s="98"/>
      <c r="C33" s="98"/>
      <c r="D33" s="98"/>
      <c r="E33" s="98"/>
      <c r="F33" s="98"/>
      <c r="G33" s="98"/>
      <c r="H33" s="98"/>
      <c r="I33" s="98"/>
      <c r="J33" s="98"/>
      <c r="K33" s="98"/>
      <c r="L33" s="98"/>
      <c r="M33" s="98"/>
      <c r="N33" s="98"/>
      <c r="O33" s="1301"/>
      <c r="P33" s="1301"/>
      <c r="Q33" s="1301"/>
    </row>
    <row r="34" spans="1:17" ht="33.6" customHeight="1">
      <c r="A34" s="99" t="s">
        <v>170</v>
      </c>
      <c r="B34" s="113" t="str">
        <f>IF('Sch-1'!B66=0,"", 'Sch-1'!B66)</f>
        <v>--</v>
      </c>
      <c r="C34" s="100"/>
      <c r="D34" s="100"/>
      <c r="E34" s="100"/>
      <c r="F34" s="100"/>
      <c r="G34" s="100"/>
      <c r="H34" s="100"/>
      <c r="I34" s="100"/>
      <c r="J34" s="100"/>
      <c r="K34" s="100"/>
      <c r="L34" s="100"/>
      <c r="M34" s="100"/>
      <c r="N34" s="100"/>
      <c r="O34" s="1301" t="str">
        <f>"Printed Name : " &amp; IF('Sch-1'!M67=0,"",'Sch-1'!M67)</f>
        <v xml:space="preserve">Printed Name : </v>
      </c>
      <c r="P34" s="1301"/>
      <c r="Q34" s="1301"/>
    </row>
    <row r="35" spans="1:17" ht="33.6" customHeight="1">
      <c r="A35" s="99" t="s">
        <v>171</v>
      </c>
      <c r="B35" s="113" t="str">
        <f>IF('Sch-1'!B67=0,"", 'Sch-1'!B67)</f>
        <v/>
      </c>
      <c r="C35" s="34"/>
      <c r="D35" s="34"/>
      <c r="E35" s="34"/>
      <c r="F35" s="34"/>
      <c r="G35" s="34"/>
      <c r="H35" s="34"/>
      <c r="I35" s="34"/>
      <c r="J35" s="34"/>
      <c r="K35" s="34"/>
      <c r="L35" s="34"/>
      <c r="M35" s="34"/>
      <c r="N35" s="34"/>
      <c r="O35" s="1301" t="str">
        <f>"Designation   : " &amp; IF('Sch-1'!M68=0,"",'Sch-1'!M68)</f>
        <v xml:space="preserve">Designation   : </v>
      </c>
      <c r="P35" s="1301"/>
      <c r="Q35" s="1301"/>
    </row>
    <row r="36" spans="1:17" ht="33.6" customHeight="1">
      <c r="A36" s="89"/>
      <c r="B36" s="88"/>
      <c r="C36" s="34"/>
      <c r="D36" s="34"/>
      <c r="E36" s="34"/>
      <c r="F36" s="34"/>
      <c r="G36" s="34"/>
      <c r="H36" s="34"/>
      <c r="I36" s="34"/>
      <c r="J36" s="34"/>
      <c r="K36" s="34"/>
      <c r="L36" s="34"/>
      <c r="M36" s="34"/>
      <c r="N36" s="34"/>
      <c r="O36" s="1301"/>
      <c r="P36" s="1301"/>
      <c r="Q36" s="1301"/>
    </row>
    <row r="37" spans="1:17" ht="33.6" customHeight="1">
      <c r="A37" s="89"/>
      <c r="B37" s="88"/>
      <c r="C37" s="34"/>
      <c r="D37" s="34"/>
      <c r="E37" s="34"/>
      <c r="F37" s="34"/>
      <c r="G37" s="34"/>
      <c r="H37" s="34"/>
      <c r="I37" s="34"/>
      <c r="J37" s="34"/>
      <c r="K37" s="34"/>
      <c r="L37" s="34"/>
      <c r="M37" s="34"/>
      <c r="N37" s="34"/>
      <c r="O37" s="89"/>
      <c r="P37" s="184"/>
      <c r="Q37" s="102"/>
    </row>
  </sheetData>
  <sheetProtection formatColumns="0" formatRows="0" selectLockedCells="1"/>
  <customSheetViews>
    <customSheetView guid="{987A3FAC-920D-4C0C-8129-D8F4AFD7E477}" showPageBreaks="1" fitToPage="1" printArea="1" hiddenColumns="1" state="hidden" view="pageBreakPreview" topLeftCell="G13">
      <selection activeCell="M20" sqref="M20:N23"/>
      <pageMargins left="0" right="0" top="0" bottom="0" header="0" footer="0"/>
      <pageSetup scale="58" fitToHeight="0" orientation="landscape" r:id="rId1"/>
      <headerFooter alignWithMargins="0">
        <oddFooter>&amp;R&amp;"Book Antiqua,Bold"&amp;10Schedule-4/ Page &amp;P of &amp;N</oddFooter>
      </headerFooter>
    </customSheetView>
    <customSheetView guid="{CB55CDDD-15EC-4265-9148-3411BBB26D54}" showPageBreaks="1" fitToPage="1" printArea="1" hiddenColumns="1" state="hidden" view="pageBreakPreview" topLeftCell="G13">
      <selection activeCell="M20" sqref="M20:N23"/>
      <pageMargins left="0" right="0" top="0" bottom="0" header="0" footer="0"/>
      <pageSetup scale="58" fitToHeight="0" orientation="landscape" r:id="rId2"/>
      <headerFooter alignWithMargins="0">
        <oddFooter>&amp;R&amp;"Book Antiqua,Bold"&amp;10Schedule-4/ Page &amp;P of &amp;N</oddFooter>
      </headerFooter>
    </customSheetView>
    <customSheetView guid="{023E95C7-CD0A-46A1-945E-64751E02EBFE}" showPageBreaks="1" fitToPage="1" printArea="1" hiddenColumns="1" state="hidden" view="pageBreakPreview" topLeftCell="G13">
      <selection activeCell="M20" sqref="M20:N23"/>
      <pageMargins left="0" right="0" top="0" bottom="0" header="0" footer="0"/>
      <pageSetup scale="58" fitToHeight="0" orientation="landscape" r:id="rId3"/>
      <headerFooter alignWithMargins="0">
        <oddFooter>&amp;R&amp;"Book Antiqua,Bold"&amp;10Schedule-4/ Page &amp;P of &amp;N</oddFooter>
      </headerFooter>
    </customSheetView>
    <customSheetView guid="{BB6473B7-092C-417E-97E7-ED0705AE17A0}" showPageBreaks="1" fitToPage="1" printArea="1" hiddenColumns="1" state="hidden" view="pageBreakPreview" topLeftCell="G13">
      <selection activeCell="M20" sqref="M20:N23"/>
      <pageMargins left="0" right="0" top="0" bottom="0" header="0" footer="0"/>
      <pageSetup scale="59" fitToHeight="0" orientation="landscape" r:id="rId4"/>
      <headerFooter alignWithMargins="0">
        <oddFooter>&amp;R&amp;"Book Antiqua,Bold"&amp;10Schedule-4/ Page &amp;P of &amp;N</oddFooter>
      </headerFooter>
    </customSheetView>
    <customSheetView guid="{A41EE4DE-0D82-4A56-8210-F78316511D11}" showPageBreaks="1" fitToPage="1" printArea="1" hiddenColumns="1" state="hidden" view="pageBreakPreview" topLeftCell="G13">
      <selection activeCell="M20" sqref="M20:N23"/>
      <pageMargins left="0" right="0" top="0" bottom="0" header="0" footer="0"/>
      <pageSetup scale="58" fitToHeight="0" orientation="landscape" r:id="rId5"/>
      <headerFooter alignWithMargins="0">
        <oddFooter>&amp;R&amp;"Book Antiqua,Bold"&amp;10Schedule-4/ Page &amp;P of &amp;N</oddFooter>
      </headerFooter>
    </customSheetView>
    <customSheetView guid="{1E0C44A1-9358-4FBD-8C2C-4DB661DA1476}" showPageBreaks="1" fitToPage="1" printArea="1" hiddenColumns="1" state="hidden" view="pageBreakPreview" topLeftCell="G13">
      <selection activeCell="M20" sqref="M20:N23"/>
      <pageMargins left="0" right="0" top="0" bottom="0" header="0" footer="0"/>
      <pageSetup scale="59" fitToHeight="0" orientation="landscape" r:id="rId6"/>
      <headerFooter alignWithMargins="0">
        <oddFooter>&amp;R&amp;"Book Antiqua,Bold"&amp;10Schedule-4/ Page &amp;P of &amp;N</oddFooter>
      </headerFooter>
    </customSheetView>
    <customSheetView guid="{498493C3-769C-4143-9114-C68CD1D40B11}" showPageBreaks="1" fitToPage="1" printArea="1" hiddenColumns="1" state="hidden" view="pageBreakPreview" topLeftCell="G13">
      <selection activeCell="M20" sqref="M20:N23"/>
      <pageMargins left="0" right="0" top="0" bottom="0" header="0" footer="0"/>
      <pageSetup scale="58" fitToHeight="0" orientation="landscape" r:id="rId7"/>
      <headerFooter alignWithMargins="0">
        <oddFooter>&amp;R&amp;"Book Antiqua,Bold"&amp;10Schedule-4/ Page &amp;P of &amp;N</oddFooter>
      </headerFooter>
    </customSheetView>
    <customSheetView guid="{C431BC99-7569-44AB-83F6-AB73BDED3783}" topLeftCell="A8">
      <selection activeCell="G14" sqref="G14"/>
      <pageMargins left="0" right="0" top="0" bottom="0" header="0" footer="0"/>
      <pageSetup scale="95" orientation="portrait" r:id="rId8"/>
      <headerFooter alignWithMargins="0">
        <oddFooter>&amp;R&amp;"Book Antiqua,Bold"&amp;10Schedule-4/ Page &amp;P of &amp;N</oddFooter>
      </headerFooter>
    </customSheetView>
    <customSheetView guid="{E97134B6-5E8D-4951-8DA0-73D065532361}">
      <selection activeCell="G14" sqref="G14"/>
      <pageMargins left="0" right="0" top="0" bottom="0" header="0" footer="0"/>
      <pageSetup scale="95" orientation="portrait" r:id="rId9"/>
      <headerFooter alignWithMargins="0">
        <oddFooter>&amp;R&amp;"Book Antiqua,Bold"&amp;10Schedule-4/ Page &amp;P of &amp;N</oddFooter>
      </headerFooter>
    </customSheetView>
    <customSheetView guid="{D0757F9E-DF41-4B40-A5E5-F4F8FDD8D61D}" topLeftCell="A4">
      <selection activeCell="G14" sqref="G14"/>
      <pageMargins left="0" right="0" top="0" bottom="0" header="0" footer="0"/>
      <pageSetup scale="95" orientation="portrait" r:id="rId10"/>
      <headerFooter alignWithMargins="0">
        <oddFooter>&amp;R&amp;"Book Antiqua,Bold"&amp;10Schedule-4/ Page &amp;P of &amp;N</oddFooter>
      </headerFooter>
    </customSheetView>
    <customSheetView guid="{EE46BCD1-F715-4FA9-A5FC-1B125AD601E0}" topLeftCell="A7">
      <selection activeCell="C24" sqref="C24"/>
      <pageMargins left="0" right="0" top="0" bottom="0" header="0" footer="0"/>
      <pageSetup scale="95" orientation="portrait" r:id="rId11"/>
      <headerFooter alignWithMargins="0">
        <oddFooter>&amp;R&amp;"Book Antiqua,Bold"&amp;10Schedule-4/ Page &amp;P of &amp;N</oddFooter>
      </headerFooter>
    </customSheetView>
    <customSheetView guid="{4AA1107B-A795-4744-B566-827168772C7A}" topLeftCell="A7">
      <selection activeCell="C24" sqref="C24"/>
      <pageMargins left="0" right="0" top="0" bottom="0" header="0" footer="0"/>
      <pageSetup scale="95" orientation="portrait" r:id="rId12"/>
      <headerFooter alignWithMargins="0">
        <oddFooter>&amp;R&amp;"Book Antiqua,Bold"&amp;10Schedule-4/ Page &amp;P of &amp;N</oddFooter>
      </headerFooter>
    </customSheetView>
    <customSheetView guid="{B23AD343-29DA-4CE0-BD10-47BF44F3782F}">
      <selection activeCell="G8" sqref="G8"/>
      <pageMargins left="0" right="0" top="0" bottom="0" header="0" footer="0"/>
      <pageSetup scale="95" orientation="portrait" r:id="rId13"/>
      <headerFooter alignWithMargins="0">
        <oddFooter>&amp;R&amp;"Book Antiqua,Bold"&amp;10Schedule-4/ Page &amp;P of &amp;N</oddFooter>
      </headerFooter>
    </customSheetView>
    <customSheetView guid="{ECE9294F-C910-4036-88BC-B1F2176FB06B}">
      <selection activeCell="K7" sqref="K7"/>
      <pageMargins left="0" right="0" top="0" bottom="0" header="0" footer="0"/>
      <pageSetup scale="95" orientation="portrait" r:id="rId14"/>
      <headerFooter alignWithMargins="0">
        <oddFooter>&amp;R&amp;"Book Antiqua,Bold"&amp;10Schedule-4/ Page &amp;P of &amp;N</oddFooter>
      </headerFooter>
    </customSheetView>
    <customSheetView guid="{4F65FF32-EC61-4022-A399-2986D7B6B8B3}" showRuler="0">
      <pageMargins left="0" right="0" top="0" bottom="0" header="0" footer="0"/>
      <pageSetup scale="95" orientation="portrait" r:id="rId15"/>
      <headerFooter alignWithMargins="0">
        <oddFooter>&amp;R&amp;"Book Antiqua,Bold"&amp;10Schedule-4/ Page &amp;P of &amp;N</oddFooter>
      </headerFooter>
    </customSheetView>
    <customSheetView guid="{01ACF2E1-8E61-4459-ABC1-B6C183DEED61}" showRuler="0">
      <pageMargins left="0" right="0" top="0" bottom="0" header="0" footer="0"/>
      <pageSetup scale="95" orientation="portrait" r:id="rId16"/>
      <headerFooter alignWithMargins="0">
        <oddFooter>&amp;R&amp;"Book Antiqua,Bold"&amp;10Schedule-4/ Page &amp;P of &amp;N</oddFooter>
      </headerFooter>
    </customSheetView>
    <customSheetView guid="{14D7F02E-BCCA-4517-ABC7-537FF4AEB67A}">
      <selection activeCell="B18" sqref="B18:E18"/>
      <pageMargins left="0" right="0" top="0" bottom="0" header="0" footer="0"/>
      <pageSetup scale="95" orientation="portrait" r:id="rId17"/>
      <headerFooter alignWithMargins="0">
        <oddFooter>&amp;R&amp;"Book Antiqua,Bold"&amp;10Schedule-4/ Page &amp;P of &amp;N</oddFooter>
      </headerFooter>
    </customSheetView>
    <customSheetView guid="{27A45B7A-04F2-4516-B80B-5ED0825D4ED3}">
      <selection activeCell="E20" sqref="E20"/>
      <pageMargins left="0" right="0" top="0" bottom="0" header="0" footer="0"/>
      <pageSetup scale="95" orientation="portrait" r:id="rId18"/>
      <headerFooter alignWithMargins="0">
        <oddFooter>&amp;R&amp;"Book Antiqua,Bold"&amp;10Schedule-4/ Page &amp;P of &amp;N</oddFooter>
      </headerFooter>
    </customSheetView>
    <customSheetView guid="{E9F4E142-7D26-464D-BECA-4F3806DB1FE1}">
      <selection activeCell="G8" sqref="G8"/>
      <pageMargins left="0" right="0" top="0" bottom="0" header="0" footer="0"/>
      <pageSetup scale="95" orientation="portrait" r:id="rId19"/>
      <headerFooter alignWithMargins="0">
        <oddFooter>&amp;R&amp;"Book Antiqua,Bold"&amp;10Schedule-4/ Page &amp;P of &amp;N</oddFooter>
      </headerFooter>
    </customSheetView>
    <customSheetView guid="{A7DBDDEF-9245-44C6-9EBF-032DB6E1C0A2}" topLeftCell="A10">
      <selection activeCell="D17" sqref="D17"/>
      <pageMargins left="0" right="0" top="0" bottom="0" header="0" footer="0"/>
      <pageSetup scale="95" orientation="portrait" r:id="rId20"/>
      <headerFooter alignWithMargins="0">
        <oddFooter>&amp;R&amp;"Book Antiqua,Bold"&amp;10Schedule-4/ Page &amp;P of &amp;N</oddFooter>
      </headerFooter>
    </customSheetView>
    <customSheetView guid="{7487ED9F-BBED-4B2A-9631-22F1A430946B}" topLeftCell="A10">
      <selection activeCell="C24" sqref="C24"/>
      <pageMargins left="0" right="0" top="0" bottom="0" header="0" footer="0"/>
      <pageSetup scale="95" orientation="portrait" r:id="rId21"/>
      <headerFooter alignWithMargins="0">
        <oddFooter>&amp;R&amp;"Book Antiqua,Bold"&amp;10Schedule-4/ Page &amp;P of &amp;N</oddFooter>
      </headerFooter>
    </customSheetView>
    <customSheetView guid="{B3CE7B10-A914-4559-A6DA-AED8C22AFD6D}" topLeftCell="A4">
      <selection activeCell="G14" sqref="G14"/>
      <pageMargins left="0" right="0" top="0" bottom="0" header="0" footer="0"/>
      <pageSetup scale="95" orientation="portrait" r:id="rId22"/>
      <headerFooter alignWithMargins="0">
        <oddFooter>&amp;R&amp;"Book Antiqua,Bold"&amp;10Schedule-4/ Page &amp;P of &amp;N</oddFooter>
      </headerFooter>
    </customSheetView>
    <customSheetView guid="{D53177B2-31EC-4222-B97A-A37DCFD9E45B}">
      <selection activeCell="G14" sqref="G14"/>
      <pageMargins left="0" right="0" top="0" bottom="0" header="0" footer="0"/>
      <pageSetup scale="95" orientation="portrait" r:id="rId23"/>
      <headerFooter alignWithMargins="0">
        <oddFooter>&amp;R&amp;"Book Antiqua,Bold"&amp;10Schedule-4/ Page &amp;P of &amp;N</oddFooter>
      </headerFooter>
    </customSheetView>
    <customSheetView guid="{223BC0FC-814D-40F0-9795-CE82A16FF3A5}" topLeftCell="A8">
      <selection activeCell="G14" sqref="G14"/>
      <pageMargins left="0" right="0" top="0" bottom="0" header="0" footer="0"/>
      <pageSetup scale="95" orientation="portrait" r:id="rId24"/>
      <headerFooter alignWithMargins="0">
        <oddFooter>&amp;R&amp;"Book Antiqua,Bold"&amp;10Schedule-4/ Page &amp;P of &amp;N</oddFooter>
      </headerFooter>
    </customSheetView>
    <customSheetView guid="{B835C05C-B615-4DCB-982D-4519616B3CD8}" topLeftCell="A24">
      <selection activeCell="H11" sqref="H11"/>
      <pageMargins left="0" right="0" top="0" bottom="0" header="0" footer="0"/>
      <pageSetup scale="95" orientation="portrait" r:id="rId25"/>
      <headerFooter alignWithMargins="0">
        <oddFooter>&amp;R&amp;"Book Antiqua,Bold"&amp;10Schedule-4/ Page &amp;P of &amp;N</oddFooter>
      </headerFooter>
    </customSheetView>
    <customSheetView guid="{A34CC49F-E309-4C23-B4F6-1E3B307C10D1}" showPageBreaks="1" fitToPage="1" printArea="1" hiddenColumns="1" state="hidden" view="pageBreakPreview" topLeftCell="G13">
      <selection activeCell="M20" sqref="M20:N23"/>
      <pageMargins left="0" right="0" top="0" bottom="0" header="0" footer="0"/>
      <pageSetup scale="58" fitToHeight="0" orientation="landscape" r:id="rId26"/>
      <headerFooter alignWithMargins="0">
        <oddFooter>&amp;R&amp;"Book Antiqua,Bold"&amp;10Schedule-4/ Page &amp;P of &amp;N</oddFooter>
      </headerFooter>
    </customSheetView>
    <customSheetView guid="{8909CFDD-4F29-4C72-886E-908773EE94A2}" showPageBreaks="1" fitToPage="1" printArea="1" hiddenColumns="1" state="hidden" view="pageBreakPreview" topLeftCell="G13">
      <selection activeCell="M20" sqref="M20:N23"/>
      <pageMargins left="0" right="0" top="0" bottom="0" header="0" footer="0"/>
      <pageSetup scale="58" fitToHeight="0" orientation="landscape" r:id="rId27"/>
      <headerFooter alignWithMargins="0">
        <oddFooter>&amp;R&amp;"Book Antiqua,Bold"&amp;10Schedule-4/ Page &amp;P of &amp;N</oddFooter>
      </headerFooter>
    </customSheetView>
    <customSheetView guid="{D5F8AD2D-F014-4A7B-9CE7-589273BD9F11}" showPageBreaks="1" fitToPage="1" printArea="1" hiddenColumns="1" state="hidden" view="pageBreakPreview" topLeftCell="G13">
      <selection activeCell="M20" sqref="M20:N23"/>
      <pageMargins left="0" right="0" top="0" bottom="0" header="0" footer="0"/>
      <pageSetup scale="59" fitToHeight="0" orientation="landscape" r:id="rId28"/>
      <headerFooter alignWithMargins="0">
        <oddFooter>&amp;R&amp;"Book Antiqua,Bold"&amp;10Schedule-4/ Page &amp;P of &amp;N</oddFooter>
      </headerFooter>
    </customSheetView>
    <customSheetView guid="{B79CB868-E256-4BC8-93B8-32C16DA3E61B}" showPageBreaks="1" fitToPage="1" printArea="1" hiddenColumns="1" state="hidden" view="pageBreakPreview" topLeftCell="G13">
      <selection activeCell="M20" sqref="M20:N23"/>
      <pageMargins left="0" right="0" top="0" bottom="0" header="0" footer="0"/>
      <pageSetup scale="58" fitToHeight="0" orientation="landscape" r:id="rId29"/>
      <headerFooter alignWithMargins="0">
        <oddFooter>&amp;R&amp;"Book Antiqua,Bold"&amp;10Schedule-4/ Page &amp;P of &amp;N</oddFooter>
      </headerFooter>
    </customSheetView>
  </customSheetViews>
  <mergeCells count="17">
    <mergeCell ref="A3:Q3"/>
    <mergeCell ref="A4:Q4"/>
    <mergeCell ref="B8:O8"/>
    <mergeCell ref="B9:O9"/>
    <mergeCell ref="B10:O10"/>
    <mergeCell ref="B11:O11"/>
    <mergeCell ref="A7:O7"/>
    <mergeCell ref="O33:Q33"/>
    <mergeCell ref="O36:Q36"/>
    <mergeCell ref="O35:Q35"/>
    <mergeCell ref="O34:Q34"/>
    <mergeCell ref="B18:Q18"/>
    <mergeCell ref="A30:I30"/>
    <mergeCell ref="J31:O31"/>
    <mergeCell ref="J30:O30"/>
    <mergeCell ref="B19:H19"/>
    <mergeCell ref="B24:H24"/>
  </mergeCells>
  <phoneticPr fontId="3" type="noConversion"/>
  <conditionalFormatting sqref="I20:I23">
    <cfRule type="expression" dxfId="19" priority="8" stopIfTrue="1">
      <formula>H20&gt;0</formula>
    </cfRule>
  </conditionalFormatting>
  <conditionalFormatting sqref="I25:I28">
    <cfRule type="expression" dxfId="18" priority="4" stopIfTrue="1">
      <formula>H25&gt;0</formula>
    </cfRule>
  </conditionalFormatting>
  <conditionalFormatting sqref="K20:K23">
    <cfRule type="expression" dxfId="17" priority="5" stopIfTrue="1">
      <formula>J20&gt;0</formula>
    </cfRule>
    <cfRule type="cellIs" dxfId="16" priority="6" stopIfTrue="1" operator="equal">
      <formula>"a"</formula>
    </cfRule>
    <cfRule type="expression" dxfId="15" priority="7" stopIfTrue="1">
      <formula>H20&gt;0</formula>
    </cfRule>
  </conditionalFormatting>
  <conditionalFormatting sqref="K25:K28">
    <cfRule type="expression" dxfId="14" priority="1" stopIfTrue="1">
      <formula>J25&gt;0</formula>
    </cfRule>
    <cfRule type="cellIs" dxfId="13" priority="2" stopIfTrue="1" operator="equal">
      <formula>"a"</formula>
    </cfRule>
    <cfRule type="expression" dxfId="12" priority="3" stopIfTrue="1">
      <formula>H25&gt;0</formula>
    </cfRule>
  </conditionalFormatting>
  <conditionalFormatting sqref="O20:O23">
    <cfRule type="expression" dxfId="11" priority="14" stopIfTrue="1">
      <formula>N20&gt;0</formula>
    </cfRule>
  </conditionalFormatting>
  <conditionalFormatting sqref="O25:O28">
    <cfRule type="expression" dxfId="10" priority="10" stopIfTrue="1">
      <formula>N25&gt;0</formula>
    </cfRule>
  </conditionalFormatting>
  <dataValidations count="4">
    <dataValidation operator="greaterThan" allowBlank="1" showInputMessage="1" showErrorMessage="1" error="Enter only Numeric Value greater than zero or leave the cell blank !" sqref="K16:K17" xr:uid="{00000000-0002-0000-0B00-000000000000}"/>
    <dataValidation type="whole" operator="greaterThan" allowBlank="1" showInputMessage="1" showErrorMessage="1" error="Enter only Numeric Value greater than zero or leave the cell blank !" sqref="O25:O28 O20:O23" xr:uid="{00000000-0002-0000-0B00-000001000000}">
      <formula1>0</formula1>
    </dataValidation>
    <dataValidation type="list" operator="greaterThan" allowBlank="1" showInputMessage="1" showErrorMessage="1" sqref="K20:K23 K25:K28" xr:uid="{00000000-0002-0000-0B00-000002000000}">
      <formula1>"0%,5%,12%,18%,28%"</formula1>
    </dataValidation>
    <dataValidation type="whole" operator="greaterThan" allowBlank="1" showInputMessage="1" showErrorMessage="1" sqref="I20:I23 I25:I28" xr:uid="{00000000-0002-0000-0B00-000003000000}">
      <formula1>1</formula1>
    </dataValidation>
  </dataValidations>
  <pageMargins left="0.25" right="0.25" top="0.75" bottom="0.75" header="0.3" footer="0.3"/>
  <pageSetup scale="58" fitToHeight="0" orientation="landscape" r:id="rId30"/>
  <headerFooter alignWithMargins="0">
    <oddFooter>&amp;R&amp;"Book Antiqua,Bold"&amp;10Schedule-4/ Page &amp;P of &amp;N</oddFooter>
  </headerFooter>
  <drawing r:id="rId3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tabColor indexed="33"/>
  </sheetPr>
  <dimension ref="A1:X74"/>
  <sheetViews>
    <sheetView view="pageBreakPreview" topLeftCell="A3" zoomScaleNormal="100" zoomScaleSheetLayoutView="100" workbookViewId="0">
      <selection activeCell="D17" sqref="D17:E17"/>
    </sheetView>
  </sheetViews>
  <sheetFormatPr defaultColWidth="10" defaultRowHeight="16.5"/>
  <cols>
    <col min="1" max="1" width="10.375" style="41" customWidth="1"/>
    <col min="2" max="2" width="40.875" style="41" customWidth="1"/>
    <col min="3" max="3" width="17.5" style="41" customWidth="1"/>
    <col min="4" max="4" width="20.5" style="41" customWidth="1"/>
    <col min="5" max="5" width="20" style="41" customWidth="1"/>
    <col min="6" max="6" width="10" style="157" customWidth="1"/>
    <col min="7" max="7" width="29.875" style="157" customWidth="1"/>
    <col min="8" max="8" width="10" style="157" customWidth="1"/>
    <col min="9" max="9" width="12.25" style="157" hidden="1" customWidth="1"/>
    <col min="10" max="10" width="12.625" style="157" hidden="1" customWidth="1"/>
    <col min="11" max="11" width="15" style="157" hidden="1" customWidth="1"/>
    <col min="12" max="13" width="10" style="157" hidden="1" customWidth="1"/>
    <col min="14" max="14" width="18.625" style="157" hidden="1" customWidth="1"/>
    <col min="15" max="15" width="16" style="157" hidden="1" customWidth="1"/>
    <col min="16" max="16" width="10" style="157" hidden="1" customWidth="1"/>
    <col min="17" max="17" width="10" style="157" customWidth="1"/>
    <col min="18" max="18" width="10" style="38" customWidth="1"/>
    <col min="19" max="24" width="10" style="157" customWidth="1"/>
    <col min="25" max="16384" width="10" style="38"/>
  </cols>
  <sheetData>
    <row r="1" spans="1:15" ht="18" customHeight="1">
      <c r="A1" s="59" t="str">
        <f>Cover!B3</f>
        <v>SR-I/C&amp;M/WC-4402/2025(SR1/NT/W-AIS/DOM/B00/25/13182), (RFx: 5002004796)</v>
      </c>
      <c r="B1" s="60"/>
      <c r="C1" s="61"/>
      <c r="D1" s="61"/>
      <c r="E1" s="8" t="s">
        <v>260</v>
      </c>
    </row>
    <row r="2" spans="1:15" ht="8.1" customHeight="1">
      <c r="A2" s="4"/>
      <c r="B2" s="13"/>
      <c r="C2" s="6"/>
      <c r="D2" s="6"/>
      <c r="E2" s="1"/>
      <c r="F2" s="192"/>
    </row>
    <row r="3" spans="1:15" ht="97.5" customHeight="1">
      <c r="A3" s="1324" t="str">
        <f>Cover!$B$2</f>
        <v xml:space="preserve">WC-4402 : 400KV AIS Substation Extension Package of Kurnool-3 PS due to Re-Arrangement in Electrical Layout at Kurnool-III Pooling Station </v>
      </c>
      <c r="B3" s="1324"/>
      <c r="C3" s="1324"/>
      <c r="D3" s="1324"/>
      <c r="E3" s="1324"/>
    </row>
    <row r="4" spans="1:15" ht="22.15" customHeight="1">
      <c r="A4" s="1329" t="s">
        <v>261</v>
      </c>
      <c r="B4" s="1329"/>
      <c r="C4" s="1329"/>
      <c r="D4" s="1329"/>
      <c r="E4" s="1329"/>
    </row>
    <row r="5" spans="1:15" ht="12" customHeight="1">
      <c r="A5" s="44"/>
      <c r="B5" s="39"/>
      <c r="C5" s="39"/>
      <c r="D5" s="39"/>
      <c r="E5" s="39"/>
    </row>
    <row r="6" spans="1:15" ht="18" customHeight="1">
      <c r="A6" s="31" t="str">
        <f>'Sch-1'!A6</f>
        <v>Bidder’s Name and Address (Sole Bidder) :</v>
      </c>
      <c r="D6" s="64" t="s">
        <v>88</v>
      </c>
    </row>
    <row r="7" spans="1:15" ht="18" customHeight="1">
      <c r="A7" s="178" t="str">
        <f>'Sch-1'!A7</f>
        <v/>
      </c>
      <c r="D7" s="65" t="str">
        <f>'Sch-1'!M7</f>
        <v>Contract &amp; Materials Dept.,</v>
      </c>
    </row>
    <row r="8" spans="1:15" ht="18" customHeight="1">
      <c r="A8" s="42" t="s">
        <v>262</v>
      </c>
      <c r="B8" s="1327" t="str">
        <f>IF('Sch-1'!C8=0, "", 'Sch-1'!C8)</f>
        <v/>
      </c>
      <c r="C8" s="1327"/>
      <c r="D8" s="65" t="str">
        <f>'Sch-1'!M8</f>
        <v>Power Grid Corporation of India Ltd.,</v>
      </c>
    </row>
    <row r="9" spans="1:15" ht="18" customHeight="1">
      <c r="A9" s="42" t="s">
        <v>263</v>
      </c>
      <c r="B9" s="1328" t="str">
        <f>IF('Sch-1'!C9=0, "", 'Sch-1'!C9)</f>
        <v/>
      </c>
      <c r="C9" s="1328"/>
      <c r="D9" s="65" t="str">
        <f>'Sch-1'!M9</f>
        <v>SRTS-I, Kavadiguda Main Road,</v>
      </c>
    </row>
    <row r="10" spans="1:15" ht="18" customHeight="1">
      <c r="A10" s="43"/>
      <c r="B10" s="1328" t="str">
        <f>IF('Sch-1'!C10=0, "", 'Sch-1'!C10)</f>
        <v/>
      </c>
      <c r="C10" s="1328"/>
      <c r="D10" s="65" t="str">
        <f>'Sch-1'!M10</f>
        <v>Secunderabad -500080.</v>
      </c>
    </row>
    <row r="11" spans="1:15" ht="18" customHeight="1">
      <c r="A11" s="43"/>
      <c r="B11" s="1328" t="str">
        <f>IF('Sch-1'!C11=0, "", 'Sch-1'!C11)</f>
        <v/>
      </c>
      <c r="C11" s="1328"/>
      <c r="D11" s="65">
        <f>'Sch-1'!M11</f>
        <v>0</v>
      </c>
    </row>
    <row r="12" spans="1:15" ht="8.1" customHeight="1"/>
    <row r="13" spans="1:15" ht="22.15" customHeight="1">
      <c r="A13" s="76" t="s">
        <v>264</v>
      </c>
      <c r="B13" s="1330" t="s">
        <v>265</v>
      </c>
      <c r="C13" s="1331"/>
      <c r="D13" s="1325" t="s">
        <v>266</v>
      </c>
      <c r="E13" s="1326"/>
      <c r="I13" s="1323" t="s">
        <v>267</v>
      </c>
      <c r="J13" s="1323"/>
      <c r="K13" s="1323"/>
      <c r="M13" s="1323" t="s">
        <v>268</v>
      </c>
      <c r="N13" s="1323"/>
      <c r="O13" s="1323"/>
    </row>
    <row r="14" spans="1:15" ht="18" customHeight="1">
      <c r="A14" s="45" t="s">
        <v>269</v>
      </c>
      <c r="B14" s="1338" t="s">
        <v>270</v>
      </c>
      <c r="C14" s="1339"/>
      <c r="D14" s="1336"/>
      <c r="E14" s="1337"/>
      <c r="I14" s="269" t="s">
        <v>271</v>
      </c>
      <c r="K14" s="269" t="e">
        <f>ROUND('Sch-1'!AE3*#REF!,0)</f>
        <v>#REF!</v>
      </c>
      <c r="M14" s="269" t="s">
        <v>271</v>
      </c>
      <c r="O14" s="269" t="e">
        <f>ROUND('Sch-1'!AE5*#REF!,0)</f>
        <v>#REF!</v>
      </c>
    </row>
    <row r="15" spans="1:15" ht="89.25" customHeight="1">
      <c r="A15" s="46"/>
      <c r="B15" s="1333" t="s">
        <v>272</v>
      </c>
      <c r="C15" s="1334"/>
      <c r="D15" s="1349">
        <f>'Sch-1'!N61+'Sch-7'!N21</f>
        <v>0</v>
      </c>
      <c r="E15" s="1350"/>
      <c r="G15" s="522"/>
    </row>
    <row r="16" spans="1:15" ht="18" customHeight="1">
      <c r="A16" s="45" t="s">
        <v>273</v>
      </c>
      <c r="B16" s="1338" t="s">
        <v>274</v>
      </c>
      <c r="C16" s="1339"/>
      <c r="D16" s="1335"/>
      <c r="E16" s="1335"/>
      <c r="I16" s="269" t="s">
        <v>275</v>
      </c>
      <c r="K16" s="270">
        <f>IF(ISERROR(ROUND((#REF!+#REF!)*#REF!,0)),0, ROUND((#REF!+#REF!)*#REF!,0))</f>
        <v>0</v>
      </c>
      <c r="M16" s="269" t="s">
        <v>275</v>
      </c>
      <c r="O16" s="270">
        <f>IF(ISERROR(ROUND((#REF!+#REF!)*#REF!,0)),0, ROUND((#REF!+#REF!)*#REF!,0))</f>
        <v>0</v>
      </c>
    </row>
    <row r="17" spans="1:15" ht="72.75" customHeight="1">
      <c r="A17" s="46"/>
      <c r="B17" s="1333" t="s">
        <v>276</v>
      </c>
      <c r="C17" s="1334"/>
      <c r="D17" s="1349">
        <f>'Sch-3 '!S138+'Sch-4'!Q23+'Sch-4b'!Q31</f>
        <v>0</v>
      </c>
      <c r="E17" s="1350"/>
      <c r="G17" s="521"/>
      <c r="I17" s="271" t="e">
        <f>#REF!/'Sch-1'!AE1</f>
        <v>#REF!</v>
      </c>
      <c r="K17" s="157">
        <f>'Sch-1'!AE3</f>
        <v>0</v>
      </c>
      <c r="M17" s="271" t="e">
        <f>I17</f>
        <v>#REF!</v>
      </c>
      <c r="O17" s="157">
        <f>'Sch-1'!AE5</f>
        <v>0</v>
      </c>
    </row>
    <row r="18" spans="1:15" ht="18" customHeight="1">
      <c r="A18" s="1332"/>
      <c r="B18" s="1347" t="s">
        <v>277</v>
      </c>
      <c r="C18" s="1348"/>
      <c r="D18" s="1340">
        <f>D17+D15</f>
        <v>0</v>
      </c>
      <c r="E18" s="1341"/>
      <c r="I18" s="157" t="s">
        <v>278</v>
      </c>
      <c r="K18" s="272" t="e">
        <f>K14+K16+#REF!</f>
        <v>#REF!</v>
      </c>
      <c r="M18" s="157" t="s">
        <v>279</v>
      </c>
      <c r="O18" s="272" t="e">
        <f>O14+O16+#REF!</f>
        <v>#REF!</v>
      </c>
    </row>
    <row r="19" spans="1:15" ht="24.75" customHeight="1">
      <c r="A19" s="1332"/>
      <c r="B19" s="1345"/>
      <c r="C19" s="1346"/>
      <c r="D19" s="1343"/>
      <c r="E19" s="1344"/>
    </row>
    <row r="20" spans="1:15" ht="18" customHeight="1">
      <c r="B20" s="48"/>
      <c r="C20" s="48"/>
      <c r="D20" s="49"/>
      <c r="E20" s="49"/>
    </row>
    <row r="21" spans="1:15" ht="24" customHeight="1">
      <c r="A21" s="71"/>
      <c r="B21" s="1342"/>
      <c r="C21" s="1342"/>
      <c r="D21" s="1342"/>
      <c r="E21" s="1342"/>
    </row>
    <row r="22" spans="1:15" ht="18" customHeight="1">
      <c r="A22" s="50"/>
      <c r="B22" s="50"/>
      <c r="C22" s="50"/>
      <c r="D22" s="50"/>
      <c r="E22" s="50"/>
    </row>
    <row r="23" spans="1:15" ht="30" customHeight="1">
      <c r="A23" s="50"/>
      <c r="B23" s="50"/>
      <c r="C23" s="36"/>
      <c r="D23" s="50"/>
      <c r="E23" s="50"/>
    </row>
    <row r="24" spans="1:15" ht="30" customHeight="1">
      <c r="A24" s="989" t="s">
        <v>148</v>
      </c>
      <c r="B24" s="990" t="str">
        <f>IF('Sch-1'!B66=0,"", 'Sch-1'!B66)</f>
        <v>--</v>
      </c>
      <c r="C24" s="991" t="s">
        <v>149</v>
      </c>
      <c r="D24" s="64" t="str">
        <f>IF('Sch-1'!M66=0,"",'Sch-1'!M66)</f>
        <v/>
      </c>
      <c r="F24" s="273"/>
    </row>
    <row r="25" spans="1:15" ht="30" customHeight="1">
      <c r="A25" s="989" t="s">
        <v>150</v>
      </c>
      <c r="B25" s="992" t="str">
        <f>IF('Sch-1'!B67=0,"", 'Sch-1'!B67)</f>
        <v/>
      </c>
      <c r="C25" s="991" t="s">
        <v>151</v>
      </c>
      <c r="D25" s="64" t="str">
        <f>IF('Sch-1'!M67=0,"",'Sch-1'!M67)</f>
        <v/>
      </c>
      <c r="F25" s="273"/>
    </row>
    <row r="26" spans="1:15" ht="30" customHeight="1">
      <c r="A26" s="199"/>
      <c r="B26" s="198"/>
      <c r="C26" s="36"/>
      <c r="D26" s="157"/>
      <c r="E26" s="157"/>
      <c r="F26" s="273"/>
    </row>
    <row r="27" spans="1:15" ht="33" customHeight="1">
      <c r="A27" s="199"/>
      <c r="B27" s="198"/>
      <c r="C27" s="192"/>
      <c r="D27" s="207"/>
      <c r="E27" s="222"/>
      <c r="F27" s="273"/>
    </row>
    <row r="28" spans="1:15" ht="22.15" customHeight="1">
      <c r="A28" s="223"/>
      <c r="B28" s="223"/>
      <c r="C28" s="223"/>
      <c r="D28" s="223"/>
      <c r="E28" s="224"/>
    </row>
    <row r="29" spans="1:15" ht="22.15" customHeight="1">
      <c r="A29" s="223"/>
      <c r="B29" s="223"/>
      <c r="C29" s="223"/>
      <c r="D29" s="223"/>
      <c r="E29" s="224"/>
    </row>
    <row r="30" spans="1:15" ht="22.15" customHeight="1">
      <c r="A30" s="223"/>
      <c r="B30" s="223"/>
      <c r="C30" s="223"/>
      <c r="D30" s="223"/>
      <c r="E30" s="224"/>
    </row>
    <row r="31" spans="1:15" ht="22.15" customHeight="1">
      <c r="A31" s="223"/>
      <c r="B31" s="223"/>
      <c r="C31" s="223"/>
      <c r="D31" s="223"/>
      <c r="E31" s="224"/>
    </row>
    <row r="32" spans="1:15" ht="22.15" customHeight="1">
      <c r="A32" s="223"/>
      <c r="B32" s="223"/>
      <c r="C32" s="223"/>
      <c r="D32" s="223"/>
      <c r="E32" s="224"/>
    </row>
    <row r="33" spans="1:5" ht="22.15" customHeight="1">
      <c r="A33" s="223"/>
      <c r="B33" s="223"/>
      <c r="C33" s="223"/>
      <c r="D33" s="223"/>
      <c r="E33" s="224"/>
    </row>
    <row r="34" spans="1:5" ht="25.15" customHeight="1">
      <c r="A34" s="222"/>
      <c r="B34" s="222"/>
      <c r="C34" s="222"/>
      <c r="D34" s="222"/>
      <c r="E34" s="222"/>
    </row>
    <row r="35" spans="1:5" ht="25.15" customHeight="1">
      <c r="A35" s="222"/>
      <c r="B35" s="222"/>
      <c r="C35" s="222"/>
      <c r="D35" s="222"/>
      <c r="E35" s="222"/>
    </row>
    <row r="36" spans="1:5" ht="25.15" customHeight="1">
      <c r="A36" s="222"/>
      <c r="B36" s="222"/>
      <c r="C36" s="222"/>
      <c r="D36" s="222"/>
      <c r="E36" s="222"/>
    </row>
    <row r="37" spans="1:5" ht="25.15" customHeight="1">
      <c r="A37" s="222"/>
      <c r="B37" s="222"/>
      <c r="C37" s="222"/>
      <c r="D37" s="222"/>
      <c r="E37" s="222"/>
    </row>
    <row r="38" spans="1:5" ht="25.15" customHeight="1">
      <c r="A38" s="222"/>
      <c r="B38" s="222"/>
      <c r="C38" s="222"/>
      <c r="D38" s="222"/>
      <c r="E38" s="222"/>
    </row>
    <row r="39" spans="1:5" ht="25.15" customHeight="1">
      <c r="A39" s="222"/>
      <c r="B39" s="222"/>
      <c r="C39" s="222"/>
      <c r="D39" s="222"/>
      <c r="E39" s="222"/>
    </row>
    <row r="40" spans="1:5" ht="25.15" customHeight="1">
      <c r="A40" s="222"/>
      <c r="B40" s="222"/>
      <c r="C40" s="222"/>
      <c r="D40" s="222"/>
      <c r="E40" s="222"/>
    </row>
    <row r="41" spans="1:5" ht="25.15" customHeight="1">
      <c r="A41" s="222"/>
      <c r="B41" s="222"/>
      <c r="C41" s="222"/>
      <c r="D41" s="222"/>
      <c r="E41" s="222"/>
    </row>
    <row r="42" spans="1:5" ht="25.15" customHeight="1">
      <c r="A42" s="222"/>
      <c r="B42" s="222"/>
      <c r="C42" s="222"/>
      <c r="D42" s="222"/>
      <c r="E42" s="222"/>
    </row>
    <row r="43" spans="1:5" ht="25.15" customHeight="1">
      <c r="A43" s="222"/>
      <c r="B43" s="222"/>
      <c r="C43" s="222"/>
      <c r="D43" s="222"/>
      <c r="E43" s="222"/>
    </row>
    <row r="44" spans="1:5" ht="25.15" customHeight="1">
      <c r="A44" s="222"/>
      <c r="B44" s="222"/>
      <c r="C44" s="222"/>
      <c r="D44" s="222"/>
      <c r="E44" s="222"/>
    </row>
    <row r="45" spans="1:5" ht="25.15" customHeight="1">
      <c r="A45" s="222"/>
      <c r="B45" s="222"/>
      <c r="C45" s="222"/>
      <c r="D45" s="222"/>
      <c r="E45" s="222"/>
    </row>
    <row r="46" spans="1:5" ht="25.15" customHeight="1">
      <c r="A46" s="222"/>
      <c r="B46" s="222"/>
      <c r="C46" s="222"/>
      <c r="D46" s="222"/>
      <c r="E46" s="222"/>
    </row>
    <row r="47" spans="1:5" ht="25.15" customHeight="1">
      <c r="A47" s="222"/>
      <c r="B47" s="222"/>
      <c r="C47" s="222"/>
      <c r="D47" s="222"/>
      <c r="E47" s="222"/>
    </row>
    <row r="48" spans="1:5" ht="25.15" customHeight="1">
      <c r="A48" s="222"/>
      <c r="B48" s="222"/>
      <c r="C48" s="222"/>
      <c r="D48" s="222"/>
      <c r="E48" s="222"/>
    </row>
    <row r="49" spans="1:5" ht="25.15" customHeight="1">
      <c r="A49" s="222"/>
      <c r="B49" s="222"/>
      <c r="C49" s="222"/>
      <c r="D49" s="222"/>
      <c r="E49" s="222"/>
    </row>
    <row r="50" spans="1:5" ht="25.15" customHeight="1">
      <c r="A50" s="222"/>
      <c r="B50" s="222"/>
      <c r="C50" s="222"/>
      <c r="D50" s="222"/>
      <c r="E50" s="222"/>
    </row>
    <row r="51" spans="1:5" ht="25.15" customHeight="1">
      <c r="A51" s="222"/>
      <c r="B51" s="222"/>
      <c r="C51" s="222"/>
      <c r="D51" s="222"/>
      <c r="E51" s="222"/>
    </row>
    <row r="52" spans="1:5" ht="25.15" customHeight="1">
      <c r="A52" s="222"/>
      <c r="B52" s="222"/>
      <c r="C52" s="222"/>
      <c r="D52" s="222"/>
      <c r="E52" s="222"/>
    </row>
    <row r="53" spans="1:5" ht="25.15" customHeight="1">
      <c r="A53" s="222"/>
      <c r="B53" s="222"/>
      <c r="C53" s="222"/>
      <c r="D53" s="222"/>
      <c r="E53" s="222"/>
    </row>
    <row r="54" spans="1:5" ht="25.15" customHeight="1">
      <c r="A54" s="222"/>
      <c r="B54" s="222"/>
      <c r="C54" s="222"/>
      <c r="D54" s="222"/>
      <c r="E54" s="222"/>
    </row>
    <row r="55" spans="1:5" ht="25.15" customHeight="1">
      <c r="A55" s="222"/>
      <c r="B55" s="222"/>
      <c r="C55" s="222"/>
      <c r="D55" s="222"/>
      <c r="E55" s="222"/>
    </row>
    <row r="56" spans="1:5" ht="25.15" customHeight="1">
      <c r="A56" s="222"/>
      <c r="B56" s="222"/>
      <c r="C56" s="222"/>
      <c r="D56" s="222"/>
      <c r="E56" s="222"/>
    </row>
    <row r="57" spans="1:5">
      <c r="A57" s="222"/>
      <c r="B57" s="222"/>
      <c r="C57" s="222"/>
      <c r="D57" s="222"/>
      <c r="E57" s="222"/>
    </row>
    <row r="58" spans="1:5">
      <c r="A58" s="222"/>
      <c r="B58" s="222"/>
      <c r="C58" s="222"/>
      <c r="D58" s="222"/>
      <c r="E58" s="222"/>
    </row>
    <row r="59" spans="1:5">
      <c r="A59" s="222"/>
      <c r="B59" s="222"/>
      <c r="C59" s="222"/>
      <c r="D59" s="222"/>
      <c r="E59" s="222"/>
    </row>
    <row r="60" spans="1:5">
      <c r="A60" s="222"/>
      <c r="B60" s="222"/>
      <c r="C60" s="222"/>
      <c r="D60" s="222"/>
      <c r="E60" s="222"/>
    </row>
    <row r="61" spans="1:5">
      <c r="A61" s="222"/>
      <c r="B61" s="222"/>
      <c r="C61" s="222"/>
      <c r="D61" s="222"/>
      <c r="E61" s="222"/>
    </row>
    <row r="62" spans="1:5">
      <c r="A62" s="222"/>
      <c r="B62" s="222"/>
      <c r="C62" s="222"/>
      <c r="D62" s="222"/>
      <c r="E62" s="222"/>
    </row>
    <row r="63" spans="1:5">
      <c r="A63" s="222"/>
      <c r="B63" s="222"/>
      <c r="C63" s="222"/>
      <c r="D63" s="222"/>
      <c r="E63" s="222"/>
    </row>
    <row r="64" spans="1:5">
      <c r="A64" s="222"/>
      <c r="B64" s="222"/>
      <c r="C64" s="222"/>
      <c r="D64" s="222"/>
      <c r="E64" s="222"/>
    </row>
    <row r="65" spans="1:5">
      <c r="A65" s="222"/>
      <c r="B65" s="222"/>
      <c r="C65" s="222"/>
      <c r="D65" s="222"/>
      <c r="E65" s="222"/>
    </row>
    <row r="66" spans="1:5">
      <c r="A66" s="222"/>
      <c r="B66" s="222"/>
      <c r="C66" s="222"/>
      <c r="D66" s="222"/>
      <c r="E66" s="222"/>
    </row>
    <row r="67" spans="1:5">
      <c r="A67" s="222"/>
      <c r="B67" s="222"/>
      <c r="C67" s="222"/>
      <c r="D67" s="222"/>
      <c r="E67" s="222"/>
    </row>
    <row r="68" spans="1:5">
      <c r="A68" s="222"/>
      <c r="B68" s="222"/>
      <c r="C68" s="222"/>
      <c r="D68" s="222"/>
      <c r="E68" s="222"/>
    </row>
    <row r="69" spans="1:5">
      <c r="A69" s="222"/>
      <c r="B69" s="222"/>
      <c r="C69" s="222"/>
      <c r="D69" s="222"/>
      <c r="E69" s="222"/>
    </row>
    <row r="70" spans="1:5">
      <c r="A70" s="222"/>
      <c r="B70" s="222"/>
      <c r="C70" s="222"/>
      <c r="D70" s="222"/>
      <c r="E70" s="222"/>
    </row>
    <row r="71" spans="1:5">
      <c r="A71" s="222"/>
      <c r="B71" s="222"/>
      <c r="C71" s="222"/>
      <c r="D71" s="222"/>
      <c r="E71" s="222"/>
    </row>
    <row r="72" spans="1:5">
      <c r="A72" s="222"/>
      <c r="B72" s="222"/>
      <c r="C72" s="222"/>
      <c r="D72" s="222"/>
      <c r="E72" s="222"/>
    </row>
    <row r="73" spans="1:5">
      <c r="A73" s="222"/>
      <c r="B73" s="222"/>
      <c r="C73" s="222"/>
      <c r="D73" s="222"/>
      <c r="E73" s="222"/>
    </row>
    <row r="74" spans="1:5">
      <c r="A74" s="222"/>
      <c r="B74" s="222"/>
      <c r="C74" s="222"/>
      <c r="D74" s="222"/>
      <c r="E74" s="222"/>
    </row>
  </sheetData>
  <sheetProtection algorithmName="SHA-512" hashValue="Y5zA1xESWKrq1TZCK1bj2KzcojBZYKbqWTvDVxUqLyaMvNLsAXND8zgb7iu3FwBlCedQH1oABIP+WT7IYXzYgg==" saltValue="OUDv59mXvRWBFCOiATYKyQ==" spinCount="100000" sheet="1" formatColumns="0" formatRows="0" selectLockedCells="1"/>
  <dataConsolidate/>
  <customSheetViews>
    <customSheetView guid="{987A3FAC-920D-4C0C-8129-D8F4AFD7E477}" showPageBreaks="1" printArea="1" hiddenColumns="1" view="pageBreakPreview">
      <selection activeCell="B15" sqref="B15:C15"/>
      <pageMargins left="0" right="0" top="0" bottom="0" header="0" footer="0"/>
      <printOptions horizontalCentered="1"/>
      <pageSetup paperSize="9" scale="90" fitToHeight="0" orientation="portrait" r:id="rId1"/>
      <headerFooter alignWithMargins="0">
        <oddFooter>&amp;R&amp;"Book Antiqua,Bold"&amp;10Schedule-5/ Page &amp;P of &amp;N</oddFooter>
      </headerFooter>
    </customSheetView>
    <customSheetView guid="{CB55CDDD-15EC-4265-9148-3411BBB26D54}" showPageBreaks="1" printArea="1" hiddenColumns="1" view="pageBreakPreview" topLeftCell="A13">
      <selection activeCell="A3" sqref="A3:E3"/>
      <pageMargins left="0" right="0" top="0" bottom="0" header="0" footer="0"/>
      <printOptions horizontalCentered="1"/>
      <pageSetup paperSize="9" scale="90" fitToHeight="0" orientation="portrait" r:id="rId2"/>
      <headerFooter alignWithMargins="0">
        <oddFooter>&amp;R&amp;"Book Antiqua,Bold"&amp;10Schedule-5/ Page &amp;P of &amp;N</oddFooter>
      </headerFooter>
    </customSheetView>
    <customSheetView guid="{023E95C7-CD0A-46A1-945E-64751E02EBFE}" showPageBreaks="1" printArea="1" hiddenColumns="1" view="pageBreakPreview" topLeftCell="A7">
      <selection activeCell="A3" sqref="A3:E3"/>
      <pageMargins left="0" right="0" top="0" bottom="0" header="0" footer="0"/>
      <printOptions horizontalCentered="1"/>
      <pageSetup paperSize="9" scale="90" fitToHeight="0" orientation="portrait" r:id="rId3"/>
      <headerFooter alignWithMargins="0">
        <oddFooter>&amp;R&amp;"Book Antiqua,Bold"&amp;10Schedule-5/ Page &amp;P of &amp;N</oddFooter>
      </headerFooter>
    </customSheetView>
    <customSheetView guid="{BB6473B7-092C-417E-97E7-ED0705AE17A0}" showPageBreaks="1" printArea="1" hiddenColumns="1" view="pageBreakPreview" topLeftCell="A16">
      <selection activeCell="A3" sqref="A3:E3"/>
      <pageMargins left="0" right="0" top="0" bottom="0" header="0" footer="0"/>
      <printOptions horizontalCentered="1"/>
      <pageSetup paperSize="9" scale="90" fitToHeight="0" orientation="portrait" r:id="rId4"/>
      <headerFooter alignWithMargins="0">
        <oddFooter>&amp;R&amp;"Book Antiqua,Bold"&amp;10Schedule-5/ Page &amp;P of &amp;N</oddFooter>
      </headerFooter>
    </customSheetView>
    <customSheetView guid="{A41EE4DE-0D82-4A56-8210-F78316511D11}" showPageBreaks="1" printArea="1" hiddenColumns="1" view="pageBreakPreview" topLeftCell="A10">
      <selection activeCell="A3" sqref="A3:E3"/>
      <pageMargins left="0" right="0" top="0" bottom="0" header="0" footer="0"/>
      <printOptions horizontalCentered="1"/>
      <pageSetup paperSize="9" scale="90" fitToHeight="0" orientation="portrait" r:id="rId5"/>
      <headerFooter alignWithMargins="0">
        <oddFooter>&amp;R&amp;"Book Antiqua,Bold"&amp;10Schedule-5/ Page &amp;P of &amp;N</oddFooter>
      </headerFooter>
    </customSheetView>
    <customSheetView guid="{1E0C44A1-9358-4FBD-8C2C-4DB661DA1476}" showPageBreaks="1" printArea="1" hiddenColumns="1" view="pageBreakPreview">
      <selection activeCell="A3" sqref="A3:E3"/>
      <pageMargins left="0" right="0" top="0" bottom="0" header="0" footer="0"/>
      <printOptions horizontalCentered="1"/>
      <pageSetup paperSize="9" scale="90" fitToHeight="0" orientation="portrait" r:id="rId6"/>
      <headerFooter alignWithMargins="0">
        <oddFooter>&amp;R&amp;"Book Antiqua,Bold"&amp;10Schedule-5/ Page &amp;P of &amp;N</oddFooter>
      </headerFooter>
    </customSheetView>
    <customSheetView guid="{498493C3-769C-4143-9114-C68CD1D40B11}" showPageBreaks="1" printArea="1" hiddenColumns="1" view="pageBreakPreview">
      <selection activeCell="G11" sqref="G11"/>
      <pageMargins left="0" right="0" top="0" bottom="0" header="0" footer="0"/>
      <printOptions horizontalCentered="1"/>
      <pageSetup paperSize="9" scale="90" fitToHeight="0" orientation="portrait" r:id="rId7"/>
      <headerFooter alignWithMargins="0">
        <oddFooter>&amp;R&amp;"Book Antiqua,Bold"&amp;10Schedule-5/ Page &amp;P of &amp;N</oddFooter>
      </headerFooter>
    </customSheetView>
    <customSheetView guid="{C431BC99-7569-44AB-83F6-AB73BDED3783}" hiddenColumns="1" topLeftCell="A7">
      <selection activeCell="C21" sqref="C21"/>
      <pageMargins left="0" right="0" top="0" bottom="0" header="0" footer="0"/>
      <printOptions horizontalCentered="1"/>
      <pageSetup paperSize="9" scale="90" fitToHeight="0" orientation="portrait" r:id="rId8"/>
      <headerFooter alignWithMargins="0">
        <oddFooter>&amp;R&amp;"Book Antiqua,Bold"&amp;10Schedule-5/ Page &amp;P of &amp;N</oddFooter>
      </headerFooter>
    </customSheetView>
    <customSheetView guid="{E97134B6-5E8D-4951-8DA0-73D065532361}" hiddenColumns="1">
      <selection activeCell="C21" sqref="C21"/>
      <pageMargins left="0" right="0" top="0" bottom="0" header="0" footer="0"/>
      <printOptions horizontalCentered="1"/>
      <pageSetup paperSize="9" scale="90" fitToHeight="0" orientation="portrait" r:id="rId9"/>
      <headerFooter alignWithMargins="0">
        <oddFooter>&amp;R&amp;"Book Antiqua,Bold"&amp;10Schedule-5/ Page &amp;P of &amp;N</oddFooter>
      </headerFooter>
    </customSheetView>
    <customSheetView guid="{D0757F9E-DF41-4B40-A5E5-F4F8FDD8D61D}" hiddenColumns="1" topLeftCell="A15">
      <selection activeCell="D15" sqref="D15:E16"/>
      <pageMargins left="0" right="0" top="0" bottom="0" header="0" footer="0"/>
      <printOptions horizontalCentered="1"/>
      <pageSetup paperSize="9" scale="90" fitToHeight="0" orientation="portrait" r:id="rId10"/>
      <headerFooter alignWithMargins="0">
        <oddFooter>&amp;R&amp;"Book Antiqua,Bold"&amp;10Schedule-5/ Page &amp;P of &amp;N</oddFooter>
      </headerFooter>
    </customSheetView>
    <customSheetView guid="{EE46BCD1-F715-4FA9-A5FC-1B125AD601E0}" hiddenColumns="1" topLeftCell="A4">
      <selection activeCell="C16" sqref="C16"/>
      <pageMargins left="0" right="0" top="0" bottom="0" header="0" footer="0"/>
      <printOptions horizontalCentered="1"/>
      <pageSetup paperSize="9" scale="90" fitToHeight="0" orientation="portrait" r:id="rId11"/>
      <headerFooter alignWithMargins="0">
        <oddFooter>&amp;R&amp;"Book Antiqua,Bold"&amp;10Schedule-5/ Page &amp;P of &amp;N</oddFooter>
      </headerFooter>
    </customSheetView>
    <customSheetView guid="{4AA1107B-A795-4744-B566-827168772C7A}" hiddenColumns="1" topLeftCell="A22">
      <selection activeCell="C26" sqref="C26"/>
      <pageMargins left="0" right="0" top="0" bottom="0" header="0" footer="0"/>
      <printOptions horizontalCentered="1"/>
      <pageSetup paperSize="9" scale="90" fitToHeight="0" orientation="portrait" r:id="rId12"/>
      <headerFooter alignWithMargins="0">
        <oddFooter>&amp;R&amp;"Book Antiqua,Bold"&amp;10Schedule-5/ Page &amp;P of &amp;N</oddFooter>
      </headerFooter>
    </customSheetView>
    <customSheetView guid="{B23AD343-29DA-4CE0-BD10-47BF44F3782F}" hiddenColumns="1" topLeftCell="A22">
      <selection activeCell="D31" sqref="D31:E32"/>
      <pageMargins left="0" right="0" top="0" bottom="0" header="0" footer="0"/>
      <printOptions horizontalCentered="1"/>
      <pageSetup paperSize="9" scale="90" fitToHeight="0" orientation="portrait" r:id="rId13"/>
      <headerFooter alignWithMargins="0">
        <oddFooter>&amp;R&amp;"Book Antiqua,Bold"&amp;10Schedule-5/ Page &amp;P of &amp;N</oddFooter>
      </headerFooter>
    </customSheetView>
    <customSheetView guid="{ECE9294F-C910-4036-88BC-B1F2176FB06B}" hiddenColumns="1">
      <selection activeCell="D15" sqref="D15:E16"/>
      <pageMargins left="0" right="0" top="0" bottom="0" header="0" footer="0"/>
      <printOptions horizontalCentered="1"/>
      <pageSetup paperSize="9" scale="90" fitToHeight="0" orientation="portrait" r:id="rId14"/>
      <headerFooter alignWithMargins="0">
        <oddFooter>&amp;R&amp;"Book Antiqua,Bold"&amp;10Schedule-5/ Page &amp;P of &amp;N</oddFooter>
      </headerFooter>
    </customSheetView>
    <customSheetView guid="{4F65FF32-EC61-4022-A399-2986D7B6B8B3}" scale="90" hiddenColumns="1" showRuler="0">
      <selection activeCell="D15" sqref="D15:E16"/>
      <pageMargins left="0" right="0" top="0" bottom="0" header="0" footer="0"/>
      <printOptions horizontalCentered="1"/>
      <pageSetup paperSize="9" scale="77" fitToHeight="0" orientation="portrait" r:id="rId15"/>
      <headerFooter alignWithMargins="0">
        <oddFooter>&amp;R&amp;"Book Antiqua,Bold"&amp;10Schedule-5/ Page &amp;P of &amp;N</oddFooter>
      </headerFooter>
    </customSheetView>
    <customSheetView guid="{01ACF2E1-8E61-4459-ABC1-B6C183DEED61}" scale="90" showRuler="0">
      <selection activeCell="D34" sqref="D34:E34"/>
      <pageMargins left="0" right="0" top="0" bottom="0" header="0" footer="0"/>
      <printOptions horizontalCentered="1"/>
      <pageSetup paperSize="9" scale="77" fitToHeight="0" orientation="portrait" r:id="rId16"/>
      <headerFooter alignWithMargins="0">
        <oddFooter>&amp;R&amp;"Book Antiqua,Bold"&amp;10Schedule-5/ Page &amp;P of &amp;N</oddFooter>
      </headerFooter>
    </customSheetView>
    <customSheetView guid="{14D7F02E-BCCA-4517-ABC7-537FF4AEB67A}" scale="90" hiddenColumns="1">
      <selection activeCell="D36" sqref="D36:E38"/>
      <pageMargins left="0" right="0" top="0" bottom="0" header="0" footer="0"/>
      <printOptions horizontalCentered="1"/>
      <pageSetup paperSize="9" scale="90" fitToHeight="0" orientation="portrait" r:id="rId17"/>
      <headerFooter alignWithMargins="0">
        <oddFooter>&amp;R&amp;"Book Antiqua,Bold"&amp;10Schedule-5/ Page &amp;P of &amp;N</oddFooter>
      </headerFooter>
    </customSheetView>
    <customSheetView guid="{27A45B7A-04F2-4516-B80B-5ED0825D4ED3}" hiddenColumns="1">
      <selection activeCell="C35" sqref="C35"/>
      <pageMargins left="0" right="0" top="0" bottom="0" header="0" footer="0"/>
      <printOptions horizontalCentered="1"/>
      <pageSetup paperSize="9" scale="90" fitToHeight="0" orientation="portrait" r:id="rId18"/>
      <headerFooter alignWithMargins="0">
        <oddFooter>&amp;R&amp;"Book Antiqua,Bold"&amp;10Schedule-5/ Page &amp;P of &amp;N</oddFooter>
      </headerFooter>
    </customSheetView>
    <customSheetView guid="{E9F4E142-7D26-464D-BECA-4F3806DB1FE1}" hiddenColumns="1" topLeftCell="A22">
      <selection activeCell="D31" sqref="D31:E32"/>
      <pageMargins left="0" right="0" top="0" bottom="0" header="0" footer="0"/>
      <printOptions horizontalCentered="1"/>
      <pageSetup paperSize="9" scale="90" fitToHeight="0" orientation="portrait" r:id="rId19"/>
      <headerFooter alignWithMargins="0">
        <oddFooter>&amp;R&amp;"Book Antiqua,Bold"&amp;10Schedule-5/ Page &amp;P of &amp;N</oddFooter>
      </headerFooter>
    </customSheetView>
    <customSheetView guid="{A7DBDDEF-9245-44C6-9EBF-032DB6E1C0A2}" hiddenColumns="1" topLeftCell="A22">
      <selection activeCell="C26" sqref="C26"/>
      <pageMargins left="0" right="0" top="0" bottom="0" header="0" footer="0"/>
      <printOptions horizontalCentered="1"/>
      <pageSetup paperSize="9" scale="90" fitToHeight="0" orientation="portrait" r:id="rId20"/>
      <headerFooter alignWithMargins="0">
        <oddFooter>&amp;R&amp;"Book Antiqua,Bold"&amp;10Schedule-5/ Page &amp;P of &amp;N</oddFooter>
      </headerFooter>
    </customSheetView>
    <customSheetView guid="{7487ED9F-BBED-4B2A-9631-22F1A430946B}" hiddenColumns="1">
      <selection activeCell="C26" sqref="C26"/>
      <pageMargins left="0" right="0" top="0" bottom="0" header="0" footer="0"/>
      <printOptions horizontalCentered="1"/>
      <pageSetup paperSize="9" scale="90" fitToHeight="0" orientation="portrait" r:id="rId21"/>
      <headerFooter alignWithMargins="0">
        <oddFooter>&amp;R&amp;"Book Antiqua,Bold"&amp;10Schedule-5/ Page &amp;P of &amp;N</oddFooter>
      </headerFooter>
    </customSheetView>
    <customSheetView guid="{B3CE7B10-A914-4559-A6DA-AED8C22AFD6D}" hiddenColumns="1" topLeftCell="A16">
      <selection activeCell="D23" sqref="D23:E26"/>
      <pageMargins left="0" right="0" top="0" bottom="0" header="0" footer="0"/>
      <printOptions horizontalCentered="1"/>
      <pageSetup paperSize="9" scale="90" fitToHeight="0" orientation="portrait" r:id="rId22"/>
      <headerFooter alignWithMargins="0">
        <oddFooter>&amp;R&amp;"Book Antiqua,Bold"&amp;10Schedule-5/ Page &amp;P of &amp;N</oddFooter>
      </headerFooter>
    </customSheetView>
    <customSheetView guid="{D53177B2-31EC-4222-B97A-A37DCFD9E45B}" hiddenColumns="1">
      <selection activeCell="C21" sqref="C21"/>
      <pageMargins left="0" right="0" top="0" bottom="0" header="0" footer="0"/>
      <printOptions horizontalCentered="1"/>
      <pageSetup paperSize="9" scale="90" fitToHeight="0" orientation="portrait" r:id="rId23"/>
      <headerFooter alignWithMargins="0">
        <oddFooter>&amp;R&amp;"Book Antiqua,Bold"&amp;10Schedule-5/ Page &amp;P of &amp;N</oddFooter>
      </headerFooter>
    </customSheetView>
    <customSheetView guid="{223BC0FC-814D-40F0-9795-CE82A16FF3A5}" hiddenColumns="1" topLeftCell="A7">
      <selection activeCell="C21" sqref="C21"/>
      <pageMargins left="0" right="0" top="0" bottom="0" header="0" footer="0"/>
      <printOptions horizontalCentered="1"/>
      <pageSetup paperSize="9" scale="90" fitToHeight="0" orientation="portrait" r:id="rId24"/>
      <headerFooter alignWithMargins="0">
        <oddFooter>&amp;R&amp;"Book Antiqua,Bold"&amp;10Schedule-5/ Page &amp;P of &amp;N</oddFooter>
      </headerFooter>
    </customSheetView>
    <customSheetView guid="{B835C05C-B615-4DCB-982D-4519616B3CD8}" hiddenColumns="1" topLeftCell="A3">
      <selection activeCell="C26" sqref="C26"/>
      <pageMargins left="0" right="0" top="0" bottom="0" header="0" footer="0"/>
      <printOptions horizontalCentered="1"/>
      <pageSetup paperSize="9" scale="90" fitToHeight="0" orientation="portrait" r:id="rId25"/>
      <headerFooter alignWithMargins="0">
        <oddFooter>&amp;R&amp;"Book Antiqua,Bold"&amp;10Schedule-5/ Page &amp;P of &amp;N</oddFooter>
      </headerFooter>
    </customSheetView>
    <customSheetView guid="{A34CC49F-E309-4C23-B4F6-1E3B307C10D1}" showPageBreaks="1" printArea="1" hiddenColumns="1" view="pageBreakPreview" topLeftCell="A7">
      <selection activeCell="F6" sqref="F6"/>
      <pageMargins left="0" right="0" top="0" bottom="0" header="0" footer="0"/>
      <printOptions horizontalCentered="1"/>
      <pageSetup paperSize="9" scale="90" fitToHeight="0" orientation="portrait" r:id="rId26"/>
      <headerFooter alignWithMargins="0">
        <oddFooter>&amp;R&amp;"Book Antiqua,Bold"&amp;10Schedule-5/ Page &amp;P of &amp;N</oddFooter>
      </headerFooter>
    </customSheetView>
    <customSheetView guid="{8909CFDD-4F29-4C72-886E-908773EE94A2}" showPageBreaks="1" printArea="1" hiddenColumns="1" view="pageBreakPreview">
      <selection activeCell="A3" sqref="A3:E3"/>
      <pageMargins left="0" right="0" top="0" bottom="0" header="0" footer="0"/>
      <printOptions horizontalCentered="1"/>
      <pageSetup paperSize="9" scale="90" fitToHeight="0" orientation="portrait" r:id="rId27"/>
      <headerFooter alignWithMargins="0">
        <oddFooter>&amp;R&amp;"Book Antiqua,Bold"&amp;10Schedule-5/ Page &amp;P of &amp;N</oddFooter>
      </headerFooter>
    </customSheetView>
    <customSheetView guid="{D5F8AD2D-F014-4A7B-9CE7-589273BD9F11}" showPageBreaks="1" printArea="1" hiddenColumns="1" view="pageBreakPreview">
      <selection activeCell="A3" sqref="A3:E3"/>
      <pageMargins left="0" right="0" top="0" bottom="0" header="0" footer="0"/>
      <printOptions horizontalCentered="1"/>
      <pageSetup paperSize="9" scale="90" fitToHeight="0" orientation="portrait" r:id="rId28"/>
      <headerFooter alignWithMargins="0">
        <oddFooter>&amp;R&amp;"Book Antiqua,Bold"&amp;10Schedule-5/ Page &amp;P of &amp;N</oddFooter>
      </headerFooter>
    </customSheetView>
    <customSheetView guid="{B79CB868-E256-4BC8-93B8-32C16DA3E61B}" showPageBreaks="1" printArea="1" hiddenColumns="1" view="pageBreakPreview">
      <selection activeCell="B15" sqref="B15:C15"/>
      <pageMargins left="0" right="0" top="0" bottom="0" header="0" footer="0"/>
      <printOptions horizontalCentered="1"/>
      <pageSetup paperSize="9" scale="90" fitToHeight="0" orientation="portrait" r:id="rId29"/>
      <headerFooter alignWithMargins="0">
        <oddFooter>&amp;R&amp;"Book Antiqua,Bold"&amp;10Schedule-5/ Page &amp;P of &amp;N</oddFooter>
      </headerFooter>
    </customSheetView>
  </customSheetViews>
  <mergeCells count="24">
    <mergeCell ref="B21:E21"/>
    <mergeCell ref="D19:E19"/>
    <mergeCell ref="B19:C19"/>
    <mergeCell ref="B18:C18"/>
    <mergeCell ref="D15:E15"/>
    <mergeCell ref="D17:E17"/>
    <mergeCell ref="B16:C16"/>
    <mergeCell ref="A18:A19"/>
    <mergeCell ref="B17:C17"/>
    <mergeCell ref="D16:E16"/>
    <mergeCell ref="D14:E14"/>
    <mergeCell ref="B15:C15"/>
    <mergeCell ref="B14:C14"/>
    <mergeCell ref="D18:E18"/>
    <mergeCell ref="M13:O13"/>
    <mergeCell ref="A3:E3"/>
    <mergeCell ref="D13:E13"/>
    <mergeCell ref="B8:C8"/>
    <mergeCell ref="B10:C10"/>
    <mergeCell ref="A4:E4"/>
    <mergeCell ref="B11:C11"/>
    <mergeCell ref="B9:C9"/>
    <mergeCell ref="B13:C13"/>
    <mergeCell ref="I13:K13"/>
  </mergeCells>
  <phoneticPr fontId="2" type="noConversion"/>
  <dataValidations xWindow="1207" yWindow="467" count="2">
    <dataValidation allowBlank="1" showInputMessage="1" showErrorMessage="1" prompt="You may write remarks regarding Sales Tax here." sqref="E17" xr:uid="{00000000-0002-0000-0C00-000000000000}"/>
    <dataValidation allowBlank="1" showErrorMessage="1" prompt="_x000a_" sqref="D15 D17" xr:uid="{00000000-0002-0000-0C00-000001000000}"/>
  </dataValidations>
  <printOptions horizontalCentered="1"/>
  <pageMargins left="0.31" right="0.25" top="0.52" bottom="0.67" header="0.23" footer="0.24"/>
  <pageSetup paperSize="9" scale="90" fitToHeight="0" orientation="portrait" r:id="rId30"/>
  <headerFooter alignWithMargins="0">
    <oddFooter>&amp;R&amp;"Book Antiqua,Bold"&amp;10Schedule-5/ Page &amp;P of &amp;N</oddFooter>
  </headerFooter>
  <ignoredErrors>
    <ignoredError sqref="D16:E16 E17" unlockedFormula="1"/>
    <ignoredError sqref="A14 A16" numberStoredAsText="1"/>
  </ignoredErrors>
  <drawing r:id="rId3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0">
    <tabColor indexed="33"/>
  </sheetPr>
  <dimension ref="A1:X74"/>
  <sheetViews>
    <sheetView view="pageBreakPreview" topLeftCell="A11" zoomScaleNormal="90" zoomScaleSheetLayoutView="100" workbookViewId="0">
      <selection activeCell="D16" sqref="D16"/>
    </sheetView>
  </sheetViews>
  <sheetFormatPr defaultColWidth="10" defaultRowHeight="16.5"/>
  <cols>
    <col min="1" max="1" width="10.375" style="41" customWidth="1"/>
    <col min="2" max="2" width="40.875" style="41" customWidth="1"/>
    <col min="3" max="3" width="17.5" style="41" customWidth="1"/>
    <col min="4" max="4" width="20.5" style="41" customWidth="1"/>
    <col min="5" max="5" width="20" style="41" customWidth="1"/>
    <col min="6" max="8" width="10" style="157" customWidth="1"/>
    <col min="9" max="9" width="12.25" style="157" customWidth="1"/>
    <col min="10" max="10" width="12.625" style="157" customWidth="1"/>
    <col min="11" max="11" width="15" style="157" customWidth="1"/>
    <col min="12" max="13" width="10" style="157" customWidth="1"/>
    <col min="14" max="14" width="18.625" style="157" customWidth="1"/>
    <col min="15" max="15" width="16" style="157" customWidth="1"/>
    <col min="16" max="17" width="10" style="157" customWidth="1"/>
    <col min="18" max="18" width="10" style="38" customWidth="1"/>
    <col min="19" max="24" width="10" style="157" customWidth="1"/>
    <col min="25" max="16384" width="10" style="38"/>
  </cols>
  <sheetData>
    <row r="1" spans="1:15" ht="18" customHeight="1">
      <c r="A1" s="59" t="str">
        <f>Cover!B3</f>
        <v>SR-I/C&amp;M/WC-4402/2025(SR1/NT/W-AIS/DOM/B00/25/13182), (RFx: 5002004796)</v>
      </c>
      <c r="B1" s="60"/>
      <c r="C1" s="61"/>
      <c r="D1" s="61"/>
      <c r="E1" s="8" t="s">
        <v>260</v>
      </c>
    </row>
    <row r="2" spans="1:15" ht="8.1" customHeight="1">
      <c r="A2" s="4"/>
      <c r="B2" s="13"/>
      <c r="C2" s="6"/>
      <c r="D2" s="6"/>
      <c r="E2" s="1"/>
      <c r="F2" s="192"/>
    </row>
    <row r="3" spans="1:15" ht="66" customHeight="1">
      <c r="A3" s="1351" t="str">
        <f>Cover!$B$2</f>
        <v xml:space="preserve">WC-4402 : 400KV AIS Substation Extension Package of Kurnool-3 PS due to Re-Arrangement in Electrical Layout at Kurnool-III Pooling Station </v>
      </c>
      <c r="B3" s="1351"/>
      <c r="C3" s="1351"/>
      <c r="D3" s="1351"/>
      <c r="E3" s="1351"/>
    </row>
    <row r="4" spans="1:15" ht="22.15" customHeight="1">
      <c r="A4" s="1329" t="s">
        <v>280</v>
      </c>
      <c r="B4" s="1329"/>
      <c r="C4" s="1329"/>
      <c r="D4" s="1329"/>
      <c r="E4" s="1329"/>
    </row>
    <row r="5" spans="1:15" ht="12" customHeight="1">
      <c r="A5" s="44"/>
      <c r="B5" s="39"/>
      <c r="C5" s="39"/>
      <c r="D5" s="39"/>
      <c r="E5" s="39"/>
    </row>
    <row r="6" spans="1:15" ht="18" customHeight="1">
      <c r="A6" s="31" t="str">
        <f>'Sch-1'!A6</f>
        <v>Bidder’s Name and Address (Sole Bidder) :</v>
      </c>
      <c r="D6" s="64" t="s">
        <v>88</v>
      </c>
    </row>
    <row r="7" spans="1:15" ht="18" customHeight="1">
      <c r="A7" s="178" t="str">
        <f>'Sch-1'!A7</f>
        <v/>
      </c>
      <c r="D7" s="65" t="str">
        <f>'Sch-1'!M7</f>
        <v>Contract &amp; Materials Dept.,</v>
      </c>
    </row>
    <row r="8" spans="1:15" ht="18" customHeight="1">
      <c r="A8" s="42" t="s">
        <v>262</v>
      </c>
      <c r="B8" s="1328" t="str">
        <f>IF('Sch-1'!C8=0, "", 'Sch-1'!C8)</f>
        <v/>
      </c>
      <c r="C8" s="1328"/>
      <c r="D8" s="65" t="str">
        <f>'Sch-1'!M8</f>
        <v>Power Grid Corporation of India Ltd.,</v>
      </c>
    </row>
    <row r="9" spans="1:15" ht="18" customHeight="1">
      <c r="A9" s="42" t="s">
        <v>263</v>
      </c>
      <c r="B9" s="1328" t="str">
        <f>IF('Sch-1'!C9=0, "", 'Sch-1'!C9)</f>
        <v/>
      </c>
      <c r="C9" s="1328"/>
      <c r="D9" s="65" t="str">
        <f>'Sch-1'!M9</f>
        <v>SRTS-I, Kavadiguda Main Road,</v>
      </c>
    </row>
    <row r="10" spans="1:15" ht="18" customHeight="1">
      <c r="A10" s="43"/>
      <c r="B10" s="1328" t="str">
        <f>IF('Sch-1'!C10=0, "", 'Sch-1'!C10)</f>
        <v/>
      </c>
      <c r="C10" s="1328"/>
      <c r="D10" s="65" t="str">
        <f>'Sch-1'!M10</f>
        <v>Secunderabad -500080.</v>
      </c>
    </row>
    <row r="11" spans="1:15" ht="18" customHeight="1">
      <c r="A11" s="43"/>
      <c r="B11" s="1328" t="str">
        <f>IF('Sch-1'!C11=0, "", 'Sch-1'!C11)</f>
        <v/>
      </c>
      <c r="C11" s="1328"/>
      <c r="D11" s="65">
        <f>'Sch-1'!M11</f>
        <v>0</v>
      </c>
    </row>
    <row r="12" spans="1:15" ht="8.1" customHeight="1"/>
    <row r="13" spans="1:15" ht="22.15" customHeight="1">
      <c r="A13" s="76" t="s">
        <v>264</v>
      </c>
      <c r="B13" s="1330" t="s">
        <v>265</v>
      </c>
      <c r="C13" s="1331"/>
      <c r="D13" s="1325" t="s">
        <v>266</v>
      </c>
      <c r="E13" s="1326"/>
      <c r="I13" s="1323"/>
      <c r="J13" s="1323"/>
      <c r="K13" s="1323"/>
      <c r="M13" s="1323"/>
      <c r="N13" s="1323"/>
      <c r="O13" s="1323"/>
    </row>
    <row r="14" spans="1:15" ht="18" customHeight="1">
      <c r="A14" s="45" t="s">
        <v>269</v>
      </c>
      <c r="B14" s="1338" t="s">
        <v>270</v>
      </c>
      <c r="C14" s="1339"/>
      <c r="D14" s="725">
        <f>'Sch-1'!N61*(1-Discount!K18)+'Sch-7'!N21*(1-Discount!K23)</f>
        <v>0</v>
      </c>
      <c r="E14" s="726"/>
      <c r="I14" s="269"/>
      <c r="K14" s="269"/>
      <c r="M14" s="269"/>
      <c r="O14" s="269"/>
    </row>
    <row r="15" spans="1:15" ht="75.75" customHeight="1">
      <c r="A15" s="46"/>
      <c r="B15" s="1333" t="s">
        <v>272</v>
      </c>
      <c r="C15" s="1334"/>
      <c r="D15" s="717"/>
      <c r="E15" s="718"/>
    </row>
    <row r="16" spans="1:15" ht="18" customHeight="1">
      <c r="A16" s="45" t="s">
        <v>273</v>
      </c>
      <c r="B16" s="1338" t="s">
        <v>274</v>
      </c>
      <c r="C16" s="1339"/>
      <c r="D16" s="723">
        <f>'Sch-3 '!Q139*(1-Discount!K20)+'Sch-4'!Q23*(1-Discount!K21)+'Sch-4b'!Q31*(1-Discount!K22)</f>
        <v>0</v>
      </c>
      <c r="E16" s="724"/>
      <c r="I16" s="269"/>
      <c r="K16" s="270"/>
      <c r="M16" s="269"/>
      <c r="O16" s="270"/>
    </row>
    <row r="17" spans="1:15" ht="72.75" customHeight="1">
      <c r="A17" s="46"/>
      <c r="B17" s="1333" t="s">
        <v>281</v>
      </c>
      <c r="C17" s="1334"/>
      <c r="D17" s="719"/>
      <c r="E17" s="720"/>
      <c r="I17" s="271"/>
      <c r="M17" s="271"/>
    </row>
    <row r="18" spans="1:15" ht="18" customHeight="1">
      <c r="A18" s="1332"/>
      <c r="B18" s="1347" t="s">
        <v>277</v>
      </c>
      <c r="C18" s="1348"/>
      <c r="D18" s="721">
        <f>D16+D14</f>
        <v>0</v>
      </c>
      <c r="E18" s="722"/>
      <c r="K18" s="272"/>
      <c r="O18" s="272"/>
    </row>
    <row r="19" spans="1:15" ht="50.1" customHeight="1">
      <c r="A19" s="1332"/>
      <c r="B19" s="1345"/>
      <c r="C19" s="1346"/>
      <c r="D19" s="1343"/>
      <c r="E19" s="1344"/>
    </row>
    <row r="20" spans="1:15" ht="18" customHeight="1">
      <c r="B20" s="48"/>
      <c r="C20" s="48"/>
      <c r="D20" s="49"/>
      <c r="E20" s="49"/>
    </row>
    <row r="21" spans="1:15" ht="21.75" customHeight="1">
      <c r="A21" s="71"/>
      <c r="B21" s="1342"/>
      <c r="C21" s="1342"/>
      <c r="D21" s="1342"/>
      <c r="E21" s="1342"/>
    </row>
    <row r="22" spans="1:15" ht="18" customHeight="1">
      <c r="A22" s="50"/>
      <c r="B22" s="50"/>
      <c r="C22" s="50"/>
      <c r="D22" s="50"/>
      <c r="E22" s="50"/>
    </row>
    <row r="23" spans="1:15" ht="30" customHeight="1">
      <c r="A23" s="50"/>
      <c r="B23" s="50"/>
      <c r="C23" s="36"/>
      <c r="D23" s="50"/>
      <c r="E23" s="50"/>
    </row>
    <row r="24" spans="1:15" ht="30" customHeight="1">
      <c r="A24" s="35" t="s">
        <v>282</v>
      </c>
      <c r="B24" s="112" t="str">
        <f>IF('Sch-1'!B66=0,"", 'Sch-1'!B66)</f>
        <v>--</v>
      </c>
      <c r="C24" s="36" t="s">
        <v>149</v>
      </c>
      <c r="D24" s="106" t="str">
        <f>IF('Sch-1'!M67=0,"",'Sch-1'!M67)</f>
        <v/>
      </c>
      <c r="F24" s="273"/>
    </row>
    <row r="25" spans="1:15" ht="30" customHeight="1">
      <c r="A25" s="35" t="s">
        <v>283</v>
      </c>
      <c r="B25" s="105" t="str">
        <f>IF('Sch-1'!B67=0,"", 'Sch-1'!B67)</f>
        <v/>
      </c>
      <c r="C25" s="36" t="s">
        <v>151</v>
      </c>
      <c r="D25" s="106" t="str">
        <f>IF('Sch-1'!M68=0,"",'Sch-1'!M68)</f>
        <v/>
      </c>
      <c r="F25" s="273"/>
    </row>
    <row r="26" spans="1:15" ht="30" customHeight="1">
      <c r="A26" s="199"/>
      <c r="B26" s="198"/>
      <c r="C26" s="36"/>
      <c r="D26" s="157"/>
      <c r="E26" s="157"/>
      <c r="F26" s="273"/>
    </row>
    <row r="27" spans="1:15" ht="33" customHeight="1">
      <c r="A27" s="199"/>
      <c r="B27" s="198"/>
      <c r="C27" s="192"/>
      <c r="D27" s="207"/>
      <c r="E27" s="222"/>
      <c r="F27" s="273"/>
    </row>
    <row r="28" spans="1:15" ht="22.15" customHeight="1">
      <c r="A28" s="223"/>
      <c r="B28" s="223"/>
      <c r="C28" s="223"/>
      <c r="D28" s="223"/>
      <c r="E28" s="224"/>
    </row>
    <row r="29" spans="1:15" ht="22.15" customHeight="1">
      <c r="A29" s="223"/>
      <c r="B29" s="223"/>
      <c r="C29" s="223"/>
      <c r="D29" s="223"/>
      <c r="E29" s="224"/>
    </row>
    <row r="30" spans="1:15" ht="22.15" customHeight="1">
      <c r="A30" s="223"/>
      <c r="B30" s="223"/>
      <c r="C30" s="223"/>
      <c r="D30" s="223"/>
      <c r="E30" s="224"/>
    </row>
    <row r="31" spans="1:15" ht="22.15" customHeight="1">
      <c r="A31" s="223"/>
      <c r="B31" s="223"/>
      <c r="C31" s="223"/>
      <c r="D31" s="223"/>
      <c r="E31" s="224"/>
    </row>
    <row r="32" spans="1:15" ht="22.15" customHeight="1">
      <c r="A32" s="223"/>
      <c r="B32" s="223"/>
      <c r="C32" s="223"/>
      <c r="D32" s="223"/>
      <c r="E32" s="224"/>
    </row>
    <row r="33" spans="1:5" ht="22.15" customHeight="1">
      <c r="A33" s="223"/>
      <c r="B33" s="223"/>
      <c r="C33" s="223"/>
      <c r="D33" s="223"/>
      <c r="E33" s="224"/>
    </row>
    <row r="34" spans="1:5" ht="25.15" customHeight="1">
      <c r="A34" s="222"/>
      <c r="B34" s="222"/>
      <c r="C34" s="222"/>
      <c r="D34" s="222"/>
      <c r="E34" s="222"/>
    </row>
    <row r="35" spans="1:5" ht="25.15" customHeight="1">
      <c r="A35" s="222"/>
      <c r="B35" s="222"/>
      <c r="C35" s="222"/>
      <c r="D35" s="222"/>
      <c r="E35" s="222"/>
    </row>
    <row r="36" spans="1:5" ht="25.15" customHeight="1">
      <c r="A36" s="222"/>
      <c r="B36" s="222"/>
      <c r="C36" s="222"/>
      <c r="D36" s="222"/>
      <c r="E36" s="222"/>
    </row>
    <row r="37" spans="1:5" ht="25.15" customHeight="1">
      <c r="A37" s="222"/>
      <c r="B37" s="222"/>
      <c r="C37" s="222"/>
      <c r="D37" s="222"/>
      <c r="E37" s="222"/>
    </row>
    <row r="38" spans="1:5" ht="25.15" customHeight="1">
      <c r="A38" s="222"/>
      <c r="B38" s="222"/>
      <c r="C38" s="222"/>
      <c r="D38" s="222"/>
      <c r="E38" s="222"/>
    </row>
    <row r="39" spans="1:5" ht="25.15" customHeight="1">
      <c r="A39" s="222"/>
      <c r="B39" s="222"/>
      <c r="C39" s="222"/>
      <c r="D39" s="222"/>
      <c r="E39" s="222"/>
    </row>
    <row r="40" spans="1:5" ht="25.15" customHeight="1">
      <c r="A40" s="222"/>
      <c r="B40" s="222"/>
      <c r="C40" s="222"/>
      <c r="D40" s="222"/>
      <c r="E40" s="222"/>
    </row>
    <row r="41" spans="1:5" ht="25.15" customHeight="1">
      <c r="A41" s="222"/>
      <c r="B41" s="222"/>
      <c r="C41" s="222"/>
      <c r="D41" s="222"/>
      <c r="E41" s="222"/>
    </row>
    <row r="42" spans="1:5" ht="25.15" customHeight="1">
      <c r="A42" s="222"/>
      <c r="B42" s="222"/>
      <c r="C42" s="222"/>
      <c r="D42" s="222"/>
      <c r="E42" s="222"/>
    </row>
    <row r="43" spans="1:5" ht="25.15" customHeight="1">
      <c r="A43" s="222"/>
      <c r="B43" s="222"/>
      <c r="C43" s="222"/>
      <c r="D43" s="222"/>
      <c r="E43" s="222"/>
    </row>
    <row r="44" spans="1:5" ht="25.15" customHeight="1">
      <c r="A44" s="222"/>
      <c r="B44" s="222"/>
      <c r="C44" s="222"/>
      <c r="D44" s="222"/>
      <c r="E44" s="222"/>
    </row>
    <row r="45" spans="1:5" ht="25.15" customHeight="1">
      <c r="A45" s="222"/>
      <c r="B45" s="222"/>
      <c r="C45" s="222"/>
      <c r="D45" s="222"/>
      <c r="E45" s="222"/>
    </row>
    <row r="46" spans="1:5" ht="25.15" customHeight="1">
      <c r="A46" s="222"/>
      <c r="B46" s="222"/>
      <c r="C46" s="222"/>
      <c r="D46" s="222"/>
      <c r="E46" s="222"/>
    </row>
    <row r="47" spans="1:5" ht="25.15" customHeight="1">
      <c r="A47" s="222"/>
      <c r="B47" s="222"/>
      <c r="C47" s="222"/>
      <c r="D47" s="222"/>
      <c r="E47" s="222"/>
    </row>
    <row r="48" spans="1:5" ht="25.15" customHeight="1">
      <c r="A48" s="222"/>
      <c r="B48" s="222"/>
      <c r="C48" s="222"/>
      <c r="D48" s="222"/>
      <c r="E48" s="222"/>
    </row>
    <row r="49" spans="1:5" ht="25.15" customHeight="1">
      <c r="A49" s="222"/>
      <c r="B49" s="222"/>
      <c r="C49" s="222"/>
      <c r="D49" s="222"/>
      <c r="E49" s="222"/>
    </row>
    <row r="50" spans="1:5" ht="25.15" customHeight="1">
      <c r="A50" s="222"/>
      <c r="B50" s="222"/>
      <c r="C50" s="222"/>
      <c r="D50" s="222"/>
      <c r="E50" s="222"/>
    </row>
    <row r="51" spans="1:5" ht="25.15" customHeight="1">
      <c r="A51" s="222"/>
      <c r="B51" s="222"/>
      <c r="C51" s="222"/>
      <c r="D51" s="222"/>
      <c r="E51" s="222"/>
    </row>
    <row r="52" spans="1:5" ht="25.15" customHeight="1">
      <c r="A52" s="222"/>
      <c r="B52" s="222"/>
      <c r="C52" s="222"/>
      <c r="D52" s="222"/>
      <c r="E52" s="222"/>
    </row>
    <row r="53" spans="1:5" ht="25.15" customHeight="1">
      <c r="A53" s="222"/>
      <c r="B53" s="222"/>
      <c r="C53" s="222"/>
      <c r="D53" s="222"/>
      <c r="E53" s="222"/>
    </row>
    <row r="54" spans="1:5" ht="25.15" customHeight="1">
      <c r="A54" s="222"/>
      <c r="B54" s="222"/>
      <c r="C54" s="222"/>
      <c r="D54" s="222"/>
      <c r="E54" s="222"/>
    </row>
    <row r="55" spans="1:5" ht="25.15" customHeight="1">
      <c r="A55" s="222"/>
      <c r="B55" s="222"/>
      <c r="C55" s="222"/>
      <c r="D55" s="222"/>
      <c r="E55" s="222"/>
    </row>
    <row r="56" spans="1:5" ht="25.15" customHeight="1">
      <c r="A56" s="222"/>
      <c r="B56" s="222"/>
      <c r="C56" s="222"/>
      <c r="D56" s="222"/>
      <c r="E56" s="222"/>
    </row>
    <row r="57" spans="1:5">
      <c r="A57" s="222"/>
      <c r="B57" s="222"/>
      <c r="C57" s="222"/>
      <c r="D57" s="222"/>
      <c r="E57" s="222"/>
    </row>
    <row r="58" spans="1:5">
      <c r="A58" s="222"/>
      <c r="B58" s="222"/>
      <c r="C58" s="222"/>
      <c r="D58" s="222"/>
      <c r="E58" s="222"/>
    </row>
    <row r="59" spans="1:5">
      <c r="A59" s="222"/>
      <c r="B59" s="222"/>
      <c r="C59" s="222"/>
      <c r="D59" s="222"/>
      <c r="E59" s="222"/>
    </row>
    <row r="60" spans="1:5">
      <c r="A60" s="222"/>
      <c r="B60" s="222"/>
      <c r="C60" s="222"/>
      <c r="D60" s="222"/>
      <c r="E60" s="222"/>
    </row>
    <row r="61" spans="1:5">
      <c r="A61" s="222"/>
      <c r="B61" s="222"/>
      <c r="C61" s="222"/>
      <c r="D61" s="222"/>
      <c r="E61" s="222"/>
    </row>
    <row r="62" spans="1:5">
      <c r="A62" s="222"/>
      <c r="B62" s="222"/>
      <c r="C62" s="222"/>
      <c r="D62" s="222"/>
      <c r="E62" s="222"/>
    </row>
    <row r="63" spans="1:5">
      <c r="A63" s="222"/>
      <c r="B63" s="222"/>
      <c r="C63" s="222"/>
      <c r="D63" s="222"/>
      <c r="E63" s="222"/>
    </row>
    <row r="64" spans="1:5">
      <c r="A64" s="222"/>
      <c r="B64" s="222"/>
      <c r="C64" s="222"/>
      <c r="D64" s="222"/>
      <c r="E64" s="222"/>
    </row>
    <row r="65" spans="1:5">
      <c r="A65" s="222"/>
      <c r="B65" s="222"/>
      <c r="C65" s="222"/>
      <c r="D65" s="222"/>
      <c r="E65" s="222"/>
    </row>
    <row r="66" spans="1:5">
      <c r="A66" s="222"/>
      <c r="B66" s="222"/>
      <c r="C66" s="222"/>
      <c r="D66" s="222"/>
      <c r="E66" s="222"/>
    </row>
    <row r="67" spans="1:5">
      <c r="A67" s="222"/>
      <c r="B67" s="222"/>
      <c r="C67" s="222"/>
      <c r="D67" s="222"/>
      <c r="E67" s="222"/>
    </row>
    <row r="68" spans="1:5">
      <c r="A68" s="222"/>
      <c r="B68" s="222"/>
      <c r="C68" s="222"/>
      <c r="D68" s="222"/>
      <c r="E68" s="222"/>
    </row>
    <row r="69" spans="1:5">
      <c r="A69" s="222"/>
      <c r="B69" s="222"/>
      <c r="C69" s="222"/>
      <c r="D69" s="222"/>
      <c r="E69" s="222"/>
    </row>
    <row r="70" spans="1:5">
      <c r="A70" s="222"/>
      <c r="B70" s="222"/>
      <c r="C70" s="222"/>
      <c r="D70" s="222"/>
      <c r="E70" s="222"/>
    </row>
    <row r="71" spans="1:5">
      <c r="A71" s="222"/>
      <c r="B71" s="222"/>
      <c r="C71" s="222"/>
      <c r="D71" s="222"/>
      <c r="E71" s="222"/>
    </row>
    <row r="72" spans="1:5">
      <c r="A72" s="222"/>
      <c r="B72" s="222"/>
      <c r="C72" s="222"/>
      <c r="D72" s="222"/>
      <c r="E72" s="222"/>
    </row>
    <row r="73" spans="1:5">
      <c r="A73" s="222"/>
      <c r="B73" s="222"/>
      <c r="C73" s="222"/>
      <c r="D73" s="222"/>
      <c r="E73" s="222"/>
    </row>
    <row r="74" spans="1:5">
      <c r="A74" s="222"/>
      <c r="B74" s="222"/>
      <c r="C74" s="222"/>
      <c r="D74" s="222"/>
      <c r="E74" s="222"/>
    </row>
  </sheetData>
  <sheetProtection formatColumns="0" formatRows="0" selectLockedCells="1"/>
  <dataConsolidate/>
  <customSheetViews>
    <customSheetView guid="{987A3FAC-920D-4C0C-8129-D8F4AFD7E477}" showPageBreaks="1" printArea="1" state="hidden" view="pageBreakPreview" topLeftCell="A11">
      <selection activeCell="D16" sqref="D16"/>
      <pageMargins left="0" right="0" top="0" bottom="0" header="0" footer="0"/>
      <printOptions horizontalCentered="1"/>
      <pageSetup paperSize="9" scale="90" fitToHeight="0" orientation="portrait" r:id="rId1"/>
      <headerFooter alignWithMargins="0">
        <oddFooter>&amp;R&amp;"Book Antiqua,Bold"&amp;10Schedule-5/ Page &amp;P of &amp;N</oddFooter>
      </headerFooter>
    </customSheetView>
    <customSheetView guid="{CB55CDDD-15EC-4265-9148-3411BBB26D54}" showPageBreaks="1" printArea="1" state="hidden" view="pageBreakPreview" topLeftCell="A11">
      <selection activeCell="D16" sqref="D16"/>
      <pageMargins left="0" right="0" top="0" bottom="0" header="0" footer="0"/>
      <printOptions horizontalCentered="1"/>
      <pageSetup paperSize="9" scale="90" fitToHeight="0" orientation="portrait" r:id="rId2"/>
      <headerFooter alignWithMargins="0">
        <oddFooter>&amp;R&amp;"Book Antiqua,Bold"&amp;10Schedule-5/ Page &amp;P of &amp;N</oddFooter>
      </headerFooter>
    </customSheetView>
    <customSheetView guid="{023E95C7-CD0A-46A1-945E-64751E02EBFE}" showPageBreaks="1" printArea="1" state="hidden" view="pageBreakPreview">
      <selection activeCell="H5" sqref="H5"/>
      <pageMargins left="0" right="0" top="0" bottom="0" header="0" footer="0"/>
      <printOptions horizontalCentered="1"/>
      <pageSetup paperSize="9" scale="90" fitToHeight="0" orientation="portrait" r:id="rId3"/>
      <headerFooter alignWithMargins="0">
        <oddFooter>&amp;R&amp;"Book Antiqua,Bold"&amp;10Schedule-5/ Page &amp;P of &amp;N</oddFooter>
      </headerFooter>
    </customSheetView>
    <customSheetView guid="{BB6473B7-092C-417E-97E7-ED0705AE17A0}" showPageBreaks="1" printArea="1" state="hidden" view="pageBreakPreview">
      <selection activeCell="H5" sqref="H5"/>
      <pageMargins left="0" right="0" top="0" bottom="0" header="0" footer="0"/>
      <printOptions horizontalCentered="1"/>
      <pageSetup paperSize="9" scale="90" fitToHeight="0" orientation="portrait" r:id="rId4"/>
      <headerFooter alignWithMargins="0">
        <oddFooter>&amp;R&amp;"Book Antiqua,Bold"&amp;10Schedule-5/ Page &amp;P of &amp;N</oddFooter>
      </headerFooter>
    </customSheetView>
    <customSheetView guid="{A41EE4DE-0D82-4A56-8210-F78316511D11}" showPageBreaks="1" printArea="1" state="hidden" view="pageBreakPreview">
      <selection activeCell="H5" sqref="H5"/>
      <pageMargins left="0" right="0" top="0" bottom="0" header="0" footer="0"/>
      <printOptions horizontalCentered="1"/>
      <pageSetup paperSize="9" scale="90" fitToHeight="0" orientation="portrait" r:id="rId5"/>
      <headerFooter alignWithMargins="0">
        <oddFooter>&amp;R&amp;"Book Antiqua,Bold"&amp;10Schedule-5/ Page &amp;P of &amp;N</oddFooter>
      </headerFooter>
    </customSheetView>
    <customSheetView guid="{1E0C44A1-9358-4FBD-8C2C-4DB661DA1476}" showPageBreaks="1" printArea="1" state="hidden" view="pageBreakPreview">
      <selection activeCell="H5" sqref="H5"/>
      <pageMargins left="0" right="0" top="0" bottom="0" header="0" footer="0"/>
      <printOptions horizontalCentered="1"/>
      <pageSetup paperSize="9" scale="90" fitToHeight="0" orientation="portrait" r:id="rId6"/>
      <headerFooter alignWithMargins="0">
        <oddFooter>&amp;R&amp;"Book Antiqua,Bold"&amp;10Schedule-5/ Page &amp;P of &amp;N</oddFooter>
      </headerFooter>
    </customSheetView>
    <customSheetView guid="{498493C3-769C-4143-9114-C68CD1D40B11}" showPageBreaks="1" printArea="1" state="hidden" view="pageBreakPreview">
      <selection activeCell="H5" sqref="H5"/>
      <pageMargins left="0" right="0" top="0" bottom="0" header="0" footer="0"/>
      <printOptions horizontalCentered="1"/>
      <pageSetup paperSize="9" scale="90" fitToHeight="0" orientation="portrait" r:id="rId7"/>
      <headerFooter alignWithMargins="0">
        <oddFooter>&amp;R&amp;"Book Antiqua,Bold"&amp;10Schedule-5/ Page &amp;P of &amp;N</oddFooter>
      </headerFooter>
    </customSheetView>
    <customSheetView guid="{C431BC99-7569-44AB-83F6-AB73BDED3783}" scale="90" state="hidden">
      <selection activeCell="D15" sqref="D15:E16"/>
      <pageMargins left="0" right="0" top="0" bottom="0" header="0" footer="0"/>
      <printOptions horizontalCentered="1"/>
      <pageSetup paperSize="9" scale="90" fitToHeight="0" orientation="portrait" r:id="rId8"/>
      <headerFooter alignWithMargins="0">
        <oddFooter>&amp;R&amp;"Book Antiqua,Bold"&amp;10Schedule-5/ Page &amp;P of &amp;N</oddFooter>
      </headerFooter>
    </customSheetView>
    <customSheetView guid="{E97134B6-5E8D-4951-8DA0-73D065532361}" scale="90" state="hidden">
      <selection activeCell="D15" sqref="D15:E16"/>
      <pageMargins left="0" right="0" top="0" bottom="0" header="0" footer="0"/>
      <printOptions horizontalCentered="1"/>
      <pageSetup paperSize="9" scale="90" fitToHeight="0" orientation="portrait" r:id="rId9"/>
      <headerFooter alignWithMargins="0">
        <oddFooter>&amp;R&amp;"Book Antiqua,Bold"&amp;10Schedule-5/ Page &amp;P of &amp;N</oddFooter>
      </headerFooter>
    </customSheetView>
    <customSheetView guid="{D0757F9E-DF41-4B40-A5E5-F4F8FDD8D61D}" scale="90" state="hidden" topLeftCell="A13">
      <selection activeCell="D15" sqref="D15:E16"/>
      <pageMargins left="0" right="0" top="0" bottom="0" header="0" footer="0"/>
      <printOptions horizontalCentered="1"/>
      <pageSetup paperSize="9" scale="90" fitToHeight="0" orientation="portrait" r:id="rId10"/>
      <headerFooter alignWithMargins="0">
        <oddFooter>&amp;R&amp;"Book Antiqua,Bold"&amp;10Schedule-5/ Page &amp;P of &amp;N</oddFooter>
      </headerFooter>
    </customSheetView>
    <customSheetView guid="{EE46BCD1-F715-4FA9-A5FC-1B125AD601E0}" scale="90" state="hidden" topLeftCell="A13">
      <selection activeCell="A3" sqref="A3:E3"/>
      <pageMargins left="0" right="0" top="0" bottom="0" header="0" footer="0"/>
      <printOptions horizontalCentered="1"/>
      <pageSetup paperSize="9" scale="90" fitToHeight="0" orientation="portrait" r:id="rId11"/>
      <headerFooter alignWithMargins="0">
        <oddFooter>&amp;R&amp;"Book Antiqua,Bold"&amp;10Schedule-5/ Page &amp;P of &amp;N</oddFooter>
      </headerFooter>
    </customSheetView>
    <customSheetView guid="{4AA1107B-A795-4744-B566-827168772C7A}" scale="90" state="hidden" topLeftCell="A13">
      <selection activeCell="A3" sqref="A3:E3"/>
      <pageMargins left="0" right="0" top="0" bottom="0" header="0" footer="0"/>
      <printOptions horizontalCentered="1"/>
      <pageSetup paperSize="9" scale="90" fitToHeight="0" orientation="portrait" r:id="rId12"/>
      <headerFooter alignWithMargins="0">
        <oddFooter>&amp;R&amp;"Book Antiqua,Bold"&amp;10Schedule-5/ Page &amp;P of &amp;N</oddFooter>
      </headerFooter>
    </customSheetView>
    <customSheetView guid="{B23AD343-29DA-4CE0-BD10-47BF44F3782F}" scale="90" state="hidden" topLeftCell="A13">
      <selection activeCell="A3" sqref="A3:E3"/>
      <pageMargins left="0" right="0" top="0" bottom="0" header="0" footer="0"/>
      <printOptions horizontalCentered="1"/>
      <pageSetup paperSize="9" scale="90" fitToHeight="0" orientation="portrait" r:id="rId13"/>
      <headerFooter alignWithMargins="0">
        <oddFooter>&amp;R&amp;"Book Antiqua,Bold"&amp;10Schedule-5/ Page &amp;P of &amp;N</oddFooter>
      </headerFooter>
    </customSheetView>
    <customSheetView guid="{ECE9294F-C910-4036-88BC-B1F2176FB06B}" scale="90" state="hidden" topLeftCell="A13">
      <selection activeCell="A3" sqref="A3:E3"/>
      <pageMargins left="0" right="0" top="0" bottom="0" header="0" footer="0"/>
      <printOptions horizontalCentered="1"/>
      <pageSetup paperSize="9" scale="90" fitToHeight="0" orientation="portrait" r:id="rId14"/>
      <headerFooter alignWithMargins="0">
        <oddFooter>&amp;R&amp;"Book Antiqua,Bold"&amp;10Schedule-5/ Page &amp;P of &amp;N</oddFooter>
      </headerFooter>
    </customSheetView>
    <customSheetView guid="{27A45B7A-04F2-4516-B80B-5ED0825D4ED3}" scale="90" state="hidden" topLeftCell="A10">
      <selection activeCell="D18" sqref="D18:E21"/>
      <pageMargins left="0" right="0" top="0" bottom="0" header="0" footer="0"/>
      <printOptions horizontalCentered="1"/>
      <pageSetup paperSize="9" scale="90" fitToHeight="0" orientation="portrait" r:id="rId15"/>
      <headerFooter alignWithMargins="0">
        <oddFooter>&amp;R&amp;"Book Antiqua,Bold"&amp;10Schedule-5/ Page &amp;P of &amp;N</oddFooter>
      </headerFooter>
    </customSheetView>
    <customSheetView guid="{E9F4E142-7D26-464D-BECA-4F3806DB1FE1}" scale="90" state="hidden" topLeftCell="A13">
      <selection activeCell="A3" sqref="A3:E3"/>
      <pageMargins left="0" right="0" top="0" bottom="0" header="0" footer="0"/>
      <printOptions horizontalCentered="1"/>
      <pageSetup paperSize="9" scale="90" fitToHeight="0" orientation="portrait" r:id="rId16"/>
      <headerFooter alignWithMargins="0">
        <oddFooter>&amp;R&amp;"Book Antiqua,Bold"&amp;10Schedule-5/ Page &amp;P of &amp;N</oddFooter>
      </headerFooter>
    </customSheetView>
    <customSheetView guid="{A7DBDDEF-9245-44C6-9EBF-032DB6E1C0A2}" scale="90" state="hidden" topLeftCell="A13">
      <selection activeCell="A3" sqref="A3:E3"/>
      <pageMargins left="0" right="0" top="0" bottom="0" header="0" footer="0"/>
      <printOptions horizontalCentered="1"/>
      <pageSetup paperSize="9" scale="90" fitToHeight="0" orientation="portrait" r:id="rId17"/>
      <headerFooter alignWithMargins="0">
        <oddFooter>&amp;R&amp;"Book Antiqua,Bold"&amp;10Schedule-5/ Page &amp;P of &amp;N</oddFooter>
      </headerFooter>
    </customSheetView>
    <customSheetView guid="{7487ED9F-BBED-4B2A-9631-22F1A430946B}" scale="90" state="hidden" topLeftCell="A13">
      <selection activeCell="A3" sqref="A3:E3"/>
      <pageMargins left="0" right="0" top="0" bottom="0" header="0" footer="0"/>
      <printOptions horizontalCentered="1"/>
      <pageSetup paperSize="9" scale="90" fitToHeight="0" orientation="portrait" r:id="rId18"/>
      <headerFooter alignWithMargins="0">
        <oddFooter>&amp;R&amp;"Book Antiqua,Bold"&amp;10Schedule-5/ Page &amp;P of &amp;N</oddFooter>
      </headerFooter>
    </customSheetView>
    <customSheetView guid="{B3CE7B10-A914-4559-A6DA-AED8C22AFD6D}" scale="90" state="hidden" topLeftCell="A13">
      <selection activeCell="D15" sqref="D15:E16"/>
      <pageMargins left="0" right="0" top="0" bottom="0" header="0" footer="0"/>
      <printOptions horizontalCentered="1"/>
      <pageSetup paperSize="9" scale="90" fitToHeight="0" orientation="portrait" r:id="rId19"/>
      <headerFooter alignWithMargins="0">
        <oddFooter>&amp;R&amp;"Book Antiqua,Bold"&amp;10Schedule-5/ Page &amp;P of &amp;N</oddFooter>
      </headerFooter>
    </customSheetView>
    <customSheetView guid="{D53177B2-31EC-4222-B97A-A37DCFD9E45B}" scale="90" state="hidden">
      <selection activeCell="D15" sqref="D15:E16"/>
      <pageMargins left="0" right="0" top="0" bottom="0" header="0" footer="0"/>
      <printOptions horizontalCentered="1"/>
      <pageSetup paperSize="9" scale="90" fitToHeight="0" orientation="portrait" r:id="rId20"/>
      <headerFooter alignWithMargins="0">
        <oddFooter>&amp;R&amp;"Book Antiqua,Bold"&amp;10Schedule-5/ Page &amp;P of &amp;N</oddFooter>
      </headerFooter>
    </customSheetView>
    <customSheetView guid="{223BC0FC-814D-40F0-9795-CE82A16FF3A5}" scale="90" state="hidden">
      <selection activeCell="D15" sqref="D15:E16"/>
      <pageMargins left="0" right="0" top="0" bottom="0" header="0" footer="0"/>
      <printOptions horizontalCentered="1"/>
      <pageSetup paperSize="9" scale="90" fitToHeight="0" orientation="portrait" r:id="rId21"/>
      <headerFooter alignWithMargins="0">
        <oddFooter>&amp;R&amp;"Book Antiqua,Bold"&amp;10Schedule-5/ Page &amp;P of &amp;N</oddFooter>
      </headerFooter>
    </customSheetView>
    <customSheetView guid="{B835C05C-B615-4DCB-982D-4519616B3CD8}" scale="90" state="hidden">
      <selection activeCell="D15" sqref="D15:E16"/>
      <pageMargins left="0" right="0" top="0" bottom="0" header="0" footer="0"/>
      <printOptions horizontalCentered="1"/>
      <pageSetup paperSize="9" scale="90" fitToHeight="0" orientation="portrait" r:id="rId22"/>
      <headerFooter alignWithMargins="0">
        <oddFooter>&amp;R&amp;"Book Antiqua,Bold"&amp;10Schedule-5/ Page &amp;P of &amp;N</oddFooter>
      </headerFooter>
    </customSheetView>
    <customSheetView guid="{A34CC49F-E309-4C23-B4F6-1E3B307C10D1}" showPageBreaks="1" printArea="1" state="hidden" view="pageBreakPreview">
      <selection activeCell="H5" sqref="H5"/>
      <pageMargins left="0" right="0" top="0" bottom="0" header="0" footer="0"/>
      <printOptions horizontalCentered="1"/>
      <pageSetup paperSize="9" scale="90" fitToHeight="0" orientation="portrait" r:id="rId23"/>
      <headerFooter alignWithMargins="0">
        <oddFooter>&amp;R&amp;"Book Antiqua,Bold"&amp;10Schedule-5/ Page &amp;P of &amp;N</oddFooter>
      </headerFooter>
    </customSheetView>
    <customSheetView guid="{8909CFDD-4F29-4C72-886E-908773EE94A2}" showPageBreaks="1" printArea="1" state="hidden" view="pageBreakPreview">
      <selection activeCell="H5" sqref="H5"/>
      <pageMargins left="0" right="0" top="0" bottom="0" header="0" footer="0"/>
      <printOptions horizontalCentered="1"/>
      <pageSetup paperSize="9" scale="90" fitToHeight="0" orientation="portrait" r:id="rId24"/>
      <headerFooter alignWithMargins="0">
        <oddFooter>&amp;R&amp;"Book Antiqua,Bold"&amp;10Schedule-5/ Page &amp;P of &amp;N</oddFooter>
      </headerFooter>
    </customSheetView>
    <customSheetView guid="{D5F8AD2D-F014-4A7B-9CE7-589273BD9F11}" showPageBreaks="1" printArea="1" state="hidden" view="pageBreakPreview" topLeftCell="A11">
      <selection activeCell="D16" sqref="D16"/>
      <pageMargins left="0" right="0" top="0" bottom="0" header="0" footer="0"/>
      <printOptions horizontalCentered="1"/>
      <pageSetup paperSize="9" scale="90" fitToHeight="0" orientation="portrait" r:id="rId25"/>
      <headerFooter alignWithMargins="0">
        <oddFooter>&amp;R&amp;"Book Antiqua,Bold"&amp;10Schedule-5/ Page &amp;P of &amp;N</oddFooter>
      </headerFooter>
    </customSheetView>
    <customSheetView guid="{B79CB868-E256-4BC8-93B8-32C16DA3E61B}" showPageBreaks="1" printArea="1" state="hidden" view="pageBreakPreview" topLeftCell="A11">
      <selection activeCell="D16" sqref="D16"/>
      <pageMargins left="0" right="0" top="0" bottom="0" header="0" footer="0"/>
      <printOptions horizontalCentered="1"/>
      <pageSetup paperSize="9" scale="90" fitToHeight="0" orientation="portrait" r:id="rId26"/>
      <headerFooter alignWithMargins="0">
        <oddFooter>&amp;R&amp;"Book Antiqua,Bold"&amp;10Schedule-5/ Page &amp;P of &amp;N</oddFooter>
      </headerFooter>
    </customSheetView>
  </customSheetViews>
  <mergeCells count="19">
    <mergeCell ref="M13:O13"/>
    <mergeCell ref="B13:C13"/>
    <mergeCell ref="B17:C17"/>
    <mergeCell ref="B16:C16"/>
    <mergeCell ref="B15:C15"/>
    <mergeCell ref="D13:E13"/>
    <mergeCell ref="I13:K13"/>
    <mergeCell ref="B21:E21"/>
    <mergeCell ref="A18:A19"/>
    <mergeCell ref="B18:C18"/>
    <mergeCell ref="B19:C19"/>
    <mergeCell ref="D19:E19"/>
    <mergeCell ref="A3:E3"/>
    <mergeCell ref="A4:E4"/>
    <mergeCell ref="B8:C8"/>
    <mergeCell ref="B9:C9"/>
    <mergeCell ref="B14:C14"/>
    <mergeCell ref="B10:C10"/>
    <mergeCell ref="B11:C11"/>
  </mergeCells>
  <phoneticPr fontId="29" type="noConversion"/>
  <dataValidations xWindow="962" yWindow="443" count="2">
    <dataValidation allowBlank="1" showInputMessage="1" showErrorMessage="1" prompt="You may write remarks regarding Sales Tax here." sqref="D17:E17" xr:uid="{00000000-0002-0000-0D00-000000000000}"/>
    <dataValidation allowBlank="1" showInputMessage="1" showErrorMessage="1" prompt="You may write remarks regarding Excise Duty here." sqref="D15:E15" xr:uid="{00000000-0002-0000-0D00-000001000000}"/>
  </dataValidations>
  <printOptions horizontalCentered="1"/>
  <pageMargins left="0.31" right="0.25" top="0.52" bottom="0.67" header="0.23" footer="0.24"/>
  <pageSetup paperSize="9" scale="90" fitToHeight="0" orientation="portrait" r:id="rId27"/>
  <headerFooter alignWithMargins="0">
    <oddFooter>&amp;R&amp;"Book Antiqua,Bold"&amp;10Schedule-5/ Page &amp;P of &amp;N</oddFooter>
  </headerFooter>
  <drawing r:id="rId28"/>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indexed="13"/>
    <pageSetUpPr fitToPage="1"/>
  </sheetPr>
  <dimension ref="A1:F36"/>
  <sheetViews>
    <sheetView view="pageBreakPreview" topLeftCell="A9" zoomScaleNormal="100" zoomScaleSheetLayoutView="100" workbookViewId="0">
      <selection activeCell="D14" sqref="D14:D18"/>
    </sheetView>
  </sheetViews>
  <sheetFormatPr defaultColWidth="10" defaultRowHeight="16.5"/>
  <cols>
    <col min="1" max="1" width="10.625" style="41" customWidth="1"/>
    <col min="2" max="2" width="27.5" style="41" customWidth="1"/>
    <col min="3" max="3" width="21" style="41" customWidth="1"/>
    <col min="4" max="4" width="34.375" style="41" customWidth="1"/>
    <col min="5" max="16384" width="10" style="38"/>
  </cols>
  <sheetData>
    <row r="1" spans="1:6" ht="18" customHeight="1">
      <c r="A1" s="81" t="str">
        <f>Cover!B3</f>
        <v>SR-I/C&amp;M/WC-4402/2025(SR1/NT/W-AIS/DOM/B00/25/13182), (RFx: 5002004796)</v>
      </c>
      <c r="B1" s="82"/>
      <c r="C1" s="84"/>
      <c r="D1" s="85" t="s">
        <v>284</v>
      </c>
    </row>
    <row r="2" spans="1:6" ht="18" customHeight="1">
      <c r="A2" s="67"/>
      <c r="B2" s="88"/>
      <c r="C2" s="34"/>
      <c r="D2" s="34"/>
    </row>
    <row r="3" spans="1:6" ht="114.75" customHeight="1">
      <c r="A3" s="1357" t="str">
        <f>Cover!$B$2</f>
        <v xml:space="preserve">WC-4402 : 400KV AIS Substation Extension Package of Kurnool-3 PS due to Re-Arrangement in Electrical Layout at Kurnool-III Pooling Station </v>
      </c>
      <c r="B3" s="1357"/>
      <c r="C3" s="1357"/>
      <c r="D3" s="1357"/>
      <c r="E3" s="52"/>
      <c r="F3" s="52"/>
    </row>
    <row r="4" spans="1:6" ht="22.15" customHeight="1">
      <c r="A4" s="1329" t="s">
        <v>285</v>
      </c>
      <c r="B4" s="1329"/>
      <c r="C4" s="1329"/>
      <c r="D4" s="1329"/>
    </row>
    <row r="5" spans="1:6" ht="18" customHeight="1">
      <c r="A5" s="40"/>
    </row>
    <row r="6" spans="1:6" ht="18" customHeight="1">
      <c r="A6" s="31" t="str">
        <f>'Sch-1'!A6</f>
        <v>Bidder’s Name and Address (Sole Bidder) :</v>
      </c>
      <c r="D6" s="64" t="s">
        <v>88</v>
      </c>
    </row>
    <row r="7" spans="1:6">
      <c r="A7" s="1355" t="str">
        <f>'Sch-1'!A7</f>
        <v/>
      </c>
      <c r="B7" s="1355"/>
      <c r="C7" s="1355"/>
      <c r="D7" s="65" t="str">
        <f>'Sch-1'!M7</f>
        <v>Contract &amp; Materials Dept.,</v>
      </c>
    </row>
    <row r="8" spans="1:6" ht="18" customHeight="1">
      <c r="A8" s="42" t="s">
        <v>262</v>
      </c>
      <c r="B8" s="1327" t="str">
        <f>IF('Sch-1'!C8=0, "", 'Sch-1'!C8)</f>
        <v/>
      </c>
      <c r="C8" s="1327"/>
      <c r="D8" s="65" t="str">
        <f>'Sch-1'!M8</f>
        <v>Power Grid Corporation of India Ltd.,</v>
      </c>
    </row>
    <row r="9" spans="1:6" ht="18" customHeight="1">
      <c r="A9" s="42" t="s">
        <v>263</v>
      </c>
      <c r="B9" s="1328" t="str">
        <f>IF('Sch-1'!C9=0, "", 'Sch-1'!C9)</f>
        <v/>
      </c>
      <c r="C9" s="1328"/>
      <c r="D9" s="65" t="str">
        <f>'Sch-1'!M9</f>
        <v>SRTS-I, Kavadiguda Main Road,</v>
      </c>
    </row>
    <row r="10" spans="1:6" ht="18" customHeight="1">
      <c r="A10" s="43"/>
      <c r="B10" s="1328" t="str">
        <f>IF('Sch-1'!C10=0, "", 'Sch-1'!C10)</f>
        <v/>
      </c>
      <c r="C10" s="1328"/>
      <c r="D10" s="65" t="str">
        <f>'Sch-1'!M10</f>
        <v>Secunderabad -500080.</v>
      </c>
    </row>
    <row r="11" spans="1:6" ht="18" customHeight="1">
      <c r="A11" s="43"/>
      <c r="B11" s="1328" t="str">
        <f>IF('Sch-1'!C11=0, "", 'Sch-1'!C11)</f>
        <v/>
      </c>
      <c r="C11" s="1328"/>
      <c r="D11" s="65">
        <f>'Sch-1'!M11</f>
        <v>0</v>
      </c>
    </row>
    <row r="12" spans="1:6">
      <c r="A12" s="53"/>
      <c r="B12" s="53"/>
      <c r="C12" s="53"/>
      <c r="D12" s="64"/>
    </row>
    <row r="13" spans="1:6" ht="22.15" customHeight="1">
      <c r="A13" s="54" t="s">
        <v>264</v>
      </c>
      <c r="B13" s="1325" t="s">
        <v>174</v>
      </c>
      <c r="C13" s="1326"/>
      <c r="D13" s="55" t="s">
        <v>266</v>
      </c>
    </row>
    <row r="14" spans="1:6" ht="22.15" customHeight="1">
      <c r="A14" s="45" t="s">
        <v>269</v>
      </c>
      <c r="B14" s="1354" t="s">
        <v>286</v>
      </c>
      <c r="C14" s="1354"/>
      <c r="D14" s="69">
        <f>'Sch-1'!N60</f>
        <v>0</v>
      </c>
    </row>
    <row r="15" spans="1:6" ht="35.1" customHeight="1">
      <c r="A15" s="56"/>
      <c r="B15" s="1356" t="s">
        <v>287</v>
      </c>
      <c r="C15" s="1353"/>
      <c r="D15" s="47"/>
    </row>
    <row r="16" spans="1:6" ht="22.15" customHeight="1">
      <c r="A16" s="45" t="s">
        <v>273</v>
      </c>
      <c r="B16" s="1354" t="s">
        <v>288</v>
      </c>
      <c r="C16" s="1354"/>
      <c r="D16" s="69">
        <f>'Sch-2'!J58</f>
        <v>0</v>
      </c>
    </row>
    <row r="17" spans="1:6" ht="35.1" customHeight="1">
      <c r="A17" s="56"/>
      <c r="B17" s="1352" t="s">
        <v>289</v>
      </c>
      <c r="C17" s="1353"/>
      <c r="D17" s="47"/>
    </row>
    <row r="18" spans="1:6" ht="22.15" customHeight="1">
      <c r="A18" s="45" t="s">
        <v>290</v>
      </c>
      <c r="B18" s="1354" t="s">
        <v>291</v>
      </c>
      <c r="C18" s="1354"/>
      <c r="D18" s="69">
        <f>'Sch-3 '!P138</f>
        <v>0</v>
      </c>
    </row>
    <row r="19" spans="1:6" ht="23.25" customHeight="1">
      <c r="A19" s="56"/>
      <c r="B19" s="1356" t="s">
        <v>292</v>
      </c>
      <c r="C19" s="1353"/>
      <c r="D19" s="47"/>
    </row>
    <row r="20" spans="1:6" ht="22.15" customHeight="1">
      <c r="A20" s="45" t="s">
        <v>293</v>
      </c>
      <c r="B20" s="1354" t="s">
        <v>294</v>
      </c>
      <c r="C20" s="1354"/>
      <c r="D20" s="688">
        <f>'Sch-4'!P22</f>
        <v>0</v>
      </c>
    </row>
    <row r="21" spans="1:6" ht="30" customHeight="1">
      <c r="A21" s="56"/>
      <c r="B21" s="1356" t="s">
        <v>295</v>
      </c>
      <c r="C21" s="1353"/>
      <c r="D21" s="47"/>
    </row>
    <row r="22" spans="1:6" ht="22.15" hidden="1" customHeight="1">
      <c r="A22" s="45" t="s">
        <v>296</v>
      </c>
      <c r="B22" s="1354" t="s">
        <v>297</v>
      </c>
      <c r="C22" s="1354"/>
      <c r="D22" s="688">
        <f>'Sch-4b'!P30</f>
        <v>0</v>
      </c>
    </row>
    <row r="23" spans="1:6" ht="44.25" hidden="1" customHeight="1">
      <c r="A23" s="56"/>
      <c r="B23" s="1352" t="s">
        <v>253</v>
      </c>
      <c r="C23" s="1353"/>
      <c r="D23" s="47"/>
    </row>
    <row r="24" spans="1:6" ht="30" customHeight="1">
      <c r="A24" s="45">
        <v>5</v>
      </c>
      <c r="B24" s="1354" t="s">
        <v>298</v>
      </c>
      <c r="C24" s="1354"/>
      <c r="D24" s="69">
        <f>'Sch-5'!D18:E18</f>
        <v>0</v>
      </c>
    </row>
    <row r="25" spans="1:6" ht="26.25" customHeight="1">
      <c r="A25" s="56"/>
      <c r="B25" s="1356" t="s">
        <v>299</v>
      </c>
      <c r="C25" s="1353"/>
      <c r="D25" s="597"/>
    </row>
    <row r="26" spans="1:6" ht="22.15" customHeight="1">
      <c r="A26" s="45" t="s">
        <v>300</v>
      </c>
      <c r="B26" s="1354" t="s">
        <v>301</v>
      </c>
      <c r="C26" s="1354"/>
      <c r="D26" s="254">
        <f>'Sch-7'!M20</f>
        <v>0</v>
      </c>
    </row>
    <row r="27" spans="1:6" ht="35.1" customHeight="1">
      <c r="A27" s="56"/>
      <c r="B27" s="1356" t="s">
        <v>302</v>
      </c>
      <c r="C27" s="1353"/>
      <c r="D27" s="47"/>
    </row>
    <row r="28" spans="1:6" ht="28.5" customHeight="1">
      <c r="A28" s="1332"/>
      <c r="B28" s="1358" t="s">
        <v>303</v>
      </c>
      <c r="C28" s="1358"/>
      <c r="D28" s="70">
        <f>SUM(D14,D16,D18,D20,D24)</f>
        <v>0</v>
      </c>
    </row>
    <row r="29" spans="1:6" ht="20.25" customHeight="1">
      <c r="A29" s="1332"/>
      <c r="B29" s="1358"/>
      <c r="C29" s="1358"/>
      <c r="D29" s="185"/>
    </row>
    <row r="30" spans="1:6">
      <c r="A30" s="77"/>
      <c r="B30" s="78"/>
      <c r="C30" s="78"/>
      <c r="D30" s="79"/>
    </row>
    <row r="31" spans="1:6">
      <c r="A31" s="77"/>
      <c r="B31" s="78"/>
      <c r="C31" s="101"/>
      <c r="D31" s="79"/>
    </row>
    <row r="32" spans="1:6" ht="22.5" customHeight="1">
      <c r="A32" s="980" t="s">
        <v>304</v>
      </c>
      <c r="B32" s="993" t="str">
        <f>IF('Sch-1'!B66=0,"", 'Sch-1'!B66)</f>
        <v>--</v>
      </c>
      <c r="C32" s="987" t="s">
        <v>149</v>
      </c>
      <c r="D32" s="984" t="str">
        <f>IF('Sch-1'!M66=0,"",'Sch-1'!M66)</f>
        <v/>
      </c>
      <c r="F32" s="987"/>
    </row>
    <row r="33" spans="1:6" ht="24" customHeight="1">
      <c r="A33" s="980" t="s">
        <v>305</v>
      </c>
      <c r="B33" s="993" t="str">
        <f>IF('Sch-1'!B67=0,"", 'Sch-1'!B67)</f>
        <v/>
      </c>
      <c r="C33" s="987" t="s">
        <v>151</v>
      </c>
      <c r="D33" s="984" t="str">
        <f>IF('Sch-1'!M67=0,"",'Sch-1'!M67)</f>
        <v/>
      </c>
      <c r="F33" s="979"/>
    </row>
    <row r="34" spans="1:6" ht="28.15" customHeight="1">
      <c r="A34" s="89"/>
      <c r="B34" s="88"/>
      <c r="C34" s="101"/>
      <c r="F34" s="67"/>
    </row>
    <row r="35" spans="1:6" ht="30" customHeight="1">
      <c r="A35" s="89"/>
      <c r="B35" s="88"/>
      <c r="C35" s="101"/>
      <c r="D35" s="89"/>
      <c r="F35" s="102"/>
    </row>
    <row r="36" spans="1:6" ht="30" customHeight="1">
      <c r="A36" s="51"/>
      <c r="B36" s="51"/>
      <c r="C36" s="57"/>
      <c r="E36" s="58"/>
    </row>
  </sheetData>
  <sheetProtection algorithmName="SHA-512" hashValue="A8GsTWS141bgEnZebGoT42dBHjrCXMdw2UdnV0ekYZ+ABEfjCuX2O4toxa5y+p3jSfLxa7Loe2VZxpxTSWHhwA==" saltValue="NR0/sIb11g93Fk2r5iM5Qw==" spinCount="100000" sheet="1" formatColumns="0" formatRows="0" selectLockedCells="1"/>
  <customSheetViews>
    <customSheetView guid="{987A3FAC-920D-4C0C-8129-D8F4AFD7E477}" showPageBreaks="1" fitToPage="1" printArea="1" hiddenRows="1" view="pageBreakPreview" topLeftCell="A13">
      <selection activeCell="A3" sqref="A3:D3"/>
      <pageMargins left="0" right="0" top="0" bottom="0" header="0" footer="0"/>
      <printOptions horizontalCentered="1"/>
      <pageSetup paperSize="9" fitToHeight="0" orientation="portrait" r:id="rId1"/>
      <headerFooter alignWithMargins="0">
        <oddFooter>&amp;R&amp;"Book Antiqua,Bold"&amp;10Schedule-6/ Page &amp;P of &amp;N</oddFooter>
      </headerFooter>
    </customSheetView>
    <customSheetView guid="{CB55CDDD-15EC-4265-9148-3411BBB26D54}" showPageBreaks="1" fitToPage="1" printArea="1" hiddenRows="1" view="pageBreakPreview" topLeftCell="A24">
      <selection activeCell="A3" sqref="A3:D3"/>
      <pageMargins left="0" right="0" top="0" bottom="0" header="0" footer="0"/>
      <printOptions horizontalCentered="1"/>
      <pageSetup paperSize="9" fitToHeight="0" orientation="portrait" r:id="rId2"/>
      <headerFooter alignWithMargins="0">
        <oddFooter>&amp;R&amp;"Book Antiqua,Bold"&amp;10Schedule-6/ Page &amp;P of &amp;N</oddFooter>
      </headerFooter>
    </customSheetView>
    <customSheetView guid="{023E95C7-CD0A-46A1-945E-64751E02EBFE}" showPageBreaks="1" fitToPage="1" printArea="1" hiddenRows="1" view="pageBreakPreview" topLeftCell="A9">
      <selection activeCell="A3" sqref="A3:D3"/>
      <pageMargins left="0" right="0" top="0" bottom="0" header="0" footer="0"/>
      <printOptions horizontalCentered="1"/>
      <pageSetup paperSize="9" fitToHeight="0" orientation="portrait" r:id="rId3"/>
      <headerFooter alignWithMargins="0">
        <oddFooter>&amp;R&amp;"Book Antiqua,Bold"&amp;10Schedule-6/ Page &amp;P of &amp;N</oddFooter>
      </headerFooter>
    </customSheetView>
    <customSheetView guid="{BB6473B7-092C-417E-97E7-ED0705AE17A0}" showPageBreaks="1" fitToPage="1" printArea="1" hiddenRows="1" view="pageBreakPreview" topLeftCell="A24">
      <selection activeCell="A3" sqref="A3:D3"/>
      <pageMargins left="0" right="0" top="0" bottom="0" header="0" footer="0"/>
      <printOptions horizontalCentered="1"/>
      <pageSetup paperSize="9" fitToHeight="0" orientation="portrait" r:id="rId4"/>
      <headerFooter alignWithMargins="0">
        <oddFooter>&amp;R&amp;"Book Antiqua,Bold"&amp;10Schedule-6/ Page &amp;P of &amp;N</oddFooter>
      </headerFooter>
    </customSheetView>
    <customSheetView guid="{A41EE4DE-0D82-4A56-8210-F78316511D11}" scale="130" showPageBreaks="1" fitToPage="1" printArea="1" hiddenRows="1" view="pageBreakPreview" topLeftCell="A7">
      <selection activeCell="A3" sqref="A3:D3"/>
      <pageMargins left="0" right="0" top="0" bottom="0" header="0" footer="0"/>
      <printOptions horizontalCentered="1"/>
      <pageSetup paperSize="9" fitToHeight="0" orientation="portrait" r:id="rId5"/>
      <headerFooter alignWithMargins="0">
        <oddFooter>&amp;R&amp;"Book Antiqua,Bold"&amp;10Schedule-6/ Page &amp;P of &amp;N</oddFooter>
      </headerFooter>
    </customSheetView>
    <customSheetView guid="{1E0C44A1-9358-4FBD-8C2C-4DB661DA1476}" scale="130" showPageBreaks="1" fitToPage="1" printArea="1" hiddenRows="1" view="pageBreakPreview" topLeftCell="A19">
      <selection activeCell="A3" sqref="A3:D3"/>
      <pageMargins left="0" right="0" top="0" bottom="0" header="0" footer="0"/>
      <printOptions horizontalCentered="1"/>
      <pageSetup paperSize="9" fitToHeight="0" orientation="portrait" r:id="rId6"/>
      <headerFooter alignWithMargins="0">
        <oddFooter>&amp;R&amp;"Book Antiqua,Bold"&amp;10Schedule-6/ Page &amp;P of &amp;N</oddFooter>
      </headerFooter>
    </customSheetView>
    <customSheetView guid="{498493C3-769C-4143-9114-C68CD1D40B11}" scale="130" showPageBreaks="1" fitToPage="1" printArea="1" hiddenRows="1" view="pageBreakPreview">
      <selection activeCell="G6" sqref="G6"/>
      <pageMargins left="0" right="0" top="0" bottom="0" header="0" footer="0"/>
      <printOptions horizontalCentered="1"/>
      <pageSetup paperSize="9" fitToHeight="0" orientation="portrait" r:id="rId7"/>
      <headerFooter alignWithMargins="0">
        <oddFooter>&amp;R&amp;"Book Antiqua,Bold"&amp;10Schedule-6/ Page &amp;P of &amp;N</oddFooter>
      </headerFooter>
    </customSheetView>
    <customSheetView guid="{C431BC99-7569-44AB-83F6-AB73BDED3783}" showPageBreaks="1" printArea="1" view="pageBreakPreview" topLeftCell="A13">
      <selection activeCell="D9" sqref="D9"/>
      <pageMargins left="0" right="0" top="0" bottom="0" header="0" footer="0"/>
      <printOptions horizontalCentered="1"/>
      <pageSetup paperSize="9" fitToHeight="0" orientation="portrait" r:id="rId8"/>
      <headerFooter alignWithMargins="0">
        <oddFooter>&amp;R&amp;"Book Antiqua,Bold"&amp;10Schedule-6/ Page &amp;P of &amp;N</oddFooter>
      </headerFooter>
    </customSheetView>
    <customSheetView guid="{E97134B6-5E8D-4951-8DA0-73D065532361}" showPageBreaks="1" printArea="1" view="pageBreakPreview" topLeftCell="A7">
      <selection activeCell="D9" sqref="D9"/>
      <pageMargins left="0" right="0" top="0" bottom="0" header="0" footer="0"/>
      <printOptions horizontalCentered="1"/>
      <pageSetup paperSize="9" fitToHeight="0" orientation="portrait" r:id="rId9"/>
      <headerFooter alignWithMargins="0">
        <oddFooter>&amp;R&amp;"Book Antiqua,Bold"&amp;10Schedule-6/ Page &amp;P of &amp;N</oddFooter>
      </headerFooter>
    </customSheetView>
    <customSheetView guid="{D0757F9E-DF41-4B40-A5E5-F4F8FDD8D61D}" showPageBreaks="1" printArea="1" view="pageBreakPreview" topLeftCell="A22">
      <selection activeCell="D9" sqref="D9"/>
      <pageMargins left="0" right="0" top="0" bottom="0" header="0" footer="0"/>
      <printOptions horizontalCentered="1"/>
      <pageSetup paperSize="9" fitToHeight="0" orientation="portrait" r:id="rId10"/>
      <headerFooter alignWithMargins="0">
        <oddFooter>&amp;R&amp;"Book Antiqua,Bold"&amp;10Schedule-6/ Page &amp;P of &amp;N</oddFooter>
      </headerFooter>
    </customSheetView>
    <customSheetView guid="{EE46BCD1-F715-4FA9-A5FC-1B125AD601E0}" showPageBreaks="1" printArea="1" view="pageBreakPreview">
      <selection activeCell="D9" sqref="D9"/>
      <pageMargins left="0" right="0" top="0" bottom="0" header="0" footer="0"/>
      <printOptions horizontalCentered="1"/>
      <pageSetup paperSize="9" fitToHeight="0" orientation="portrait" r:id="rId11"/>
      <headerFooter alignWithMargins="0">
        <oddFooter>&amp;R&amp;"Book Antiqua,Bold"&amp;10Schedule-6/ Page &amp;P of &amp;N</oddFooter>
      </headerFooter>
    </customSheetView>
    <customSheetView guid="{4AA1107B-A795-4744-B566-827168772C7A}" showPageBreaks="1" printArea="1" view="pageBreakPreview" topLeftCell="A4">
      <selection activeCell="D22" sqref="D22"/>
      <pageMargins left="0" right="0" top="0" bottom="0" header="0" footer="0"/>
      <printOptions horizontalCentered="1"/>
      <pageSetup paperSize="9" fitToHeight="0" orientation="portrait" r:id="rId12"/>
      <headerFooter alignWithMargins="0">
        <oddFooter>&amp;R&amp;"Book Antiqua,Bold"&amp;10Schedule-6/ Page &amp;P of &amp;N</oddFooter>
      </headerFooter>
    </customSheetView>
    <customSheetView guid="{B23AD343-29DA-4CE0-BD10-47BF44F3782F}" topLeftCell="A7">
      <selection activeCell="G8" sqref="G8"/>
      <pageMargins left="0" right="0" top="0" bottom="0" header="0" footer="0"/>
      <printOptions horizontalCentered="1"/>
      <pageSetup paperSize="9" fitToHeight="0" orientation="portrait" r:id="rId13"/>
      <headerFooter alignWithMargins="0">
        <oddFooter>&amp;R&amp;"Book Antiqua,Bold"&amp;10Schedule-6/ Page &amp;P of &amp;N</oddFooter>
      </headerFooter>
    </customSheetView>
    <customSheetView guid="{ECE9294F-C910-4036-88BC-B1F2176FB06B}">
      <selection activeCell="D18" sqref="D18"/>
      <pageMargins left="0" right="0" top="0" bottom="0" header="0" footer="0"/>
      <printOptions horizontalCentered="1"/>
      <pageSetup paperSize="9" fitToHeight="0" orientation="portrait" r:id="rId14"/>
      <headerFooter alignWithMargins="0">
        <oddFooter>&amp;R&amp;"Book Antiqua,Bold"&amp;10Schedule-6/ Page &amp;P of &amp;N</oddFooter>
      </headerFooter>
    </customSheetView>
    <customSheetView guid="{4F65FF32-EC61-4022-A399-2986D7B6B8B3}" showRuler="0">
      <pageMargins left="0" right="0" top="0" bottom="0" header="0" footer="0"/>
      <printOptions horizontalCentered="1"/>
      <pageSetup paperSize="9" fitToHeight="0" orientation="portrait" r:id="rId15"/>
      <headerFooter alignWithMargins="0">
        <oddFooter>&amp;R&amp;"Book Antiqua,Bold"&amp;10Schedule-6/ Page &amp;P of &amp;N</oddFooter>
      </headerFooter>
    </customSheetView>
    <customSheetView guid="{01ACF2E1-8E61-4459-ABC1-B6C183DEED61}" showRuler="0">
      <pageMargins left="0" right="0" top="0" bottom="0" header="0" footer="0"/>
      <printOptions horizontalCentered="1"/>
      <pageSetup paperSize="9" fitToHeight="0" orientation="portrait" r:id="rId16"/>
      <headerFooter alignWithMargins="0">
        <oddFooter>&amp;R&amp;"Book Antiqua,Bold"&amp;10Schedule-6/ Page &amp;P of &amp;N</oddFooter>
      </headerFooter>
    </customSheetView>
    <customSheetView guid="{14D7F02E-BCCA-4517-ABC7-537FF4AEB67A}">
      <selection activeCell="A4" sqref="A4:D4"/>
      <pageMargins left="0" right="0" top="0" bottom="0" header="0" footer="0"/>
      <printOptions horizontalCentered="1"/>
      <pageSetup paperSize="9" fitToHeight="0" orientation="portrait" r:id="rId17"/>
      <headerFooter alignWithMargins="0">
        <oddFooter>&amp;R&amp;"Book Antiqua,Bold"&amp;10Schedule-6/ Page &amp;P of &amp;N</oddFooter>
      </headerFooter>
    </customSheetView>
    <customSheetView guid="{27A45B7A-04F2-4516-B80B-5ED0825D4ED3}">
      <selection activeCell="A4" sqref="A4:D4"/>
      <pageMargins left="0" right="0" top="0" bottom="0" header="0" footer="0"/>
      <printOptions horizontalCentered="1"/>
      <pageSetup paperSize="9" fitToHeight="0" orientation="portrait" r:id="rId18"/>
      <headerFooter alignWithMargins="0">
        <oddFooter>&amp;R&amp;"Book Antiqua,Bold"&amp;10Schedule-6/ Page &amp;P of &amp;N</oddFooter>
      </headerFooter>
    </customSheetView>
    <customSheetView guid="{E9F4E142-7D26-464D-BECA-4F3806DB1FE1}" topLeftCell="A7">
      <selection activeCell="G8" sqref="G8"/>
      <pageMargins left="0" right="0" top="0" bottom="0" header="0" footer="0"/>
      <printOptions horizontalCentered="1"/>
      <pageSetup paperSize="9" fitToHeight="0" orientation="portrait" r:id="rId19"/>
      <headerFooter alignWithMargins="0">
        <oddFooter>&amp;R&amp;"Book Antiqua,Bold"&amp;10Schedule-6/ Page &amp;P of &amp;N</oddFooter>
      </headerFooter>
    </customSheetView>
    <customSheetView guid="{A7DBDDEF-9245-44C6-9EBF-032DB6E1C0A2}" showPageBreaks="1" printArea="1" view="pageBreakPreview">
      <selection activeCell="D22" sqref="D22"/>
      <pageMargins left="0" right="0" top="0" bottom="0" header="0" footer="0"/>
      <printOptions horizontalCentered="1"/>
      <pageSetup paperSize="9" fitToHeight="0" orientation="portrait" r:id="rId20"/>
      <headerFooter alignWithMargins="0">
        <oddFooter>&amp;R&amp;"Book Antiqua,Bold"&amp;10Schedule-6/ Page &amp;P of &amp;N</oddFooter>
      </headerFooter>
    </customSheetView>
    <customSheetView guid="{7487ED9F-BBED-4B2A-9631-22F1A430946B}" showPageBreaks="1" printArea="1" view="pageBreakPreview" topLeftCell="A4">
      <selection activeCell="D22" sqref="D22"/>
      <pageMargins left="0" right="0" top="0" bottom="0" header="0" footer="0"/>
      <printOptions horizontalCentered="1"/>
      <pageSetup paperSize="9" fitToHeight="0" orientation="portrait" r:id="rId21"/>
      <headerFooter alignWithMargins="0">
        <oddFooter>&amp;R&amp;"Book Antiqua,Bold"&amp;10Schedule-6/ Page &amp;P of &amp;N</oddFooter>
      </headerFooter>
    </customSheetView>
    <customSheetView guid="{B3CE7B10-A914-4559-A6DA-AED8C22AFD6D}" showPageBreaks="1" printArea="1" view="pageBreakPreview" topLeftCell="A22">
      <selection activeCell="D9" sqref="D9"/>
      <pageMargins left="0" right="0" top="0" bottom="0" header="0" footer="0"/>
      <printOptions horizontalCentered="1"/>
      <pageSetup paperSize="9" fitToHeight="0" orientation="portrait" r:id="rId22"/>
      <headerFooter alignWithMargins="0">
        <oddFooter>&amp;R&amp;"Book Antiqua,Bold"&amp;10Schedule-6/ Page &amp;P of &amp;N</oddFooter>
      </headerFooter>
    </customSheetView>
    <customSheetView guid="{D53177B2-31EC-4222-B97A-A37DCFD9E45B}" showPageBreaks="1" printArea="1" view="pageBreakPreview" topLeftCell="A7">
      <selection activeCell="D9" sqref="D9"/>
      <pageMargins left="0" right="0" top="0" bottom="0" header="0" footer="0"/>
      <printOptions horizontalCentered="1"/>
      <pageSetup paperSize="9" fitToHeight="0" orientation="portrait" r:id="rId23"/>
      <headerFooter alignWithMargins="0">
        <oddFooter>&amp;R&amp;"Book Antiqua,Bold"&amp;10Schedule-6/ Page &amp;P of &amp;N</oddFooter>
      </headerFooter>
    </customSheetView>
    <customSheetView guid="{223BC0FC-814D-40F0-9795-CE82A16FF3A5}" showPageBreaks="1" printArea="1" view="pageBreakPreview" topLeftCell="A13">
      <selection activeCell="D9" sqref="D9"/>
      <pageMargins left="0" right="0" top="0" bottom="0" header="0" footer="0"/>
      <printOptions horizontalCentered="1"/>
      <pageSetup paperSize="9" fitToHeight="0" orientation="portrait" r:id="rId24"/>
      <headerFooter alignWithMargins="0">
        <oddFooter>&amp;R&amp;"Book Antiqua,Bold"&amp;10Schedule-6/ Page &amp;P of &amp;N</oddFooter>
      </headerFooter>
    </customSheetView>
    <customSheetView guid="{B835C05C-B615-4DCB-982D-4519616B3CD8}" showPageBreaks="1" printArea="1" view="pageBreakPreview" topLeftCell="A6">
      <selection activeCell="D9" sqref="D9"/>
      <pageMargins left="0" right="0" top="0" bottom="0" header="0" footer="0"/>
      <printOptions horizontalCentered="1"/>
      <pageSetup paperSize="9" fitToHeight="0" orientation="portrait" r:id="rId25"/>
      <headerFooter alignWithMargins="0">
        <oddFooter>&amp;R&amp;"Book Antiqua,Bold"&amp;10Schedule-6/ Page &amp;P of &amp;N</oddFooter>
      </headerFooter>
    </customSheetView>
    <customSheetView guid="{A34CC49F-E309-4C23-B4F6-1E3B307C10D1}" showPageBreaks="1" fitToPage="1" printArea="1" hiddenRows="1" view="pageBreakPreview" topLeftCell="A13">
      <selection activeCell="F12" sqref="F12"/>
      <pageMargins left="0" right="0" top="0" bottom="0" header="0" footer="0"/>
      <printOptions horizontalCentered="1"/>
      <pageSetup paperSize="9" fitToHeight="0" orientation="portrait" r:id="rId26"/>
      <headerFooter alignWithMargins="0">
        <oddFooter>&amp;R&amp;"Book Antiqua,Bold"&amp;10Schedule-6/ Page &amp;P of &amp;N</oddFooter>
      </headerFooter>
    </customSheetView>
    <customSheetView guid="{8909CFDD-4F29-4C72-886E-908773EE94A2}" scale="130" showPageBreaks="1" fitToPage="1" printArea="1" hiddenRows="1" view="pageBreakPreview" topLeftCell="A15">
      <selection activeCell="A3" sqref="A3:D3"/>
      <pageMargins left="0" right="0" top="0" bottom="0" header="0" footer="0"/>
      <printOptions horizontalCentered="1"/>
      <pageSetup paperSize="9" fitToHeight="0" orientation="portrait" r:id="rId27"/>
      <headerFooter alignWithMargins="0">
        <oddFooter>&amp;R&amp;"Book Antiqua,Bold"&amp;10Schedule-6/ Page &amp;P of &amp;N</oddFooter>
      </headerFooter>
    </customSheetView>
    <customSheetView guid="{D5F8AD2D-F014-4A7B-9CE7-589273BD9F11}" showPageBreaks="1" fitToPage="1" printArea="1" hiddenRows="1" view="pageBreakPreview">
      <selection activeCell="A3" sqref="A3:D3"/>
      <pageMargins left="0" right="0" top="0" bottom="0" header="0" footer="0"/>
      <printOptions horizontalCentered="1"/>
      <pageSetup paperSize="9" fitToHeight="0" orientation="portrait" r:id="rId28"/>
      <headerFooter alignWithMargins="0">
        <oddFooter>&amp;R&amp;"Book Antiqua,Bold"&amp;10Schedule-6/ Page &amp;P of &amp;N</oddFooter>
      </headerFooter>
    </customSheetView>
    <customSheetView guid="{B79CB868-E256-4BC8-93B8-32C16DA3E61B}" showPageBreaks="1" fitToPage="1" printArea="1" hiddenRows="1" view="pageBreakPreview" topLeftCell="A13">
      <selection activeCell="A3" sqref="A3:D3"/>
      <pageMargins left="0" right="0" top="0" bottom="0" header="0" footer="0"/>
      <printOptions horizontalCentered="1"/>
      <pageSetup paperSize="9" fitToHeight="0" orientation="portrait" r:id="rId29"/>
      <headerFooter alignWithMargins="0">
        <oddFooter>&amp;R&amp;"Book Antiqua,Bold"&amp;10Schedule-6/ Page &amp;P of &amp;N</oddFooter>
      </headerFooter>
    </customSheetView>
  </customSheetViews>
  <mergeCells count="24">
    <mergeCell ref="A28:A29"/>
    <mergeCell ref="B19:C19"/>
    <mergeCell ref="B27:C27"/>
    <mergeCell ref="B28:C29"/>
    <mergeCell ref="B25:C25"/>
    <mergeCell ref="B26:C26"/>
    <mergeCell ref="B21:C21"/>
    <mergeCell ref="B24:C24"/>
    <mergeCell ref="B22:C22"/>
    <mergeCell ref="B23:C23"/>
    <mergeCell ref="B20:C20"/>
    <mergeCell ref="A7:C7"/>
    <mergeCell ref="B10:C10"/>
    <mergeCell ref="B15:C15"/>
    <mergeCell ref="A3:D3"/>
    <mergeCell ref="A4:D4"/>
    <mergeCell ref="B13:C13"/>
    <mergeCell ref="B8:C8"/>
    <mergeCell ref="B9:C9"/>
    <mergeCell ref="B17:C17"/>
    <mergeCell ref="B18:C18"/>
    <mergeCell ref="B16:C16"/>
    <mergeCell ref="B11:C11"/>
    <mergeCell ref="B14:C14"/>
  </mergeCells>
  <phoneticPr fontId="2" type="noConversion"/>
  <printOptions horizontalCentered="1"/>
  <pageMargins left="0.5" right="0.38" top="0.56999999999999995" bottom="0.48" header="0.38" footer="0.24"/>
  <pageSetup paperSize="9" fitToHeight="0" orientation="portrait" r:id="rId30"/>
  <headerFooter alignWithMargins="0">
    <oddFooter>&amp;R&amp;"Book Antiqua,Bold"&amp;10Schedule-6/ Page &amp;P of &amp;N</oddFooter>
  </headerFooter>
  <drawing r:id="rId3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2">
    <tabColor rgb="FFFF0000"/>
  </sheetPr>
  <dimension ref="A1:F36"/>
  <sheetViews>
    <sheetView view="pageBreakPreview" zoomScaleNormal="100" zoomScaleSheetLayoutView="100" workbookViewId="0">
      <selection activeCell="D28" sqref="D28"/>
    </sheetView>
  </sheetViews>
  <sheetFormatPr defaultColWidth="10" defaultRowHeight="16.5"/>
  <cols>
    <col min="1" max="1" width="10.625" style="41" customWidth="1"/>
    <col min="2" max="2" width="27.5" style="41" customWidth="1"/>
    <col min="3" max="3" width="21" style="41" customWidth="1"/>
    <col min="4" max="4" width="34.375" style="41" customWidth="1"/>
    <col min="5" max="16384" width="10" style="38"/>
  </cols>
  <sheetData>
    <row r="1" spans="1:6" ht="18" customHeight="1">
      <c r="A1" s="81" t="str">
        <f>Cover!B3</f>
        <v>SR-I/C&amp;M/WC-4402/2025(SR1/NT/W-AIS/DOM/B00/25/13182), (RFx: 5002004796)</v>
      </c>
      <c r="B1" s="82"/>
      <c r="C1" s="84"/>
      <c r="D1" s="85" t="s">
        <v>306</v>
      </c>
    </row>
    <row r="2" spans="1:6" ht="18" customHeight="1">
      <c r="A2" s="67"/>
      <c r="B2" s="88"/>
      <c r="C2" s="34"/>
      <c r="D2" s="34"/>
    </row>
    <row r="3" spans="1:6" ht="61.5" customHeight="1">
      <c r="A3" s="1359" t="str">
        <f>Cover!$B$2</f>
        <v xml:space="preserve">WC-4402 : 400KV AIS Substation Extension Package of Kurnool-3 PS due to Re-Arrangement in Electrical Layout at Kurnool-III Pooling Station </v>
      </c>
      <c r="B3" s="1359"/>
      <c r="C3" s="1359"/>
      <c r="D3" s="1359"/>
      <c r="E3" s="52"/>
      <c r="F3" s="52"/>
    </row>
    <row r="4" spans="1:6" ht="22.15" customHeight="1">
      <c r="A4" s="1329" t="s">
        <v>285</v>
      </c>
      <c r="B4" s="1329"/>
      <c r="C4" s="1329"/>
      <c r="D4" s="1329"/>
    </row>
    <row r="5" spans="1:6" ht="18" customHeight="1">
      <c r="A5" s="40"/>
    </row>
    <row r="6" spans="1:6" ht="18" customHeight="1">
      <c r="A6" s="31" t="str">
        <f>'Sch-1'!A6</f>
        <v>Bidder’s Name and Address (Sole Bidder) :</v>
      </c>
      <c r="D6" s="64" t="s">
        <v>88</v>
      </c>
    </row>
    <row r="7" spans="1:6" ht="36" customHeight="1">
      <c r="A7" s="1355" t="str">
        <f>'Sch-1'!A7</f>
        <v/>
      </c>
      <c r="B7" s="1355"/>
      <c r="C7" s="1355"/>
      <c r="D7" s="65" t="str">
        <f>'Sch-1'!M7</f>
        <v>Contract &amp; Materials Dept.,</v>
      </c>
    </row>
    <row r="8" spans="1:6" ht="18" customHeight="1">
      <c r="A8" s="42" t="s">
        <v>262</v>
      </c>
      <c r="B8" s="1327" t="str">
        <f>IF('Sch-1'!C8=0, "", 'Sch-1'!C8)</f>
        <v/>
      </c>
      <c r="C8" s="1327"/>
      <c r="D8" s="65" t="str">
        <f>'Sch-1'!M8</f>
        <v>Power Grid Corporation of India Ltd.,</v>
      </c>
    </row>
    <row r="9" spans="1:6" ht="18" customHeight="1">
      <c r="A9" s="42" t="s">
        <v>263</v>
      </c>
      <c r="B9" s="1328" t="str">
        <f>IF('Sch-1'!C9=0, "", 'Sch-1'!C9)</f>
        <v/>
      </c>
      <c r="C9" s="1328"/>
      <c r="D9" s="65" t="str">
        <f>'Sch-1'!M9</f>
        <v>SRTS-I, Kavadiguda Main Road,</v>
      </c>
    </row>
    <row r="10" spans="1:6" ht="18" customHeight="1">
      <c r="A10" s="43"/>
      <c r="B10" s="1328" t="str">
        <f>IF('Sch-1'!C10=0, "", 'Sch-1'!C10)</f>
        <v/>
      </c>
      <c r="C10" s="1328"/>
      <c r="D10" s="65" t="str">
        <f>'Sch-1'!M10</f>
        <v>Secunderabad -500080.</v>
      </c>
    </row>
    <row r="11" spans="1:6" ht="18" customHeight="1">
      <c r="A11" s="43"/>
      <c r="B11" s="1328" t="str">
        <f>IF('Sch-1'!C11=0, "", 'Sch-1'!C11)</f>
        <v/>
      </c>
      <c r="C11" s="1328"/>
      <c r="D11" s="65">
        <f>'Sch-1'!M11</f>
        <v>0</v>
      </c>
    </row>
    <row r="12" spans="1:6" ht="18" customHeight="1">
      <c r="A12" s="53"/>
      <c r="B12" s="53"/>
      <c r="C12" s="53"/>
      <c r="D12" s="64"/>
    </row>
    <row r="13" spans="1:6" ht="22.15" customHeight="1">
      <c r="A13" s="54" t="s">
        <v>264</v>
      </c>
      <c r="B13" s="1325" t="s">
        <v>174</v>
      </c>
      <c r="C13" s="1326"/>
      <c r="D13" s="55" t="s">
        <v>266</v>
      </c>
    </row>
    <row r="14" spans="1:6" ht="22.15" customHeight="1">
      <c r="A14" s="45" t="s">
        <v>269</v>
      </c>
      <c r="B14" s="1354" t="s">
        <v>286</v>
      </c>
      <c r="C14" s="1354"/>
      <c r="D14" s="69">
        <f>'Sch-1'!N58*(1-Discount!K18)+(1-Discount!K23)*'Sch-1'!N59</f>
        <v>0</v>
      </c>
    </row>
    <row r="15" spans="1:6" ht="35.1" customHeight="1">
      <c r="A15" s="56"/>
      <c r="B15" s="1356" t="s">
        <v>287</v>
      </c>
      <c r="C15" s="1353"/>
      <c r="D15" s="47"/>
    </row>
    <row r="16" spans="1:6" ht="22.15" customHeight="1">
      <c r="A16" s="45" t="s">
        <v>273</v>
      </c>
      <c r="B16" s="1354" t="s">
        <v>288</v>
      </c>
      <c r="C16" s="1354"/>
      <c r="D16" s="69">
        <f>'Sch-6'!D16*(1-Discount!K19)</f>
        <v>0</v>
      </c>
    </row>
    <row r="17" spans="1:6" ht="35.1" customHeight="1">
      <c r="A17" s="56"/>
      <c r="B17" s="1352" t="s">
        <v>289</v>
      </c>
      <c r="C17" s="1353"/>
      <c r="D17" s="47"/>
    </row>
    <row r="18" spans="1:6" ht="22.15" customHeight="1">
      <c r="A18" s="45" t="s">
        <v>290</v>
      </c>
      <c r="B18" s="1354" t="s">
        <v>291</v>
      </c>
      <c r="C18" s="1354"/>
      <c r="D18" s="69">
        <f>'Sch-6'!D18*(1-Discount!K20)</f>
        <v>0</v>
      </c>
    </row>
    <row r="19" spans="1:6" ht="30" customHeight="1">
      <c r="A19" s="56"/>
      <c r="B19" s="1356" t="s">
        <v>292</v>
      </c>
      <c r="C19" s="1353"/>
      <c r="D19" s="47"/>
    </row>
    <row r="20" spans="1:6" ht="22.15" customHeight="1">
      <c r="A20" s="45" t="s">
        <v>293</v>
      </c>
      <c r="B20" s="1354" t="s">
        <v>294</v>
      </c>
      <c r="C20" s="1354"/>
      <c r="D20" s="254">
        <f>'Sch-6'!D20*(1-Discount!K21)</f>
        <v>0</v>
      </c>
    </row>
    <row r="21" spans="1:6" ht="30" customHeight="1">
      <c r="A21" s="56"/>
      <c r="B21" s="1356" t="s">
        <v>295</v>
      </c>
      <c r="C21" s="1353"/>
      <c r="D21" s="47"/>
    </row>
    <row r="22" spans="1:6" ht="22.15" hidden="1" customHeight="1">
      <c r="A22" s="45" t="s">
        <v>296</v>
      </c>
      <c r="B22" s="1354" t="s">
        <v>297</v>
      </c>
      <c r="C22" s="1354"/>
      <c r="D22" s="254">
        <f>'Sch-6'!D22*(1-Discount!K22)</f>
        <v>0</v>
      </c>
    </row>
    <row r="23" spans="1:6" ht="38.25" hidden="1" customHeight="1">
      <c r="A23" s="56"/>
      <c r="B23" s="1352" t="s">
        <v>253</v>
      </c>
      <c r="C23" s="1353"/>
      <c r="D23" s="47"/>
    </row>
    <row r="24" spans="1:6" ht="30" customHeight="1">
      <c r="A24" s="45">
        <v>5</v>
      </c>
      <c r="B24" s="1354" t="s">
        <v>298</v>
      </c>
      <c r="C24" s="1354"/>
      <c r="D24" s="69">
        <f>'Sch-5 Dis'!D18</f>
        <v>0</v>
      </c>
    </row>
    <row r="25" spans="1:6" ht="30.75" customHeight="1">
      <c r="A25" s="56"/>
      <c r="B25" s="1356" t="s">
        <v>299</v>
      </c>
      <c r="C25" s="1353"/>
      <c r="D25" s="253"/>
    </row>
    <row r="26" spans="1:6" ht="22.15" customHeight="1">
      <c r="A26" s="45" t="s">
        <v>300</v>
      </c>
      <c r="B26" s="1354" t="s">
        <v>301</v>
      </c>
      <c r="C26" s="1354"/>
      <c r="D26" s="254">
        <f>'Sch-6'!D26*(1-Discount!K23)</f>
        <v>0</v>
      </c>
    </row>
    <row r="27" spans="1:6" ht="35.1" customHeight="1">
      <c r="A27" s="56"/>
      <c r="B27" s="1356" t="s">
        <v>302</v>
      </c>
      <c r="C27" s="1353"/>
      <c r="D27" s="47"/>
    </row>
    <row r="28" spans="1:6" ht="28.5" customHeight="1">
      <c r="A28" s="1332"/>
      <c r="B28" s="1358" t="s">
        <v>303</v>
      </c>
      <c r="C28" s="1358"/>
      <c r="D28" s="70">
        <f>SUM(D14,D16,D18,D20,D24)</f>
        <v>0</v>
      </c>
    </row>
    <row r="29" spans="1:6" ht="25.5" customHeight="1">
      <c r="A29" s="1332"/>
      <c r="B29" s="1358"/>
      <c r="C29" s="1358"/>
      <c r="D29" s="185"/>
    </row>
    <row r="30" spans="1:6" ht="18.75" customHeight="1">
      <c r="A30" s="77"/>
      <c r="B30" s="78"/>
      <c r="C30" s="78"/>
      <c r="D30" s="79"/>
    </row>
    <row r="31" spans="1:6" ht="28.15" customHeight="1">
      <c r="A31" s="77"/>
      <c r="B31" s="78"/>
      <c r="C31" s="101"/>
      <c r="D31" s="79"/>
    </row>
    <row r="32" spans="1:6" ht="28.15" customHeight="1">
      <c r="A32" s="980" t="s">
        <v>304</v>
      </c>
      <c r="B32" s="993" t="str">
        <f>IF('Sch-1'!B66=0,"", 'Sch-1'!B66)</f>
        <v>--</v>
      </c>
      <c r="C32" s="987" t="s">
        <v>149</v>
      </c>
      <c r="D32" s="984" t="str">
        <f>IF('Sch-1'!M66=0,"",'Sch-1'!M66)</f>
        <v/>
      </c>
      <c r="F32" s="987"/>
    </row>
    <row r="33" spans="1:6" ht="28.15" customHeight="1">
      <c r="A33" s="980" t="s">
        <v>305</v>
      </c>
      <c r="B33" s="993" t="str">
        <f>IF('Sch-1'!B67=0,"", 'Sch-1'!B67)</f>
        <v/>
      </c>
      <c r="C33" s="987" t="s">
        <v>151</v>
      </c>
      <c r="D33" s="984" t="str">
        <f>IF('Sch-1'!M67=0,"",'Sch-1'!M67)</f>
        <v/>
      </c>
      <c r="F33" s="979"/>
    </row>
    <row r="34" spans="1:6" ht="28.15" customHeight="1">
      <c r="A34" s="89"/>
      <c r="B34" s="88"/>
      <c r="C34" s="101"/>
      <c r="F34" s="67"/>
    </row>
    <row r="35" spans="1:6" ht="30" customHeight="1">
      <c r="A35" s="89"/>
      <c r="B35" s="88"/>
      <c r="C35" s="101"/>
      <c r="D35" s="89"/>
      <c r="F35" s="102"/>
    </row>
    <row r="36" spans="1:6" ht="30" customHeight="1">
      <c r="A36" s="51"/>
      <c r="B36" s="51"/>
      <c r="C36" s="57"/>
      <c r="E36" s="58"/>
    </row>
  </sheetData>
  <sheetProtection algorithmName="SHA-512" hashValue="KQnP5CHgknUKSngx6osLQTYqOmbrmVfFEgFWU+LkAa8dueNrIaK2iMq5W3avCBIxXaNf8rkJn+QWdonBQysgKw==" saltValue="4s4FIbKVi5K39zXvL4GjIw==" spinCount="100000" sheet="1" formatColumns="0" formatRows="0" selectLockedCells="1"/>
  <customSheetViews>
    <customSheetView guid="{987A3FAC-920D-4C0C-8129-D8F4AFD7E477}" showPageBreaks="1" printArea="1" hiddenRows="1" view="pageBreakPreview" topLeftCell="A13">
      <selection activeCell="A3" sqref="A3:D3"/>
      <pageMargins left="0" right="0" top="0" bottom="0" header="0" footer="0"/>
      <printOptions horizontalCentered="1"/>
      <pageSetup paperSize="9" scale="72" fitToHeight="0" orientation="portrait" r:id="rId1"/>
      <headerFooter alignWithMargins="0">
        <oddFooter>&amp;R&amp;"Book Antiqua,Bold"&amp;10Schedule-6/ Page &amp;P of &amp;N</oddFooter>
      </headerFooter>
    </customSheetView>
    <customSheetView guid="{CB55CDDD-15EC-4265-9148-3411BBB26D54}" showPageBreaks="1" printArea="1" hiddenRows="1" view="pageBreakPreview">
      <selection activeCell="D24" sqref="D24"/>
      <pageMargins left="0" right="0" top="0" bottom="0" header="0" footer="0"/>
      <printOptions horizontalCentered="1"/>
      <pageSetup paperSize="9" fitToHeight="0" orientation="portrait" r:id="rId2"/>
      <headerFooter alignWithMargins="0">
        <oddFooter>&amp;R&amp;"Book Antiqua,Bold"&amp;10Schedule-6/ Page &amp;P of &amp;N</oddFooter>
      </headerFooter>
    </customSheetView>
    <customSheetView guid="{023E95C7-CD0A-46A1-945E-64751E02EBFE}" showPageBreaks="1" printArea="1" hiddenRows="1" view="pageBreakPreview" topLeftCell="A24">
      <selection activeCell="G3" sqref="G3"/>
      <pageMargins left="0" right="0" top="0" bottom="0" header="0" footer="0"/>
      <printOptions horizontalCentered="1"/>
      <pageSetup paperSize="9" fitToHeight="0" orientation="portrait" r:id="rId3"/>
      <headerFooter alignWithMargins="0">
        <oddFooter>&amp;R&amp;"Book Antiqua,Bold"&amp;10Schedule-6/ Page &amp;P of &amp;N</oddFooter>
      </headerFooter>
    </customSheetView>
    <customSheetView guid="{BB6473B7-092C-417E-97E7-ED0705AE17A0}" showPageBreaks="1" printArea="1" hiddenRows="1" view="pageBreakPreview" topLeftCell="A19">
      <selection activeCell="G3" sqref="G3"/>
      <pageMargins left="0" right="0" top="0" bottom="0" header="0" footer="0"/>
      <printOptions horizontalCentered="1"/>
      <pageSetup paperSize="9" fitToHeight="0" orientation="portrait" r:id="rId4"/>
      <headerFooter alignWithMargins="0">
        <oddFooter>&amp;R&amp;"Book Antiqua,Bold"&amp;10Schedule-6/ Page &amp;P of &amp;N</oddFooter>
      </headerFooter>
    </customSheetView>
    <customSheetView guid="{A41EE4DE-0D82-4A56-8210-F78316511D11}" scale="145" showPageBreaks="1" printArea="1" hiddenRows="1" view="pageBreakPreview" topLeftCell="A12">
      <selection activeCell="G3" sqref="G3"/>
      <pageMargins left="0" right="0" top="0" bottom="0" header="0" footer="0"/>
      <printOptions horizontalCentered="1"/>
      <pageSetup paperSize="9" fitToHeight="0" orientation="portrait" r:id="rId5"/>
      <headerFooter alignWithMargins="0">
        <oddFooter>&amp;R&amp;"Book Antiqua,Bold"&amp;10Schedule-6/ Page &amp;P of &amp;N</oddFooter>
      </headerFooter>
    </customSheetView>
    <customSheetView guid="{1E0C44A1-9358-4FBD-8C2C-4DB661DA1476}" scale="145" showPageBreaks="1" printArea="1" hiddenRows="1" view="pageBreakPreview">
      <selection activeCell="G3" sqref="G3"/>
      <pageMargins left="0" right="0" top="0" bottom="0" header="0" footer="0"/>
      <printOptions horizontalCentered="1"/>
      <pageSetup paperSize="9" fitToHeight="0" orientation="portrait" r:id="rId6"/>
      <headerFooter alignWithMargins="0">
        <oddFooter>&amp;R&amp;"Book Antiqua,Bold"&amp;10Schedule-6/ Page &amp;P of &amp;N</oddFooter>
      </headerFooter>
    </customSheetView>
    <customSheetView guid="{498493C3-769C-4143-9114-C68CD1D40B11}" scale="145" showPageBreaks="1" printArea="1" hiddenRows="1" view="pageBreakPreview" topLeftCell="A3">
      <selection activeCell="G3" sqref="G3"/>
      <pageMargins left="0" right="0" top="0" bottom="0" header="0" footer="0"/>
      <printOptions horizontalCentered="1"/>
      <pageSetup paperSize="9" fitToHeight="0" orientation="portrait" r:id="rId7"/>
      <headerFooter alignWithMargins="0">
        <oddFooter>&amp;R&amp;"Book Antiqua,Bold"&amp;10Schedule-6/ Page &amp;P of &amp;N</oddFooter>
      </headerFooter>
    </customSheetView>
    <customSheetView guid="{C431BC99-7569-44AB-83F6-AB73BDED3783}" showPageBreaks="1" printArea="1" view="pageBreakPreview" topLeftCell="A22">
      <selection activeCell="D22" sqref="D22"/>
      <pageMargins left="0" right="0" top="0" bottom="0" header="0" footer="0"/>
      <printOptions horizontalCentered="1"/>
      <pageSetup paperSize="9" fitToHeight="0" orientation="portrait" r:id="rId8"/>
      <headerFooter alignWithMargins="0">
        <oddFooter>&amp;R&amp;"Book Antiqua,Bold"&amp;10Schedule-6/ Page &amp;P of &amp;N</oddFooter>
      </headerFooter>
    </customSheetView>
    <customSheetView guid="{E97134B6-5E8D-4951-8DA0-73D065532361}" showPageBreaks="1" printArea="1" view="pageBreakPreview" topLeftCell="A19">
      <selection activeCell="D22" sqref="D22"/>
      <pageMargins left="0" right="0" top="0" bottom="0" header="0" footer="0"/>
      <printOptions horizontalCentered="1"/>
      <pageSetup paperSize="9" fitToHeight="0" orientation="portrait" r:id="rId9"/>
      <headerFooter alignWithMargins="0">
        <oddFooter>&amp;R&amp;"Book Antiqua,Bold"&amp;10Schedule-6/ Page &amp;P of &amp;N</oddFooter>
      </headerFooter>
    </customSheetView>
    <customSheetView guid="{D0757F9E-DF41-4B40-A5E5-F4F8FDD8D61D}" showPageBreaks="1" printArea="1" view="pageBreakPreview" topLeftCell="A7">
      <selection activeCell="C33" sqref="C33"/>
      <pageMargins left="0" right="0" top="0" bottom="0" header="0" footer="0"/>
      <printOptions horizontalCentered="1"/>
      <pageSetup paperSize="9" fitToHeight="0" orientation="portrait" r:id="rId10"/>
      <headerFooter alignWithMargins="0">
        <oddFooter>&amp;R&amp;"Book Antiqua,Bold"&amp;10Schedule-6/ Page &amp;P of &amp;N</oddFooter>
      </headerFooter>
    </customSheetView>
    <customSheetView guid="{EE46BCD1-F715-4FA9-A5FC-1B125AD601E0}" showPageBreaks="1" printArea="1" view="pageBreakPreview">
      <selection activeCell="C33" sqref="C33"/>
      <pageMargins left="0" right="0" top="0" bottom="0" header="0" footer="0"/>
      <printOptions horizontalCentered="1"/>
      <pageSetup paperSize="9" fitToHeight="0" orientation="portrait" r:id="rId11"/>
      <headerFooter alignWithMargins="0">
        <oddFooter>&amp;R&amp;"Book Antiqua,Bold"&amp;10Schedule-6/ Page &amp;P of &amp;N</oddFooter>
      </headerFooter>
    </customSheetView>
    <customSheetView guid="{4AA1107B-A795-4744-B566-827168772C7A}" showPageBreaks="1" printArea="1" view="pageBreakPreview" topLeftCell="A22">
      <selection activeCell="C33" sqref="C33"/>
      <pageMargins left="0" right="0" top="0" bottom="0" header="0" footer="0"/>
      <printOptions horizontalCentered="1"/>
      <pageSetup paperSize="9" fitToHeight="0" orientation="portrait" r:id="rId12"/>
      <headerFooter alignWithMargins="0">
        <oddFooter>&amp;R&amp;"Book Antiqua,Bold"&amp;10Schedule-6/ Page &amp;P of &amp;N</oddFooter>
      </headerFooter>
    </customSheetView>
    <customSheetView guid="{B23AD343-29DA-4CE0-BD10-47BF44F3782F}" topLeftCell="A16">
      <selection activeCell="G8" sqref="G8"/>
      <pageMargins left="0" right="0" top="0" bottom="0" header="0" footer="0"/>
      <printOptions horizontalCentered="1"/>
      <pageSetup paperSize="9" fitToHeight="0" orientation="portrait" r:id="rId13"/>
      <headerFooter alignWithMargins="0">
        <oddFooter>&amp;R&amp;"Book Antiqua,Bold"&amp;10Schedule-6/ Page &amp;P of &amp;N</oddFooter>
      </headerFooter>
    </customSheetView>
    <customSheetView guid="{ECE9294F-C910-4036-88BC-B1F2176FB06B}">
      <selection activeCell="D18" sqref="D18"/>
      <pageMargins left="0" right="0" top="0" bottom="0" header="0" footer="0"/>
      <printOptions horizontalCentered="1"/>
      <pageSetup paperSize="9" fitToHeight="0" orientation="portrait" r:id="rId14"/>
      <headerFooter alignWithMargins="0">
        <oddFooter>&amp;R&amp;"Book Antiqua,Bold"&amp;10Schedule-6/ Page &amp;P of &amp;N</oddFooter>
      </headerFooter>
    </customSheetView>
    <customSheetView guid="{27A45B7A-04F2-4516-B80B-5ED0825D4ED3}">
      <selection activeCell="A4" sqref="A4:D4"/>
      <pageMargins left="0" right="0" top="0" bottom="0" header="0" footer="0"/>
      <printOptions horizontalCentered="1"/>
      <pageSetup paperSize="9" fitToHeight="0" orientation="portrait" r:id="rId15"/>
      <headerFooter alignWithMargins="0">
        <oddFooter>&amp;R&amp;"Book Antiqua,Bold"&amp;10Schedule-6/ Page &amp;P of &amp;N</oddFooter>
      </headerFooter>
    </customSheetView>
    <customSheetView guid="{E9F4E142-7D26-464D-BECA-4F3806DB1FE1}" topLeftCell="A16">
      <selection activeCell="G8" sqref="G8"/>
      <pageMargins left="0" right="0" top="0" bottom="0" header="0" footer="0"/>
      <printOptions horizontalCentered="1"/>
      <pageSetup paperSize="9" fitToHeight="0" orientation="portrait" r:id="rId16"/>
      <headerFooter alignWithMargins="0">
        <oddFooter>&amp;R&amp;"Book Antiqua,Bold"&amp;10Schedule-6/ Page &amp;P of &amp;N</oddFooter>
      </headerFooter>
    </customSheetView>
    <customSheetView guid="{A7DBDDEF-9245-44C6-9EBF-032DB6E1C0A2}" showPageBreaks="1" printArea="1" view="pageBreakPreview" topLeftCell="A22">
      <selection activeCell="C33" sqref="C33"/>
      <pageMargins left="0" right="0" top="0" bottom="0" header="0" footer="0"/>
      <printOptions horizontalCentered="1"/>
      <pageSetup paperSize="9" fitToHeight="0" orientation="portrait" r:id="rId17"/>
      <headerFooter alignWithMargins="0">
        <oddFooter>&amp;R&amp;"Book Antiqua,Bold"&amp;10Schedule-6/ Page &amp;P of &amp;N</oddFooter>
      </headerFooter>
    </customSheetView>
    <customSheetView guid="{7487ED9F-BBED-4B2A-9631-22F1A430946B}" showPageBreaks="1" printArea="1" view="pageBreakPreview" topLeftCell="A22">
      <selection activeCell="C33" sqref="C33"/>
      <pageMargins left="0" right="0" top="0" bottom="0" header="0" footer="0"/>
      <printOptions horizontalCentered="1"/>
      <pageSetup paperSize="9" fitToHeight="0" orientation="portrait" r:id="rId18"/>
      <headerFooter alignWithMargins="0">
        <oddFooter>&amp;R&amp;"Book Antiqua,Bold"&amp;10Schedule-6/ Page &amp;P of &amp;N</oddFooter>
      </headerFooter>
    </customSheetView>
    <customSheetView guid="{B3CE7B10-A914-4559-A6DA-AED8C22AFD6D}" showPageBreaks="1" printArea="1" view="pageBreakPreview" topLeftCell="A25">
      <selection activeCell="C33" sqref="C33"/>
      <pageMargins left="0" right="0" top="0" bottom="0" header="0" footer="0"/>
      <printOptions horizontalCentered="1"/>
      <pageSetup paperSize="9" fitToHeight="0" orientation="portrait" r:id="rId19"/>
      <headerFooter alignWithMargins="0">
        <oddFooter>&amp;R&amp;"Book Antiqua,Bold"&amp;10Schedule-6/ Page &amp;P of &amp;N</oddFooter>
      </headerFooter>
    </customSheetView>
    <customSheetView guid="{D53177B2-31EC-4222-B97A-A37DCFD9E45B}" showPageBreaks="1" printArea="1" view="pageBreakPreview" topLeftCell="A19">
      <selection activeCell="D22" sqref="D22"/>
      <pageMargins left="0" right="0" top="0" bottom="0" header="0" footer="0"/>
      <printOptions horizontalCentered="1"/>
      <pageSetup paperSize="9" fitToHeight="0" orientation="portrait" r:id="rId20"/>
      <headerFooter alignWithMargins="0">
        <oddFooter>&amp;R&amp;"Book Antiqua,Bold"&amp;10Schedule-6/ Page &amp;P of &amp;N</oddFooter>
      </headerFooter>
    </customSheetView>
    <customSheetView guid="{223BC0FC-814D-40F0-9795-CE82A16FF3A5}" showPageBreaks="1" printArea="1" view="pageBreakPreview" topLeftCell="A22">
      <selection activeCell="D22" sqref="D22"/>
      <pageMargins left="0" right="0" top="0" bottom="0" header="0" footer="0"/>
      <printOptions horizontalCentered="1"/>
      <pageSetup paperSize="9" fitToHeight="0" orientation="portrait" r:id="rId21"/>
      <headerFooter alignWithMargins="0">
        <oddFooter>&amp;R&amp;"Book Antiqua,Bold"&amp;10Schedule-6/ Page &amp;P of &amp;N</oddFooter>
      </headerFooter>
    </customSheetView>
    <customSheetView guid="{B835C05C-B615-4DCB-982D-4519616B3CD8}" showPageBreaks="1" printArea="1" view="pageBreakPreview" topLeftCell="A21">
      <selection activeCell="D22" sqref="D22"/>
      <pageMargins left="0" right="0" top="0" bottom="0" header="0" footer="0"/>
      <printOptions horizontalCentered="1"/>
      <pageSetup paperSize="9" fitToHeight="0" orientation="portrait" r:id="rId22"/>
      <headerFooter alignWithMargins="0">
        <oddFooter>&amp;R&amp;"Book Antiqua,Bold"&amp;10Schedule-6/ Page &amp;P of &amp;N</oddFooter>
      </headerFooter>
    </customSheetView>
    <customSheetView guid="{A34CC49F-E309-4C23-B4F6-1E3B307C10D1}" showPageBreaks="1" printArea="1" hiddenRows="1" view="pageBreakPreview" topLeftCell="A10">
      <selection activeCell="G11" sqref="G11"/>
      <pageMargins left="0" right="0" top="0" bottom="0" header="0" footer="0"/>
      <printOptions horizontalCentered="1"/>
      <pageSetup paperSize="9" fitToHeight="0" orientation="portrait" r:id="rId23"/>
      <headerFooter alignWithMargins="0">
        <oddFooter>&amp;R&amp;"Book Antiqua,Bold"&amp;10Schedule-6/ Page &amp;P of &amp;N</oddFooter>
      </headerFooter>
    </customSheetView>
    <customSheetView guid="{8909CFDD-4F29-4C72-886E-908773EE94A2}" scale="145" showPageBreaks="1" printArea="1" hiddenRows="1" view="pageBreakPreview" topLeftCell="A16">
      <selection activeCell="G3" sqref="G3"/>
      <pageMargins left="0" right="0" top="0" bottom="0" header="0" footer="0"/>
      <printOptions horizontalCentered="1"/>
      <pageSetup paperSize="9" fitToHeight="0" orientation="portrait" r:id="rId24"/>
      <headerFooter alignWithMargins="0">
        <oddFooter>&amp;R&amp;"Book Antiqua,Bold"&amp;10Schedule-6/ Page &amp;P of &amp;N</oddFooter>
      </headerFooter>
    </customSheetView>
    <customSheetView guid="{D5F8AD2D-F014-4A7B-9CE7-589273BD9F11}" showPageBreaks="1" printArea="1" hiddenRows="1" view="pageBreakPreview">
      <selection activeCell="A3" sqref="A3:D3"/>
      <pageMargins left="0" right="0" top="0" bottom="0" header="0" footer="0"/>
      <printOptions horizontalCentered="1"/>
      <pageSetup paperSize="9" fitToHeight="0" orientation="portrait" r:id="rId25"/>
      <headerFooter alignWithMargins="0">
        <oddFooter>&amp;R&amp;"Book Antiqua,Bold"&amp;10Schedule-6/ Page &amp;P of &amp;N</oddFooter>
      </headerFooter>
    </customSheetView>
    <customSheetView guid="{B79CB868-E256-4BC8-93B8-32C16DA3E61B}" showPageBreaks="1" printArea="1" hiddenRows="1" view="pageBreakPreview" topLeftCell="A13">
      <selection activeCell="A3" sqref="A3:D3"/>
      <pageMargins left="0" right="0" top="0" bottom="0" header="0" footer="0"/>
      <printOptions horizontalCentered="1"/>
      <pageSetup paperSize="9" scale="72" fitToHeight="0" orientation="portrait" r:id="rId26"/>
      <headerFooter alignWithMargins="0">
        <oddFooter>&amp;R&amp;"Book Antiqua,Bold"&amp;10Schedule-6/ Page &amp;P of &amp;N</oddFooter>
      </headerFooter>
    </customSheetView>
  </customSheetViews>
  <mergeCells count="24">
    <mergeCell ref="A3:D3"/>
    <mergeCell ref="A4:D4"/>
    <mergeCell ref="A7:C7"/>
    <mergeCell ref="B8:C8"/>
    <mergeCell ref="B11:C11"/>
    <mergeCell ref="B13:C13"/>
    <mergeCell ref="B9:C9"/>
    <mergeCell ref="B10:C10"/>
    <mergeCell ref="B18:C18"/>
    <mergeCell ref="B19:C19"/>
    <mergeCell ref="B14:C14"/>
    <mergeCell ref="B15:C15"/>
    <mergeCell ref="B16:C16"/>
    <mergeCell ref="B17:C17"/>
    <mergeCell ref="A28:A29"/>
    <mergeCell ref="B28:C29"/>
    <mergeCell ref="B20:C20"/>
    <mergeCell ref="B21:C21"/>
    <mergeCell ref="B24:C24"/>
    <mergeCell ref="B25:C25"/>
    <mergeCell ref="B26:C26"/>
    <mergeCell ref="B27:C27"/>
    <mergeCell ref="B22:C22"/>
    <mergeCell ref="B23:C23"/>
  </mergeCells>
  <phoneticPr fontId="29" type="noConversion"/>
  <printOptions horizontalCentered="1"/>
  <pageMargins left="0.5" right="0.38" top="0.56999999999999995" bottom="0.48" header="0.38" footer="0.24"/>
  <pageSetup paperSize="9" scale="72" fitToHeight="0" orientation="portrait" r:id="rId27"/>
  <headerFooter alignWithMargins="0">
    <oddFooter>&amp;R&amp;"Book Antiqua,Bold"&amp;10Schedule-6/ Page &amp;P of &amp;N</oddFooter>
  </headerFooter>
  <drawing r:id="rId28"/>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4">
    <tabColor indexed="53"/>
    <pageSetUpPr autoPageBreaks="0" fitToPage="1"/>
  </sheetPr>
  <dimension ref="A1:AV219"/>
  <sheetViews>
    <sheetView view="pageBreakPreview" zoomScale="70" zoomScaleNormal="100" zoomScaleSheetLayoutView="70" workbookViewId="0">
      <selection activeCell="A21" sqref="A21:H21"/>
    </sheetView>
  </sheetViews>
  <sheetFormatPr defaultColWidth="9" defaultRowHeight="16.5"/>
  <cols>
    <col min="1" max="8" width="11.375" style="1008" customWidth="1"/>
    <col min="9" max="9" width="31.375" style="983" customWidth="1"/>
    <col min="10" max="10" width="7.625" style="983" customWidth="1"/>
    <col min="11" max="11" width="10.25" style="983" customWidth="1"/>
    <col min="12" max="12" width="15.375" style="983" customWidth="1"/>
    <col min="13" max="13" width="15.75" style="983" customWidth="1"/>
    <col min="14" max="14" width="23.625" style="256" customWidth="1"/>
    <col min="15" max="15" width="9" style="282" customWidth="1"/>
    <col min="16" max="16" width="0" style="182" hidden="1" customWidth="1"/>
    <col min="17" max="17" width="18.5" style="182" hidden="1" customWidth="1"/>
    <col min="18" max="18" width="34.25" style="182" hidden="1" customWidth="1"/>
    <col min="19" max="32" width="9" style="182"/>
    <col min="33" max="33" width="0" style="182" hidden="1" customWidth="1"/>
    <col min="34" max="34" width="13.875" style="182" hidden="1" customWidth="1"/>
    <col min="35" max="35" width="13.625" style="182" hidden="1" customWidth="1"/>
    <col min="36" max="36" width="21.375" style="182" hidden="1" customWidth="1"/>
    <col min="37" max="37" width="12" style="182" hidden="1" customWidth="1"/>
    <col min="38" max="39" width="0" style="182" hidden="1" customWidth="1"/>
    <col min="40" max="48" width="9" style="182"/>
    <col min="49" max="16384" width="9" style="282"/>
  </cols>
  <sheetData>
    <row r="1" spans="1:48" ht="18" customHeight="1">
      <c r="A1" s="81" t="str">
        <f>Cover!B3</f>
        <v>SR-I/C&amp;M/WC-4402/2025(SR1/NT/W-AIS/DOM/B00/25/13182), (RFx: 5002004796)</v>
      </c>
      <c r="B1" s="81"/>
      <c r="C1" s="81"/>
      <c r="D1" s="81"/>
      <c r="E1" s="81"/>
      <c r="F1" s="81"/>
      <c r="G1" s="81"/>
      <c r="H1" s="81"/>
      <c r="I1" s="82"/>
      <c r="J1" s="83"/>
      <c r="K1" s="83"/>
      <c r="L1" s="83"/>
      <c r="M1" s="85" t="s">
        <v>307</v>
      </c>
    </row>
    <row r="2" spans="1:48" ht="3" customHeight="1">
      <c r="A2" s="979"/>
      <c r="B2" s="979"/>
      <c r="C2" s="979"/>
      <c r="D2" s="979"/>
      <c r="E2" s="979"/>
      <c r="F2" s="979"/>
      <c r="G2" s="979"/>
      <c r="H2" s="979"/>
      <c r="I2" s="980"/>
      <c r="J2" s="498"/>
      <c r="K2" s="498"/>
      <c r="L2" s="498"/>
      <c r="M2" s="498"/>
    </row>
    <row r="3" spans="1:48" ht="117" customHeight="1">
      <c r="A3" s="1360" t="str">
        <f>Cover!$B$2</f>
        <v xml:space="preserve">WC-4402 : 400KV AIS Substation Extension Package of Kurnool-3 PS due to Re-Arrangement in Electrical Layout at Kurnool-III Pooling Station </v>
      </c>
      <c r="B3" s="1360"/>
      <c r="C3" s="1360"/>
      <c r="D3" s="1360"/>
      <c r="E3" s="1360"/>
      <c r="F3" s="1360"/>
      <c r="G3" s="1360"/>
      <c r="H3" s="1360"/>
      <c r="I3" s="1360"/>
      <c r="J3" s="1360"/>
      <c r="K3" s="1360"/>
      <c r="L3" s="1360"/>
      <c r="M3" s="1360"/>
      <c r="N3" s="1360"/>
      <c r="AG3" s="197" t="s">
        <v>183</v>
      </c>
      <c r="AI3" s="218">
        <f>IF(ISERROR(#REF!/('Sch-6'!D14+'Sch-6'!D16+'Sch-6'!D18)),0,#REF!/( 'Sch-6'!D14+'Sch-6'!D16+'Sch-6'!D18))</f>
        <v>0</v>
      </c>
    </row>
    <row r="4" spans="1:48" ht="22.15" customHeight="1">
      <c r="A4" s="1308" t="s">
        <v>196</v>
      </c>
      <c r="B4" s="1308"/>
      <c r="C4" s="1308"/>
      <c r="D4" s="1308"/>
      <c r="E4" s="1308"/>
      <c r="F4" s="1308"/>
      <c r="G4" s="1308"/>
      <c r="H4" s="1308"/>
      <c r="I4" s="1308"/>
      <c r="J4" s="1308"/>
      <c r="K4" s="1308"/>
      <c r="L4" s="1308"/>
      <c r="M4" s="1308"/>
      <c r="N4" s="1308"/>
      <c r="AG4" s="197" t="s">
        <v>185</v>
      </c>
      <c r="AI4" s="218" t="e">
        <f>#REF!</f>
        <v>#REF!</v>
      </c>
    </row>
    <row r="5" spans="1:48" ht="18.600000000000001" customHeight="1">
      <c r="A5" s="68"/>
      <c r="B5" s="68"/>
      <c r="C5" s="68"/>
      <c r="D5" s="68"/>
      <c r="E5" s="68"/>
      <c r="F5" s="68"/>
      <c r="G5" s="68"/>
      <c r="H5" s="68"/>
      <c r="I5" s="107"/>
      <c r="J5" s="107"/>
      <c r="K5" s="107"/>
      <c r="L5" s="107"/>
      <c r="M5" s="107"/>
      <c r="AG5" s="197" t="s">
        <v>308</v>
      </c>
      <c r="AI5" s="218">
        <f>IF(ISERROR(#REF!/#REF!),0,#REF! /#REF!)</f>
        <v>0</v>
      </c>
    </row>
    <row r="6" spans="1:48">
      <c r="A6" s="31" t="str">
        <f>'Sch-1'!A6</f>
        <v>Bidder’s Name and Address (Sole Bidder) :</v>
      </c>
      <c r="B6" s="31"/>
      <c r="C6" s="31"/>
      <c r="D6" s="31"/>
      <c r="E6" s="31"/>
      <c r="F6" s="31"/>
      <c r="G6" s="31"/>
      <c r="H6" s="31"/>
      <c r="I6" s="502"/>
      <c r="J6" s="502"/>
      <c r="K6" s="502" t="s">
        <v>88</v>
      </c>
      <c r="M6" s="502"/>
      <c r="AG6" s="197" t="s">
        <v>309</v>
      </c>
      <c r="AI6" s="218" t="e">
        <f>#REF!</f>
        <v>#REF!</v>
      </c>
    </row>
    <row r="7" spans="1:48">
      <c r="A7" s="1364" t="str">
        <f>'Sch-1'!A7</f>
        <v/>
      </c>
      <c r="B7" s="1364"/>
      <c r="C7" s="1364"/>
      <c r="D7" s="1364"/>
      <c r="E7" s="1364"/>
      <c r="F7" s="1364"/>
      <c r="G7" s="1364"/>
      <c r="H7" s="1364"/>
      <c r="I7" s="1364"/>
      <c r="J7" s="1364"/>
      <c r="K7" s="981" t="str">
        <f>'Sch-1'!M7</f>
        <v>Contract &amp; Materials Dept.,</v>
      </c>
      <c r="M7" s="422"/>
      <c r="AG7" s="197" t="s">
        <v>188</v>
      </c>
      <c r="AI7" s="218" t="e">
        <f>SUM(AI3:AI6)</f>
        <v>#REF!</v>
      </c>
    </row>
    <row r="8" spans="1:48" ht="28.15" customHeight="1">
      <c r="A8" s="42" t="s">
        <v>262</v>
      </c>
      <c r="B8" s="42" t="str">
        <f>+I8</f>
        <v/>
      </c>
      <c r="C8" s="42"/>
      <c r="D8" s="42"/>
      <c r="E8" s="42"/>
      <c r="F8" s="42"/>
      <c r="G8" s="42"/>
      <c r="H8" s="42"/>
      <c r="I8" s="1363" t="str">
        <f>IF('Sch-1'!C8=0, "", 'Sch-1'!C8)</f>
        <v/>
      </c>
      <c r="J8" s="1363"/>
      <c r="K8" s="981" t="str">
        <f>'Sch-1'!M8</f>
        <v>Power Grid Corporation of India Ltd.,</v>
      </c>
      <c r="M8" s="998"/>
    </row>
    <row r="9" spans="1:48" ht="28.15" customHeight="1">
      <c r="A9" s="42" t="s">
        <v>263</v>
      </c>
      <c r="B9" s="999" t="str">
        <f t="shared" ref="B9:B11" si="0">+I9</f>
        <v/>
      </c>
      <c r="C9" s="999"/>
      <c r="D9" s="42"/>
      <c r="E9" s="42"/>
      <c r="F9" s="42"/>
      <c r="G9" s="42"/>
      <c r="H9" s="42"/>
      <c r="I9" s="1363" t="str">
        <f>IF('Sch-1'!C9=0, "", 'Sch-1'!C9)</f>
        <v/>
      </c>
      <c r="J9" s="1363"/>
      <c r="K9" s="981" t="str">
        <f>'Sch-1'!M9</f>
        <v>SRTS-I, Kavadiguda Main Road,</v>
      </c>
      <c r="M9" s="998"/>
    </row>
    <row r="10" spans="1:48" ht="28.15" customHeight="1">
      <c r="A10" s="1000"/>
      <c r="B10" s="999" t="str">
        <f t="shared" si="0"/>
        <v/>
      </c>
      <c r="C10" s="1000"/>
      <c r="D10" s="1000"/>
      <c r="E10" s="1000"/>
      <c r="F10" s="1000"/>
      <c r="G10" s="1000"/>
      <c r="H10" s="1000"/>
      <c r="I10" s="1363" t="str">
        <f>IF('Sch-1'!C10=0, "", 'Sch-1'!C10)</f>
        <v/>
      </c>
      <c r="J10" s="1363"/>
      <c r="K10" s="981" t="str">
        <f>'Sch-1'!M10</f>
        <v>Secunderabad -500080.</v>
      </c>
      <c r="M10" s="998"/>
      <c r="AG10" s="197" t="s">
        <v>189</v>
      </c>
      <c r="AI10" s="225">
        <f>'Sch-1'!AA10</f>
        <v>0</v>
      </c>
    </row>
    <row r="11" spans="1:48" ht="28.15" customHeight="1">
      <c r="A11" s="1000"/>
      <c r="B11" s="999" t="str">
        <f t="shared" si="0"/>
        <v/>
      </c>
      <c r="C11" s="1000"/>
      <c r="D11" s="1000"/>
      <c r="E11" s="1000"/>
      <c r="F11" s="1000"/>
      <c r="G11" s="1000"/>
      <c r="H11" s="1000"/>
      <c r="I11" s="1363" t="str">
        <f>IF('Sch-1'!C11=0, "", 'Sch-1'!C11)</f>
        <v/>
      </c>
      <c r="J11" s="1363"/>
      <c r="K11" s="981">
        <f>'Sch-1'!M11</f>
        <v>0</v>
      </c>
      <c r="M11" s="998"/>
      <c r="AG11" s="197"/>
      <c r="AI11" s="218"/>
    </row>
    <row r="12" spans="1:48" ht="7.5" customHeight="1">
      <c r="A12" s="1000"/>
      <c r="B12" s="1000"/>
      <c r="C12" s="1000"/>
      <c r="D12" s="1000"/>
      <c r="E12" s="1000"/>
      <c r="F12" s="1000"/>
      <c r="G12" s="1000"/>
      <c r="H12" s="1000"/>
      <c r="I12" s="998"/>
      <c r="J12" s="998"/>
      <c r="K12" s="998"/>
      <c r="L12" s="998"/>
      <c r="M12" s="998"/>
      <c r="N12" s="206"/>
      <c r="O12" s="182"/>
      <c r="AG12" s="197"/>
      <c r="AI12" s="218"/>
    </row>
    <row r="13" spans="1:48" ht="28.15" customHeight="1" thickBot="1">
      <c r="A13" s="1365" t="s">
        <v>310</v>
      </c>
      <c r="B13" s="1365"/>
      <c r="C13" s="1365"/>
      <c r="D13" s="1365"/>
      <c r="E13" s="1365"/>
      <c r="F13" s="1365"/>
      <c r="G13" s="1365"/>
      <c r="H13" s="1365"/>
      <c r="I13" s="1365"/>
      <c r="J13" s="1365"/>
      <c r="K13" s="1365"/>
      <c r="L13" s="1365"/>
      <c r="M13" s="1365"/>
      <c r="N13" s="206"/>
      <c r="O13" s="182"/>
    </row>
    <row r="14" spans="1:48" ht="181.5">
      <c r="A14" s="785" t="s">
        <v>311</v>
      </c>
      <c r="B14" s="786" t="s">
        <v>96</v>
      </c>
      <c r="C14" s="786" t="s">
        <v>312</v>
      </c>
      <c r="D14" s="787" t="s">
        <v>313</v>
      </c>
      <c r="E14" s="1001" t="s">
        <v>100</v>
      </c>
      <c r="F14" s="1001" t="s">
        <v>314</v>
      </c>
      <c r="G14" s="1001" t="s">
        <v>206</v>
      </c>
      <c r="H14" s="1001" t="s">
        <v>103</v>
      </c>
      <c r="I14" s="788" t="s">
        <v>315</v>
      </c>
      <c r="J14" s="788" t="s">
        <v>105</v>
      </c>
      <c r="K14" s="788" t="s">
        <v>175</v>
      </c>
      <c r="L14" s="788" t="s">
        <v>316</v>
      </c>
      <c r="M14" s="789" t="s">
        <v>317</v>
      </c>
      <c r="N14" s="772" t="s">
        <v>209</v>
      </c>
      <c r="O14" s="182"/>
      <c r="Q14" s="731" t="s">
        <v>318</v>
      </c>
      <c r="R14" s="731" t="s">
        <v>249</v>
      </c>
      <c r="AH14" s="1366" t="s">
        <v>319</v>
      </c>
      <c r="AI14" s="1366"/>
      <c r="AJ14" s="199" t="s">
        <v>168</v>
      </c>
      <c r="AK14" s="1366" t="s">
        <v>320</v>
      </c>
      <c r="AL14" s="1366"/>
    </row>
    <row r="15" spans="1:48" s="1003" customFormat="1">
      <c r="A15" s="790">
        <v>1</v>
      </c>
      <c r="B15" s="790">
        <v>2</v>
      </c>
      <c r="C15" s="790">
        <v>3</v>
      </c>
      <c r="D15" s="790">
        <v>4</v>
      </c>
      <c r="E15" s="1002">
        <v>5</v>
      </c>
      <c r="F15" s="1002">
        <v>6</v>
      </c>
      <c r="G15" s="1002">
        <v>7</v>
      </c>
      <c r="H15" s="1002">
        <v>8</v>
      </c>
      <c r="I15" s="788">
        <v>9</v>
      </c>
      <c r="J15" s="788">
        <v>10</v>
      </c>
      <c r="K15" s="788">
        <v>11</v>
      </c>
      <c r="L15" s="788">
        <v>12</v>
      </c>
      <c r="M15" s="789" t="s">
        <v>321</v>
      </c>
      <c r="N15" s="778">
        <v>14</v>
      </c>
      <c r="O15" s="743"/>
      <c r="P15" s="743"/>
      <c r="Q15" s="633"/>
      <c r="R15" s="714"/>
      <c r="S15" s="743"/>
      <c r="T15" s="743"/>
      <c r="U15" s="743"/>
      <c r="V15" s="743"/>
      <c r="W15" s="743"/>
      <c r="X15" s="743"/>
      <c r="Y15" s="743"/>
      <c r="Z15" s="743"/>
      <c r="AA15" s="743"/>
      <c r="AB15" s="743"/>
      <c r="AC15" s="743"/>
      <c r="AD15" s="743"/>
      <c r="AE15" s="743"/>
      <c r="AF15" s="743"/>
      <c r="AG15" s="743"/>
      <c r="AH15" s="728"/>
      <c r="AI15" s="728"/>
      <c r="AJ15" s="199"/>
      <c r="AK15" s="728"/>
      <c r="AL15" s="728"/>
      <c r="AM15" s="743"/>
      <c r="AN15" s="743"/>
      <c r="AO15" s="743"/>
      <c r="AP15" s="743"/>
      <c r="AQ15" s="743"/>
      <c r="AR15" s="743"/>
      <c r="AS15" s="743"/>
      <c r="AT15" s="743"/>
      <c r="AU15" s="743"/>
      <c r="AV15" s="743"/>
    </row>
    <row r="16" spans="1:48" s="1003" customFormat="1">
      <c r="A16" s="798" t="s">
        <v>14</v>
      </c>
      <c r="B16" s="1375"/>
      <c r="C16" s="1376"/>
      <c r="D16" s="1376"/>
      <c r="E16" s="1376"/>
      <c r="F16" s="1376"/>
      <c r="G16" s="1376"/>
      <c r="H16" s="1376"/>
      <c r="I16" s="1376"/>
      <c r="J16" s="1376"/>
      <c r="K16" s="1376"/>
      <c r="L16" s="1376"/>
      <c r="M16" s="1376"/>
      <c r="N16" s="1377"/>
      <c r="O16" s="743"/>
      <c r="P16" s="743"/>
      <c r="Q16" s="633"/>
      <c r="R16" s="714"/>
      <c r="S16" s="743"/>
      <c r="T16" s="743"/>
      <c r="U16" s="743"/>
      <c r="V16" s="743"/>
      <c r="W16" s="743"/>
      <c r="X16" s="743"/>
      <c r="Y16" s="743"/>
      <c r="Z16" s="743"/>
      <c r="AA16" s="743"/>
      <c r="AB16" s="743"/>
      <c r="AC16" s="743"/>
      <c r="AD16" s="743"/>
      <c r="AE16" s="743"/>
      <c r="AF16" s="743"/>
      <c r="AG16" s="743"/>
      <c r="AH16" s="728"/>
      <c r="AI16" s="728"/>
      <c r="AJ16" s="199"/>
      <c r="AK16" s="728"/>
      <c r="AL16" s="728"/>
      <c r="AM16" s="743"/>
      <c r="AN16" s="743"/>
      <c r="AO16" s="743"/>
      <c r="AP16" s="743"/>
      <c r="AQ16" s="743"/>
      <c r="AR16" s="743"/>
      <c r="AS16" s="743"/>
      <c r="AT16" s="743"/>
      <c r="AU16" s="743"/>
      <c r="AV16" s="743"/>
    </row>
    <row r="17" spans="1:48" s="633" customFormat="1" hidden="1">
      <c r="A17" s="1004">
        <v>1</v>
      </c>
      <c r="B17" s="1005"/>
      <c r="C17" s="1005"/>
      <c r="D17" s="1005"/>
      <c r="E17" s="1004"/>
      <c r="F17" s="713"/>
      <c r="G17" s="690"/>
      <c r="H17" s="715"/>
      <c r="I17" s="1006"/>
      <c r="J17" s="510"/>
      <c r="K17" s="511"/>
      <c r="L17" s="507"/>
      <c r="M17" s="506" t="str">
        <f>IF(L17=0, "Included", IF(ISERROR(K17*L17), L17, K17*L17))</f>
        <v>Included</v>
      </c>
      <c r="N17" s="1007">
        <f>R17</f>
        <v>0</v>
      </c>
      <c r="O17" s="632"/>
      <c r="P17" s="632"/>
      <c r="Q17" s="633">
        <f>IF(M17="Included",0,M17)</f>
        <v>0</v>
      </c>
      <c r="R17" s="714">
        <f>IF(H17="", G17*Q17,H17*Q17)</f>
        <v>0</v>
      </c>
      <c r="S17" s="632"/>
      <c r="T17" s="632"/>
    </row>
    <row r="18" spans="1:48" s="633" customFormat="1" hidden="1">
      <c r="A18" s="1004">
        <v>2</v>
      </c>
      <c r="B18" s="1005"/>
      <c r="C18" s="1005"/>
      <c r="D18" s="1005"/>
      <c r="E18" s="1004"/>
      <c r="F18" s="713"/>
      <c r="G18" s="690"/>
      <c r="H18" s="715"/>
      <c r="I18" s="1006"/>
      <c r="J18" s="510"/>
      <c r="K18" s="511"/>
      <c r="L18" s="507"/>
      <c r="M18" s="506" t="str">
        <f>IF(L18=0, "Included", IF(ISERROR(K18*L18), L18, K18*L18))</f>
        <v>Included</v>
      </c>
      <c r="N18" s="1007">
        <f>R18</f>
        <v>0</v>
      </c>
      <c r="O18" s="632"/>
      <c r="P18" s="632"/>
      <c r="Q18" s="633">
        <f>IF(M18="Included",0,M18)</f>
        <v>0</v>
      </c>
      <c r="R18" s="714">
        <f>IF(H18="", G18*Q18,H18*Q18)</f>
        <v>0</v>
      </c>
      <c r="S18" s="632"/>
      <c r="T18" s="632"/>
    </row>
    <row r="19" spans="1:48" ht="45" customHeight="1">
      <c r="A19" s="1000"/>
      <c r="B19" s="1000"/>
      <c r="C19" s="1000"/>
      <c r="D19" s="1000"/>
      <c r="E19" s="1000"/>
      <c r="F19" s="1311" t="s">
        <v>250</v>
      </c>
      <c r="G19" s="1311"/>
      <c r="H19" s="1311"/>
      <c r="I19" s="1311"/>
      <c r="J19" s="1311"/>
      <c r="K19" s="1311"/>
      <c r="L19" s="1311"/>
      <c r="M19" s="998"/>
      <c r="N19" s="206"/>
      <c r="O19" s="182"/>
      <c r="AG19" s="197"/>
      <c r="AI19" s="218"/>
    </row>
    <row r="20" spans="1:48" s="633" customFormat="1" ht="24.75" customHeight="1">
      <c r="A20" s="1369"/>
      <c r="B20" s="1370"/>
      <c r="C20" s="1370"/>
      <c r="D20" s="1370"/>
      <c r="E20" s="1370"/>
      <c r="F20" s="1370"/>
      <c r="G20" s="1370"/>
      <c r="H20" s="1371"/>
      <c r="I20" s="793" t="s">
        <v>322</v>
      </c>
      <c r="J20" s="793"/>
      <c r="K20" s="793"/>
      <c r="L20" s="793"/>
      <c r="M20" s="794">
        <f>SUM(M17:M18)</f>
        <v>0</v>
      </c>
      <c r="N20" s="739"/>
      <c r="O20" s="632"/>
      <c r="P20" s="632"/>
      <c r="Q20" s="632"/>
      <c r="R20" s="632"/>
      <c r="S20" s="632"/>
      <c r="T20" s="632"/>
    </row>
    <row r="21" spans="1:48" ht="36" customHeight="1">
      <c r="A21" s="1372"/>
      <c r="B21" s="1373"/>
      <c r="C21" s="1373"/>
      <c r="D21" s="1373"/>
      <c r="E21" s="1373"/>
      <c r="F21" s="1373"/>
      <c r="G21" s="1373"/>
      <c r="H21" s="1374"/>
      <c r="I21" s="795" t="s">
        <v>209</v>
      </c>
      <c r="J21" s="795"/>
      <c r="K21" s="795"/>
      <c r="L21" s="795"/>
      <c r="M21" s="795"/>
      <c r="N21" s="794">
        <f>SUM(N17:N18)</f>
        <v>0</v>
      </c>
      <c r="O21" s="182"/>
      <c r="AH21" s="226"/>
      <c r="AI21" s="226"/>
      <c r="AK21" s="226"/>
      <c r="AL21" s="226"/>
      <c r="AM21" s="282"/>
      <c r="AN21" s="282"/>
      <c r="AO21" s="282"/>
      <c r="AP21" s="282"/>
      <c r="AQ21" s="282"/>
      <c r="AR21" s="282"/>
      <c r="AS21" s="282"/>
      <c r="AT21" s="282"/>
      <c r="AU21" s="282"/>
      <c r="AV21" s="282"/>
    </row>
    <row r="22" spans="1:48" ht="19.5" customHeight="1">
      <c r="A22" s="980" t="s">
        <v>323</v>
      </c>
      <c r="B22" s="997" t="str">
        <f>+E22</f>
        <v>--</v>
      </c>
      <c r="C22" s="997"/>
      <c r="D22" s="980"/>
      <c r="E22" s="994" t="str">
        <f>'Sch-1'!B66</f>
        <v>--</v>
      </c>
      <c r="F22" s="980"/>
      <c r="G22" s="980"/>
      <c r="H22" s="980"/>
      <c r="J22" s="1367" t="str">
        <f>"Printed Name   : " &amp; 'Sch-1'!M66</f>
        <v xml:space="preserve">Printed Name   : </v>
      </c>
      <c r="K22" s="1367"/>
      <c r="L22" s="1367"/>
      <c r="M22" s="1367"/>
      <c r="N22" s="995"/>
      <c r="AM22" s="282"/>
      <c r="AN22" s="282"/>
      <c r="AO22" s="282"/>
      <c r="AP22" s="282"/>
      <c r="AQ22" s="282"/>
      <c r="AR22" s="282"/>
      <c r="AS22" s="282"/>
      <c r="AT22" s="282"/>
      <c r="AU22" s="282"/>
      <c r="AV22" s="282"/>
    </row>
    <row r="23" spans="1:48" ht="27.75" customHeight="1">
      <c r="A23" s="980" t="s">
        <v>305</v>
      </c>
      <c r="B23" s="980" t="str">
        <f>+E23</f>
        <v/>
      </c>
      <c r="C23" s="980"/>
      <c r="D23" s="980"/>
      <c r="E23" s="996" t="str">
        <f>'Sch-1'!B67</f>
        <v/>
      </c>
      <c r="F23" s="980"/>
      <c r="G23" s="980"/>
      <c r="H23" s="980"/>
      <c r="J23" s="1316" t="str">
        <f>"Designation      : " &amp; 'Sch-1'!M67</f>
        <v xml:space="preserve">Designation      : </v>
      </c>
      <c r="K23" s="1316"/>
      <c r="L23" s="1316"/>
      <c r="M23" s="1316"/>
      <c r="N23" s="995"/>
      <c r="AM23" s="282"/>
      <c r="AN23" s="282"/>
      <c r="AO23" s="282"/>
      <c r="AP23" s="282"/>
      <c r="AQ23" s="282"/>
      <c r="AR23" s="282"/>
      <c r="AS23" s="282"/>
      <c r="AT23" s="282"/>
      <c r="AU23" s="282"/>
      <c r="AV23" s="282"/>
    </row>
    <row r="25" spans="1:48">
      <c r="A25" s="111" t="s">
        <v>324</v>
      </c>
      <c r="B25" s="111"/>
      <c r="C25" s="111"/>
      <c r="D25" s="111"/>
      <c r="E25" s="1368" t="s">
        <v>325</v>
      </c>
      <c r="F25" s="1368"/>
      <c r="G25" s="1368"/>
      <c r="H25" s="1368"/>
      <c r="I25" s="1368"/>
      <c r="J25" s="1368"/>
      <c r="K25" s="1368"/>
      <c r="L25" s="1368"/>
      <c r="M25" s="1368"/>
      <c r="AM25" s="282"/>
      <c r="AN25" s="282"/>
      <c r="AO25" s="282"/>
      <c r="AP25" s="282"/>
      <c r="AQ25" s="282"/>
      <c r="AR25" s="282"/>
      <c r="AS25" s="282"/>
      <c r="AT25" s="282"/>
      <c r="AU25" s="282"/>
      <c r="AV25" s="282"/>
    </row>
    <row r="26" spans="1:48" ht="31.5" customHeight="1">
      <c r="N26" s="258"/>
      <c r="AM26" s="282"/>
      <c r="AN26" s="282"/>
      <c r="AO26" s="282"/>
      <c r="AP26" s="282"/>
      <c r="AQ26" s="282"/>
      <c r="AR26" s="282"/>
      <c r="AS26" s="282"/>
      <c r="AT26" s="282"/>
      <c r="AU26" s="282"/>
      <c r="AV26" s="282"/>
    </row>
    <row r="95" spans="1:15" s="182" customFormat="1">
      <c r="A95" s="203"/>
      <c r="B95" s="203"/>
      <c r="C95" s="203"/>
      <c r="D95" s="203"/>
      <c r="E95" s="203"/>
      <c r="F95" s="203"/>
      <c r="G95" s="203"/>
      <c r="H95" s="203"/>
      <c r="I95" s="191"/>
      <c r="J95" s="191"/>
      <c r="K95" s="191"/>
      <c r="L95" s="191"/>
      <c r="M95" s="191"/>
      <c r="N95" s="256"/>
      <c r="O95" s="282"/>
    </row>
    <row r="96" spans="1:15" s="182" customFormat="1">
      <c r="A96" s="203"/>
      <c r="B96" s="203"/>
      <c r="C96" s="203"/>
      <c r="D96" s="203"/>
      <c r="E96" s="203"/>
      <c r="F96" s="203"/>
      <c r="G96" s="203"/>
      <c r="H96" s="203"/>
      <c r="I96" s="191"/>
      <c r="J96" s="191"/>
      <c r="K96" s="191"/>
      <c r="L96" s="191"/>
      <c r="M96" s="191"/>
      <c r="N96" s="256"/>
      <c r="O96" s="282"/>
    </row>
    <row r="97" spans="1:38" s="182" customFormat="1">
      <c r="A97" s="203"/>
      <c r="B97" s="203"/>
      <c r="C97" s="203"/>
      <c r="D97" s="203"/>
      <c r="E97" s="203"/>
      <c r="F97" s="203"/>
      <c r="G97" s="203"/>
      <c r="H97" s="203"/>
      <c r="I97" s="191"/>
      <c r="J97" s="191"/>
      <c r="K97" s="191"/>
      <c r="L97" s="191"/>
      <c r="M97" s="191"/>
      <c r="N97" s="256"/>
      <c r="O97" s="282"/>
    </row>
    <row r="98" spans="1:38" s="282" customFormat="1" hidden="1">
      <c r="A98" s="184" t="str">
        <f>A1</f>
        <v>SR-I/C&amp;M/WC-4402/2025(SR1/NT/W-AIS/DOM/B00/25/13182), (RFx: 5002004796)</v>
      </c>
      <c r="B98" s="184"/>
      <c r="C98" s="184"/>
      <c r="D98" s="184"/>
      <c r="E98" s="184"/>
      <c r="F98" s="184"/>
      <c r="G98" s="184"/>
      <c r="H98" s="184"/>
      <c r="I98" s="99"/>
      <c r="J98" s="187"/>
      <c r="K98" s="187"/>
      <c r="L98" s="187"/>
      <c r="M98" s="187"/>
      <c r="N98" s="186"/>
    </row>
    <row r="99" spans="1:38" s="282" customFormat="1" hidden="1">
      <c r="A99" s="979"/>
      <c r="B99" s="979"/>
      <c r="C99" s="979"/>
      <c r="D99" s="979"/>
      <c r="E99" s="979"/>
      <c r="F99" s="979"/>
      <c r="G99" s="979"/>
      <c r="H99" s="979"/>
      <c r="I99" s="980"/>
      <c r="J99" s="498"/>
      <c r="K99" s="498"/>
      <c r="L99" s="498"/>
      <c r="M99" s="498"/>
      <c r="N99" s="186"/>
    </row>
    <row r="100" spans="1:38" s="282" customFormat="1" ht="35.25" hidden="1" customHeight="1">
      <c r="A100" s="1361" t="str">
        <f>A3</f>
        <v xml:space="preserve">WC-4402 : 400KV AIS Substation Extension Package of Kurnool-3 PS due to Re-Arrangement in Electrical Layout at Kurnool-III Pooling Station </v>
      </c>
      <c r="B100" s="1361"/>
      <c r="C100" s="1361"/>
      <c r="D100" s="1361"/>
      <c r="E100" s="1361"/>
      <c r="F100" s="1361"/>
      <c r="G100" s="1361"/>
      <c r="H100" s="1361"/>
      <c r="I100" s="1361">
        <f>I3</f>
        <v>0</v>
      </c>
      <c r="J100" s="1361">
        <f>J3</f>
        <v>0</v>
      </c>
      <c r="K100" s="1361"/>
      <c r="L100" s="1361"/>
      <c r="M100" s="1361"/>
      <c r="N100" s="186"/>
    </row>
    <row r="101" spans="1:38" s="282" customFormat="1" hidden="1">
      <c r="A101" s="1362" t="str">
        <f>A4</f>
        <v>(SCHEDULE OF RATES AND PRICES )</v>
      </c>
      <c r="B101" s="1362"/>
      <c r="C101" s="1362"/>
      <c r="D101" s="1362"/>
      <c r="E101" s="1362"/>
      <c r="F101" s="1362"/>
      <c r="G101" s="1362"/>
      <c r="H101" s="1362"/>
      <c r="I101" s="1362">
        <f>I4</f>
        <v>0</v>
      </c>
      <c r="J101" s="1362">
        <f>J4</f>
        <v>0</v>
      </c>
      <c r="K101" s="1362"/>
      <c r="L101" s="1362"/>
      <c r="M101" s="1362"/>
      <c r="N101" s="186"/>
    </row>
    <row r="102" spans="1:38" s="282" customFormat="1" hidden="1">
      <c r="A102" s="68"/>
      <c r="B102" s="68"/>
      <c r="C102" s="68"/>
      <c r="D102" s="68"/>
      <c r="E102" s="68"/>
      <c r="F102" s="68"/>
      <c r="G102" s="68"/>
      <c r="H102" s="68"/>
      <c r="I102" s="107"/>
      <c r="J102" s="107"/>
      <c r="K102" s="107"/>
      <c r="L102" s="107"/>
      <c r="M102" s="107"/>
      <c r="N102" s="186"/>
    </row>
    <row r="103" spans="1:38" s="282" customFormat="1" hidden="1">
      <c r="A103" s="31" t="str">
        <f>A6</f>
        <v>Bidder’s Name and Address (Sole Bidder) :</v>
      </c>
      <c r="B103" s="31"/>
      <c r="C103" s="31"/>
      <c r="D103" s="31"/>
      <c r="E103" s="31"/>
      <c r="F103" s="31"/>
      <c r="G103" s="31"/>
      <c r="H103" s="31"/>
      <c r="I103" s="502"/>
      <c r="J103" s="502"/>
      <c r="K103" s="502"/>
      <c r="L103" s="502"/>
      <c r="M103" s="502"/>
      <c r="N103" s="186"/>
    </row>
    <row r="104" spans="1:38" s="282" customFormat="1" hidden="1">
      <c r="A104" s="1364" t="str">
        <f>A7</f>
        <v/>
      </c>
      <c r="B104" s="1364"/>
      <c r="C104" s="1364"/>
      <c r="D104" s="1364"/>
      <c r="E104" s="1364"/>
      <c r="F104" s="1364"/>
      <c r="G104" s="1364"/>
      <c r="H104" s="1364"/>
      <c r="I104" s="1364">
        <f t="shared" ref="I104:J108" si="1">I7</f>
        <v>0</v>
      </c>
      <c r="J104" s="1364">
        <f t="shared" si="1"/>
        <v>0</v>
      </c>
      <c r="K104" s="422"/>
      <c r="L104" s="422"/>
      <c r="M104" s="422"/>
      <c r="N104" s="186"/>
    </row>
    <row r="105" spans="1:38" s="282" customFormat="1" hidden="1">
      <c r="A105" s="42" t="str">
        <f>A8</f>
        <v>Name     :</v>
      </c>
      <c r="B105" s="42"/>
      <c r="C105" s="42"/>
      <c r="D105" s="42"/>
      <c r="E105" s="42"/>
      <c r="F105" s="42"/>
      <c r="G105" s="42"/>
      <c r="H105" s="42"/>
      <c r="I105" s="1379" t="str">
        <f t="shared" si="1"/>
        <v/>
      </c>
      <c r="J105" s="1379">
        <f t="shared" si="1"/>
        <v>0</v>
      </c>
      <c r="K105" s="998"/>
      <c r="L105" s="998"/>
      <c r="M105" s="998"/>
      <c r="N105" s="186"/>
    </row>
    <row r="106" spans="1:38" s="282" customFormat="1" hidden="1">
      <c r="A106" s="42" t="str">
        <f>A9</f>
        <v>Address :</v>
      </c>
      <c r="B106" s="42"/>
      <c r="C106" s="42"/>
      <c r="D106" s="42"/>
      <c r="E106" s="42"/>
      <c r="F106" s="42"/>
      <c r="G106" s="42"/>
      <c r="H106" s="42"/>
      <c r="I106" s="1379" t="str">
        <f t="shared" si="1"/>
        <v/>
      </c>
      <c r="J106" s="1379">
        <f t="shared" si="1"/>
        <v>0</v>
      </c>
      <c r="K106" s="998"/>
      <c r="L106" s="998"/>
      <c r="M106" s="998"/>
      <c r="N106" s="186"/>
    </row>
    <row r="107" spans="1:38" s="282" customFormat="1" hidden="1">
      <c r="A107" s="1000"/>
      <c r="B107" s="1000"/>
      <c r="C107" s="1000"/>
      <c r="D107" s="1000"/>
      <c r="E107" s="1000"/>
      <c r="F107" s="1000"/>
      <c r="G107" s="1000"/>
      <c r="H107" s="1000"/>
      <c r="I107" s="1379" t="str">
        <f t="shared" si="1"/>
        <v/>
      </c>
      <c r="J107" s="1379">
        <f t="shared" si="1"/>
        <v>0</v>
      </c>
      <c r="K107" s="998"/>
      <c r="L107" s="998"/>
      <c r="M107" s="998"/>
      <c r="N107" s="186"/>
    </row>
    <row r="108" spans="1:38" s="282" customFormat="1" hidden="1">
      <c r="A108" s="1000"/>
      <c r="B108" s="1000"/>
      <c r="C108" s="1000"/>
      <c r="D108" s="1000"/>
      <c r="E108" s="1000"/>
      <c r="F108" s="1000"/>
      <c r="G108" s="1000"/>
      <c r="H108" s="1000"/>
      <c r="I108" s="1379" t="str">
        <f t="shared" si="1"/>
        <v/>
      </c>
      <c r="J108" s="1379">
        <f t="shared" si="1"/>
        <v>0</v>
      </c>
      <c r="K108" s="998"/>
      <c r="L108" s="998"/>
      <c r="M108" s="998"/>
      <c r="N108" s="186"/>
    </row>
    <row r="109" spans="1:38" s="282" customFormat="1" hidden="1">
      <c r="A109" s="1008"/>
      <c r="B109" s="1008"/>
      <c r="C109" s="1008"/>
      <c r="D109" s="1008"/>
      <c r="E109" s="1008"/>
      <c r="F109" s="1008"/>
      <c r="G109" s="1008"/>
      <c r="H109" s="1008"/>
      <c r="I109" s="983"/>
      <c r="J109" s="983"/>
      <c r="K109" s="983"/>
      <c r="L109" s="983"/>
      <c r="M109" s="983"/>
      <c r="N109" s="186"/>
    </row>
    <row r="110" spans="1:38" s="282" customFormat="1" ht="33.75" hidden="1" customHeight="1">
      <c r="A110" s="300" t="str">
        <f>A14</f>
        <v>SL. NO.</v>
      </c>
      <c r="B110" s="300"/>
      <c r="C110" s="300"/>
      <c r="D110" s="300"/>
      <c r="E110" s="300"/>
      <c r="F110" s="300"/>
      <c r="G110" s="300"/>
      <c r="H110" s="300"/>
      <c r="I110" s="305" t="str">
        <f>I14</f>
        <v>Description of Test</v>
      </c>
      <c r="J110" s="1381" t="e">
        <f>#REF!</f>
        <v>#REF!</v>
      </c>
      <c r="K110" s="1381"/>
      <c r="L110" s="1381"/>
      <c r="M110" s="1381"/>
      <c r="N110" s="186"/>
      <c r="AH110" s="1381"/>
      <c r="AI110" s="1381"/>
      <c r="AK110" s="1381"/>
      <c r="AL110" s="1381"/>
    </row>
    <row r="111" spans="1:38" s="282" customFormat="1" hidden="1">
      <c r="A111" s="107" t="e">
        <f>#REF!</f>
        <v>#REF!</v>
      </c>
      <c r="B111" s="107"/>
      <c r="C111" s="107"/>
      <c r="D111" s="107"/>
      <c r="E111" s="107"/>
      <c r="F111" s="107"/>
      <c r="G111" s="107"/>
      <c r="H111" s="107"/>
      <c r="I111" s="107" t="e">
        <f>#REF!</f>
        <v>#REF!</v>
      </c>
      <c r="J111" s="1380" t="e">
        <f>#REF!</f>
        <v>#REF!</v>
      </c>
      <c r="K111" s="1380"/>
      <c r="L111" s="1380"/>
      <c r="M111" s="1380"/>
      <c r="N111" s="186"/>
      <c r="AH111" s="1380"/>
      <c r="AI111" s="1380"/>
      <c r="AK111" s="1380"/>
      <c r="AL111" s="1380"/>
    </row>
    <row r="112" spans="1:38" s="282" customFormat="1" hidden="1">
      <c r="A112" s="307" t="e">
        <f>#REF!</f>
        <v>#REF!</v>
      </c>
      <c r="B112" s="307"/>
      <c r="C112" s="307"/>
      <c r="D112" s="307"/>
      <c r="E112" s="307"/>
      <c r="F112" s="307"/>
      <c r="G112" s="307"/>
      <c r="H112" s="307"/>
      <c r="I112" s="308" t="e">
        <f>#REF!</f>
        <v>#REF!</v>
      </c>
      <c r="J112" s="1380"/>
      <c r="K112" s="1380"/>
      <c r="L112" s="1380"/>
      <c r="M112" s="1380"/>
      <c r="N112" s="186"/>
      <c r="AH112" s="1380"/>
      <c r="AI112" s="1380"/>
      <c r="AK112" s="1380"/>
      <c r="AL112" s="1380"/>
    </row>
    <row r="113" spans="1:38" s="282" customFormat="1" hidden="1">
      <c r="A113" s="1009" t="e">
        <f>#REF!</f>
        <v>#REF!</v>
      </c>
      <c r="B113" s="1009"/>
      <c r="C113" s="1009"/>
      <c r="D113" s="1009"/>
      <c r="E113" s="1009"/>
      <c r="F113" s="1009"/>
      <c r="G113" s="1009"/>
      <c r="H113" s="1009"/>
      <c r="I113" s="487" t="e">
        <f>#REF!</f>
        <v>#REF!</v>
      </c>
      <c r="J113" s="1378" t="e">
        <f>#REF!</f>
        <v>#REF!</v>
      </c>
      <c r="K113" s="1378"/>
      <c r="L113" s="1378"/>
      <c r="M113" s="1378"/>
      <c r="N113" s="184"/>
      <c r="AH113" s="1010"/>
      <c r="AI113" s="1010"/>
      <c r="AK113" s="1010"/>
      <c r="AL113" s="1010"/>
    </row>
    <row r="114" spans="1:38" s="282" customFormat="1" hidden="1">
      <c r="A114" s="1009" t="e">
        <f>#REF!</f>
        <v>#REF!</v>
      </c>
      <c r="B114" s="1009"/>
      <c r="C114" s="1009"/>
      <c r="D114" s="1009"/>
      <c r="E114" s="1009"/>
      <c r="F114" s="1009"/>
      <c r="G114" s="1009"/>
      <c r="H114" s="1009"/>
      <c r="I114" s="487" t="e">
        <f>#REF!</f>
        <v>#REF!</v>
      </c>
      <c r="J114" s="1378" t="e">
        <f>#REF!</f>
        <v>#REF!</v>
      </c>
      <c r="K114" s="1378"/>
      <c r="L114" s="1378"/>
      <c r="M114" s="1378"/>
      <c r="N114" s="184"/>
      <c r="AH114" s="1011"/>
      <c r="AI114" s="1011"/>
      <c r="AK114" s="1010"/>
      <c r="AL114" s="1011"/>
    </row>
    <row r="115" spans="1:38" s="282" customFormat="1" ht="20.100000000000001" hidden="1" customHeight="1">
      <c r="A115" s="1012"/>
      <c r="B115" s="1012"/>
      <c r="C115" s="1012"/>
      <c r="D115" s="1012"/>
      <c r="E115" s="1012"/>
      <c r="F115" s="1012"/>
      <c r="G115" s="1012"/>
      <c r="H115" s="1012"/>
      <c r="I115" s="308" t="e">
        <f>#REF!</f>
        <v>#REF!</v>
      </c>
      <c r="J115" s="1378" t="e">
        <f>#REF!</f>
        <v>#REF!</v>
      </c>
      <c r="K115" s="1378"/>
      <c r="L115" s="1378"/>
      <c r="M115" s="1378"/>
      <c r="N115" s="186"/>
      <c r="AH115" s="1011"/>
      <c r="AI115" s="1011"/>
      <c r="AK115" s="1011"/>
      <c r="AL115" s="1011"/>
    </row>
    <row r="116" spans="1:38" s="282" customFormat="1" hidden="1">
      <c r="A116" s="307" t="e">
        <f>#REF!</f>
        <v>#REF!</v>
      </c>
      <c r="B116" s="307"/>
      <c r="C116" s="307"/>
      <c r="D116" s="307"/>
      <c r="E116" s="307"/>
      <c r="F116" s="307"/>
      <c r="G116" s="307"/>
      <c r="H116" s="307"/>
      <c r="I116" s="308" t="e">
        <f>#REF!</f>
        <v>#REF!</v>
      </c>
      <c r="J116" s="1378"/>
      <c r="K116" s="1378"/>
      <c r="L116" s="1378"/>
      <c r="M116" s="1378"/>
      <c r="N116" s="186"/>
      <c r="AH116" s="1378"/>
      <c r="AI116" s="1378"/>
      <c r="AK116" s="1378"/>
      <c r="AL116" s="1378"/>
    </row>
    <row r="117" spans="1:38" s="282" customFormat="1" hidden="1">
      <c r="A117" s="314" t="e">
        <f>#REF!</f>
        <v>#REF!</v>
      </c>
      <c r="B117" s="314"/>
      <c r="C117" s="314"/>
      <c r="D117" s="314"/>
      <c r="E117" s="314"/>
      <c r="F117" s="314"/>
      <c r="G117" s="314"/>
      <c r="H117" s="314"/>
      <c r="I117" s="308" t="e">
        <f>#REF!</f>
        <v>#REF!</v>
      </c>
      <c r="J117" s="1378"/>
      <c r="K117" s="1378"/>
      <c r="L117" s="1378"/>
      <c r="M117" s="1378"/>
      <c r="N117" s="186"/>
      <c r="AH117" s="1378"/>
      <c r="AI117" s="1378"/>
      <c r="AK117" s="1378"/>
      <c r="AL117" s="1378"/>
    </row>
    <row r="118" spans="1:38" s="282" customFormat="1" hidden="1">
      <c r="A118" s="315" t="e">
        <f>#REF!</f>
        <v>#REF!</v>
      </c>
      <c r="B118" s="315"/>
      <c r="C118" s="315"/>
      <c r="D118" s="315"/>
      <c r="E118" s="315"/>
      <c r="F118" s="315"/>
      <c r="G118" s="315"/>
      <c r="H118" s="315"/>
      <c r="I118" s="308" t="e">
        <f>#REF!</f>
        <v>#REF!</v>
      </c>
      <c r="J118" s="1378"/>
      <c r="K118" s="1378"/>
      <c r="L118" s="1378"/>
      <c r="M118" s="1378"/>
      <c r="N118" s="186"/>
      <c r="AH118" s="1378"/>
      <c r="AI118" s="1378"/>
      <c r="AK118" s="1378"/>
      <c r="AL118" s="1378"/>
    </row>
    <row r="119" spans="1:38" s="282" customFormat="1" hidden="1">
      <c r="A119" s="1009" t="e">
        <f>#REF!</f>
        <v>#REF!</v>
      </c>
      <c r="B119" s="1009"/>
      <c r="C119" s="1009"/>
      <c r="D119" s="1009"/>
      <c r="E119" s="1009"/>
      <c r="F119" s="1009"/>
      <c r="G119" s="1009"/>
      <c r="H119" s="1009"/>
      <c r="I119" s="487" t="e">
        <f>#REF!</f>
        <v>#REF!</v>
      </c>
      <c r="J119" s="1378" t="e">
        <f>#REF!</f>
        <v>#REF!</v>
      </c>
      <c r="K119" s="1378"/>
      <c r="L119" s="1378"/>
      <c r="M119" s="1378"/>
      <c r="N119" s="184"/>
      <c r="AH119" s="1011"/>
      <c r="AI119" s="1011"/>
      <c r="AK119" s="1010"/>
      <c r="AL119" s="1011"/>
    </row>
    <row r="120" spans="1:38" s="282" customFormat="1" hidden="1">
      <c r="A120" s="1009" t="e">
        <f>#REF!</f>
        <v>#REF!</v>
      </c>
      <c r="B120" s="1009"/>
      <c r="C120" s="1009"/>
      <c r="D120" s="1009"/>
      <c r="E120" s="1009"/>
      <c r="F120" s="1009"/>
      <c r="G120" s="1009"/>
      <c r="H120" s="1009"/>
      <c r="I120" s="487" t="e">
        <f>#REF!</f>
        <v>#REF!</v>
      </c>
      <c r="J120" s="1378" t="e">
        <f>#REF!</f>
        <v>#REF!</v>
      </c>
      <c r="K120" s="1378"/>
      <c r="L120" s="1378"/>
      <c r="M120" s="1378"/>
      <c r="N120" s="184"/>
      <c r="AH120" s="1011"/>
      <c r="AI120" s="1011"/>
      <c r="AK120" s="1010"/>
      <c r="AL120" s="1011"/>
    </row>
    <row r="121" spans="1:38" s="282" customFormat="1" hidden="1">
      <c r="A121" s="1009" t="e">
        <f>#REF!</f>
        <v>#REF!</v>
      </c>
      <c r="B121" s="1009"/>
      <c r="C121" s="1009"/>
      <c r="D121" s="1009"/>
      <c r="E121" s="1009"/>
      <c r="F121" s="1009"/>
      <c r="G121" s="1009"/>
      <c r="H121" s="1009"/>
      <c r="I121" s="487" t="e">
        <f>#REF!</f>
        <v>#REF!</v>
      </c>
      <c r="J121" s="1378" t="e">
        <f>#REF!</f>
        <v>#REF!</v>
      </c>
      <c r="K121" s="1378"/>
      <c r="L121" s="1378"/>
      <c r="M121" s="1378"/>
      <c r="N121" s="184"/>
      <c r="AH121" s="1011"/>
      <c r="AI121" s="1011"/>
      <c r="AK121" s="1010"/>
      <c r="AL121" s="1011"/>
    </row>
    <row r="122" spans="1:38" s="282" customFormat="1" hidden="1">
      <c r="A122" s="1009" t="e">
        <f>#REF!</f>
        <v>#REF!</v>
      </c>
      <c r="B122" s="1009"/>
      <c r="C122" s="1009"/>
      <c r="D122" s="1009"/>
      <c r="E122" s="1009"/>
      <c r="F122" s="1009"/>
      <c r="G122" s="1009"/>
      <c r="H122" s="1009"/>
      <c r="I122" s="487" t="e">
        <f>#REF!</f>
        <v>#REF!</v>
      </c>
      <c r="J122" s="1378" t="e">
        <f>#REF!</f>
        <v>#REF!</v>
      </c>
      <c r="K122" s="1378"/>
      <c r="L122" s="1378"/>
      <c r="M122" s="1378"/>
      <c r="N122" s="184"/>
      <c r="AH122" s="1011"/>
      <c r="AI122" s="1011"/>
      <c r="AK122" s="1010"/>
      <c r="AL122" s="1011"/>
    </row>
    <row r="123" spans="1:38" s="282" customFormat="1" hidden="1">
      <c r="A123" s="1009"/>
      <c r="B123" s="1009"/>
      <c r="C123" s="1009"/>
      <c r="D123" s="1009"/>
      <c r="E123" s="1009"/>
      <c r="F123" s="1009"/>
      <c r="G123" s="1009"/>
      <c r="H123" s="1009"/>
      <c r="I123" s="308" t="e">
        <f>#REF!</f>
        <v>#REF!</v>
      </c>
      <c r="J123" s="1378" t="e">
        <f>#REF!</f>
        <v>#REF!</v>
      </c>
      <c r="K123" s="1378"/>
      <c r="L123" s="1378"/>
      <c r="M123" s="1378"/>
      <c r="N123" s="184"/>
      <c r="AH123" s="1011"/>
      <c r="AI123" s="1011"/>
      <c r="AK123" s="1011"/>
      <c r="AL123" s="1011"/>
    </row>
    <row r="124" spans="1:38" s="282" customFormat="1" ht="20.100000000000001" hidden="1" customHeight="1">
      <c r="A124" s="315" t="e">
        <f>#REF!</f>
        <v>#REF!</v>
      </c>
      <c r="B124" s="315"/>
      <c r="C124" s="315"/>
      <c r="D124" s="315"/>
      <c r="E124" s="315"/>
      <c r="F124" s="315"/>
      <c r="G124" s="315"/>
      <c r="H124" s="315"/>
      <c r="I124" s="308" t="e">
        <f>#REF!</f>
        <v>#REF!</v>
      </c>
      <c r="J124" s="1378"/>
      <c r="K124" s="1378"/>
      <c r="L124" s="1378"/>
      <c r="M124" s="1378"/>
      <c r="N124" s="184"/>
      <c r="AH124" s="1011"/>
      <c r="AI124" s="1011"/>
      <c r="AK124" s="1011"/>
      <c r="AL124" s="1011"/>
    </row>
    <row r="125" spans="1:38" s="282" customFormat="1" hidden="1">
      <c r="A125" s="1009" t="e">
        <f>#REF!</f>
        <v>#REF!</v>
      </c>
      <c r="B125" s="1009"/>
      <c r="C125" s="1009"/>
      <c r="D125" s="1009"/>
      <c r="E125" s="1009"/>
      <c r="F125" s="1009"/>
      <c r="G125" s="1009"/>
      <c r="H125" s="1009"/>
      <c r="I125" s="487" t="e">
        <f>#REF!</f>
        <v>#REF!</v>
      </c>
      <c r="J125" s="1378" t="e">
        <f>#REF!</f>
        <v>#REF!</v>
      </c>
      <c r="K125" s="1378"/>
      <c r="L125" s="1378"/>
      <c r="M125" s="1378"/>
      <c r="N125" s="184"/>
      <c r="AH125" s="1011"/>
      <c r="AI125" s="1011"/>
      <c r="AK125" s="1010"/>
      <c r="AL125" s="1011"/>
    </row>
    <row r="126" spans="1:38" s="282" customFormat="1" hidden="1">
      <c r="A126" s="1009" t="e">
        <f>#REF!</f>
        <v>#REF!</v>
      </c>
      <c r="B126" s="1009"/>
      <c r="C126" s="1009"/>
      <c r="D126" s="1009"/>
      <c r="E126" s="1009"/>
      <c r="F126" s="1009"/>
      <c r="G126" s="1009"/>
      <c r="H126" s="1009"/>
      <c r="I126" s="487" t="e">
        <f>#REF!</f>
        <v>#REF!</v>
      </c>
      <c r="J126" s="1378" t="e">
        <f>#REF!</f>
        <v>#REF!</v>
      </c>
      <c r="K126" s="1378"/>
      <c r="L126" s="1378"/>
      <c r="M126" s="1378"/>
      <c r="N126" s="184"/>
      <c r="AH126" s="1011"/>
      <c r="AI126" s="1011"/>
      <c r="AK126" s="1010"/>
      <c r="AL126" s="1011"/>
    </row>
    <row r="127" spans="1:38" s="282" customFormat="1" ht="20.100000000000001" hidden="1" customHeight="1">
      <c r="A127" s="1009" t="e">
        <f>#REF!</f>
        <v>#REF!</v>
      </c>
      <c r="B127" s="1009"/>
      <c r="C127" s="1009"/>
      <c r="D127" s="1009"/>
      <c r="E127" s="1009"/>
      <c r="F127" s="1009"/>
      <c r="G127" s="1009"/>
      <c r="H127" s="1009"/>
      <c r="I127" s="487" t="e">
        <f>#REF!</f>
        <v>#REF!</v>
      </c>
      <c r="J127" s="1378" t="e">
        <f>#REF!</f>
        <v>#REF!</v>
      </c>
      <c r="K127" s="1378"/>
      <c r="L127" s="1378"/>
      <c r="M127" s="1378"/>
      <c r="N127" s="184"/>
      <c r="AH127" s="1011"/>
      <c r="AI127" s="1011"/>
      <c r="AK127" s="1010"/>
      <c r="AL127" s="1011"/>
    </row>
    <row r="128" spans="1:38" s="282" customFormat="1" hidden="1">
      <c r="A128" s="1009" t="e">
        <f>#REF!</f>
        <v>#REF!</v>
      </c>
      <c r="B128" s="1009"/>
      <c r="C128" s="1009"/>
      <c r="D128" s="1009"/>
      <c r="E128" s="1009"/>
      <c r="F128" s="1009"/>
      <c r="G128" s="1009"/>
      <c r="H128" s="1009"/>
      <c r="I128" s="487" t="e">
        <f>#REF!</f>
        <v>#REF!</v>
      </c>
      <c r="J128" s="1378" t="e">
        <f>#REF!</f>
        <v>#REF!</v>
      </c>
      <c r="K128" s="1378"/>
      <c r="L128" s="1378"/>
      <c r="M128" s="1378"/>
      <c r="N128" s="184"/>
      <c r="AH128" s="1011"/>
      <c r="AI128" s="1011"/>
      <c r="AK128" s="1010"/>
      <c r="AL128" s="1011"/>
    </row>
    <row r="129" spans="1:38" s="268" customFormat="1" ht="20.100000000000001" hidden="1" customHeight="1">
      <c r="A129" s="316"/>
      <c r="B129" s="316"/>
      <c r="C129" s="316"/>
      <c r="D129" s="316"/>
      <c r="E129" s="316"/>
      <c r="F129" s="316"/>
      <c r="G129" s="316"/>
      <c r="H129" s="316"/>
      <c r="I129" s="308" t="e">
        <f>#REF!</f>
        <v>#REF!</v>
      </c>
      <c r="J129" s="1378" t="e">
        <f>#REF!</f>
        <v>#REF!</v>
      </c>
      <c r="K129" s="1378"/>
      <c r="L129" s="1378"/>
      <c r="M129" s="1378"/>
      <c r="N129" s="184"/>
      <c r="AH129" s="1011"/>
      <c r="AI129" s="1011"/>
      <c r="AK129" s="1011"/>
      <c r="AL129" s="1011"/>
    </row>
    <row r="130" spans="1:38" s="282" customFormat="1" ht="24" hidden="1" customHeight="1">
      <c r="A130" s="315" t="e">
        <f>#REF!</f>
        <v>#REF!</v>
      </c>
      <c r="B130" s="315"/>
      <c r="C130" s="315"/>
      <c r="D130" s="315"/>
      <c r="E130" s="315"/>
      <c r="F130" s="315"/>
      <c r="G130" s="315"/>
      <c r="H130" s="315"/>
      <c r="I130" s="308" t="e">
        <f>#REF!</f>
        <v>#REF!</v>
      </c>
      <c r="J130" s="1378"/>
      <c r="K130" s="1378"/>
      <c r="L130" s="1378"/>
      <c r="M130" s="1378"/>
      <c r="N130" s="184"/>
      <c r="AH130" s="1011"/>
      <c r="AI130" s="1011"/>
      <c r="AK130" s="1011"/>
      <c r="AL130" s="1011"/>
    </row>
    <row r="131" spans="1:38" s="282" customFormat="1" hidden="1">
      <c r="A131" s="1009" t="e">
        <f>#REF!</f>
        <v>#REF!</v>
      </c>
      <c r="B131" s="1009"/>
      <c r="C131" s="1009"/>
      <c r="D131" s="1009"/>
      <c r="E131" s="1009"/>
      <c r="F131" s="1009"/>
      <c r="G131" s="1009"/>
      <c r="H131" s="1009"/>
      <c r="I131" s="487" t="e">
        <f>#REF!</f>
        <v>#REF!</v>
      </c>
      <c r="J131" s="1378" t="e">
        <f>#REF!</f>
        <v>#REF!</v>
      </c>
      <c r="K131" s="1378"/>
      <c r="L131" s="1378"/>
      <c r="M131" s="1378"/>
      <c r="N131" s="184"/>
      <c r="AH131" s="1011"/>
      <c r="AI131" s="1011"/>
      <c r="AK131" s="1010"/>
      <c r="AL131" s="1011"/>
    </row>
    <row r="132" spans="1:38" s="282" customFormat="1" hidden="1">
      <c r="A132" s="1009" t="e">
        <f>#REF!</f>
        <v>#REF!</v>
      </c>
      <c r="B132" s="1009"/>
      <c r="C132" s="1009"/>
      <c r="D132" s="1009"/>
      <c r="E132" s="1009"/>
      <c r="F132" s="1009"/>
      <c r="G132" s="1009"/>
      <c r="H132" s="1009"/>
      <c r="I132" s="487" t="e">
        <f>#REF!</f>
        <v>#REF!</v>
      </c>
      <c r="J132" s="1378" t="e">
        <f>#REF!</f>
        <v>#REF!</v>
      </c>
      <c r="K132" s="1378"/>
      <c r="L132" s="1378"/>
      <c r="M132" s="1378"/>
      <c r="N132" s="184"/>
      <c r="AH132" s="1011"/>
      <c r="AI132" s="1011"/>
      <c r="AK132" s="1010"/>
      <c r="AL132" s="1011"/>
    </row>
    <row r="133" spans="1:38" s="282" customFormat="1" ht="33" hidden="1" customHeight="1">
      <c r="A133" s="1009" t="e">
        <f>#REF!</f>
        <v>#REF!</v>
      </c>
      <c r="B133" s="1009"/>
      <c r="C133" s="1009"/>
      <c r="D133" s="1009"/>
      <c r="E133" s="1009"/>
      <c r="F133" s="1009"/>
      <c r="G133" s="1009"/>
      <c r="H133" s="1009"/>
      <c r="I133" s="487" t="e">
        <f>#REF!</f>
        <v>#REF!</v>
      </c>
      <c r="J133" s="1378" t="e">
        <f>#REF!</f>
        <v>#REF!</v>
      </c>
      <c r="K133" s="1378"/>
      <c r="L133" s="1378"/>
      <c r="M133" s="1378"/>
      <c r="N133" s="184"/>
      <c r="AH133" s="1011"/>
      <c r="AI133" s="1011"/>
      <c r="AK133" s="1010"/>
      <c r="AL133" s="1011"/>
    </row>
    <row r="134" spans="1:38" s="268" customFormat="1" ht="20.100000000000001" hidden="1" customHeight="1">
      <c r="A134" s="1009"/>
      <c r="B134" s="1009"/>
      <c r="C134" s="1009"/>
      <c r="D134" s="1009"/>
      <c r="E134" s="1009"/>
      <c r="F134" s="1009"/>
      <c r="G134" s="1009"/>
      <c r="H134" s="1009"/>
      <c r="I134" s="308" t="e">
        <f>#REF!</f>
        <v>#REF!</v>
      </c>
      <c r="J134" s="1378" t="e">
        <f>#REF!</f>
        <v>#REF!</v>
      </c>
      <c r="K134" s="1378"/>
      <c r="L134" s="1378"/>
      <c r="M134" s="1378"/>
      <c r="N134" s="184"/>
      <c r="AH134" s="1011"/>
      <c r="AI134" s="1011"/>
      <c r="AK134" s="1011"/>
      <c r="AL134" s="1011"/>
    </row>
    <row r="135" spans="1:38" s="282" customFormat="1" ht="20.100000000000001" hidden="1" customHeight="1">
      <c r="A135" s="315" t="e">
        <f>#REF!</f>
        <v>#REF!</v>
      </c>
      <c r="B135" s="315"/>
      <c r="C135" s="315"/>
      <c r="D135" s="315"/>
      <c r="E135" s="315"/>
      <c r="F135" s="315"/>
      <c r="G135" s="315"/>
      <c r="H135" s="315"/>
      <c r="I135" s="308" t="e">
        <f>#REF!</f>
        <v>#REF!</v>
      </c>
      <c r="J135" s="1378"/>
      <c r="K135" s="1378"/>
      <c r="L135" s="1378"/>
      <c r="M135" s="1378"/>
      <c r="N135" s="184"/>
      <c r="AH135" s="1011"/>
      <c r="AI135" s="1011"/>
      <c r="AK135" s="1011"/>
      <c r="AL135" s="1011"/>
    </row>
    <row r="136" spans="1:38" s="282" customFormat="1" hidden="1">
      <c r="A136" s="1009" t="e">
        <f>#REF!</f>
        <v>#REF!</v>
      </c>
      <c r="B136" s="1009"/>
      <c r="C136" s="1009"/>
      <c r="D136" s="1009"/>
      <c r="E136" s="1009"/>
      <c r="F136" s="1009"/>
      <c r="G136" s="1009"/>
      <c r="H136" s="1009"/>
      <c r="I136" s="487" t="e">
        <f>#REF!</f>
        <v>#REF!</v>
      </c>
      <c r="J136" s="1378" t="e">
        <f>#REF!</f>
        <v>#REF!</v>
      </c>
      <c r="K136" s="1378"/>
      <c r="L136" s="1378"/>
      <c r="M136" s="1378"/>
      <c r="N136" s="184"/>
      <c r="AH136" s="1011"/>
      <c r="AI136" s="1011"/>
      <c r="AK136" s="1010"/>
      <c r="AL136" s="1011"/>
    </row>
    <row r="137" spans="1:38" s="282" customFormat="1" hidden="1">
      <c r="A137" s="1009" t="e">
        <f>#REF!</f>
        <v>#REF!</v>
      </c>
      <c r="B137" s="1009"/>
      <c r="C137" s="1009"/>
      <c r="D137" s="1009"/>
      <c r="E137" s="1009"/>
      <c r="F137" s="1009"/>
      <c r="G137" s="1009"/>
      <c r="H137" s="1009"/>
      <c r="I137" s="487" t="e">
        <f>#REF!</f>
        <v>#REF!</v>
      </c>
      <c r="J137" s="1378" t="e">
        <f>#REF!</f>
        <v>#REF!</v>
      </c>
      <c r="K137" s="1378"/>
      <c r="L137" s="1378"/>
      <c r="M137" s="1378"/>
      <c r="N137" s="184"/>
      <c r="AH137" s="1011"/>
      <c r="AI137" s="1011"/>
      <c r="AK137" s="1010"/>
      <c r="AL137" s="1011"/>
    </row>
    <row r="138" spans="1:38" s="282" customFormat="1" hidden="1">
      <c r="A138" s="1009" t="e">
        <f>#REF!</f>
        <v>#REF!</v>
      </c>
      <c r="B138" s="1009"/>
      <c r="C138" s="1009"/>
      <c r="D138" s="1009"/>
      <c r="E138" s="1009"/>
      <c r="F138" s="1009"/>
      <c r="G138" s="1009"/>
      <c r="H138" s="1009"/>
      <c r="I138" s="487" t="e">
        <f>#REF!</f>
        <v>#REF!</v>
      </c>
      <c r="J138" s="1378" t="e">
        <f>#REF!</f>
        <v>#REF!</v>
      </c>
      <c r="K138" s="1378"/>
      <c r="L138" s="1378"/>
      <c r="M138" s="1378"/>
      <c r="N138" s="184"/>
      <c r="AH138" s="1011"/>
      <c r="AI138" s="1011"/>
      <c r="AK138" s="1010"/>
      <c r="AL138" s="1011"/>
    </row>
    <row r="139" spans="1:38" s="282" customFormat="1" hidden="1">
      <c r="A139" s="1009"/>
      <c r="B139" s="1009"/>
      <c r="C139" s="1009"/>
      <c r="D139" s="1009"/>
      <c r="E139" s="1009"/>
      <c r="F139" s="1009"/>
      <c r="G139" s="1009"/>
      <c r="H139" s="1009"/>
      <c r="I139" s="308" t="e">
        <f>#REF!</f>
        <v>#REF!</v>
      </c>
      <c r="J139" s="1378" t="e">
        <f>#REF!</f>
        <v>#REF!</v>
      </c>
      <c r="K139" s="1378"/>
      <c r="L139" s="1378"/>
      <c r="M139" s="1378"/>
      <c r="N139" s="184"/>
      <c r="AH139" s="1011"/>
      <c r="AI139" s="1011"/>
      <c r="AK139" s="1011"/>
      <c r="AL139" s="1011"/>
    </row>
    <row r="140" spans="1:38" s="282" customFormat="1" ht="20.100000000000001" hidden="1" customHeight="1">
      <c r="A140" s="315" t="e">
        <f>#REF!</f>
        <v>#REF!</v>
      </c>
      <c r="B140" s="315"/>
      <c r="C140" s="315"/>
      <c r="D140" s="315"/>
      <c r="E140" s="315"/>
      <c r="F140" s="315"/>
      <c r="G140" s="315"/>
      <c r="H140" s="315"/>
      <c r="I140" s="308" t="e">
        <f>#REF!</f>
        <v>#REF!</v>
      </c>
      <c r="J140" s="1378"/>
      <c r="K140" s="1378"/>
      <c r="L140" s="1378"/>
      <c r="M140" s="1378"/>
      <c r="N140" s="184"/>
      <c r="AH140" s="1011"/>
      <c r="AI140" s="1011"/>
      <c r="AK140" s="1011"/>
      <c r="AL140" s="1011"/>
    </row>
    <row r="141" spans="1:38" s="282" customFormat="1" hidden="1">
      <c r="A141" s="1009" t="e">
        <f>#REF!</f>
        <v>#REF!</v>
      </c>
      <c r="B141" s="1009"/>
      <c r="C141" s="1009"/>
      <c r="D141" s="1009"/>
      <c r="E141" s="1009"/>
      <c r="F141" s="1009"/>
      <c r="G141" s="1009"/>
      <c r="H141" s="1009"/>
      <c r="I141" s="487" t="e">
        <f>#REF!</f>
        <v>#REF!</v>
      </c>
      <c r="J141" s="1378" t="e">
        <f>#REF!</f>
        <v>#REF!</v>
      </c>
      <c r="K141" s="1378"/>
      <c r="L141" s="1378"/>
      <c r="M141" s="1378"/>
      <c r="N141" s="184"/>
      <c r="AH141" s="1011"/>
      <c r="AI141" s="1011"/>
      <c r="AK141" s="1010"/>
      <c r="AL141" s="1011"/>
    </row>
    <row r="142" spans="1:38" s="282" customFormat="1" hidden="1">
      <c r="A142" s="1009" t="e">
        <f>#REF!</f>
        <v>#REF!</v>
      </c>
      <c r="B142" s="1009"/>
      <c r="C142" s="1009"/>
      <c r="D142" s="1009"/>
      <c r="E142" s="1009"/>
      <c r="F142" s="1009"/>
      <c r="G142" s="1009"/>
      <c r="H142" s="1009"/>
      <c r="I142" s="487" t="e">
        <f>#REF!</f>
        <v>#REF!</v>
      </c>
      <c r="J142" s="1378" t="e">
        <f>#REF!</f>
        <v>#REF!</v>
      </c>
      <c r="K142" s="1378"/>
      <c r="L142" s="1378"/>
      <c r="M142" s="1378"/>
      <c r="N142" s="184"/>
      <c r="AH142" s="1011"/>
      <c r="AI142" s="1011"/>
      <c r="AK142" s="1010"/>
      <c r="AL142" s="1011"/>
    </row>
    <row r="143" spans="1:38" s="282" customFormat="1" hidden="1">
      <c r="A143" s="1009" t="e">
        <f>#REF!</f>
        <v>#REF!</v>
      </c>
      <c r="B143" s="1009"/>
      <c r="C143" s="1009"/>
      <c r="D143" s="1009"/>
      <c r="E143" s="1009"/>
      <c r="F143" s="1009"/>
      <c r="G143" s="1009"/>
      <c r="H143" s="1009"/>
      <c r="I143" s="487" t="e">
        <f>#REF!</f>
        <v>#REF!</v>
      </c>
      <c r="J143" s="1378" t="e">
        <f>#REF!</f>
        <v>#REF!</v>
      </c>
      <c r="K143" s="1378"/>
      <c r="L143" s="1378"/>
      <c r="M143" s="1378"/>
      <c r="N143" s="184"/>
      <c r="AH143" s="1011"/>
      <c r="AI143" s="1011"/>
      <c r="AK143" s="1010"/>
      <c r="AL143" s="1011"/>
    </row>
    <row r="144" spans="1:38" s="282" customFormat="1" hidden="1">
      <c r="A144" s="1009" t="e">
        <f>#REF!</f>
        <v>#REF!</v>
      </c>
      <c r="B144" s="1009"/>
      <c r="C144" s="1009"/>
      <c r="D144" s="1009"/>
      <c r="E144" s="1009"/>
      <c r="F144" s="1009"/>
      <c r="G144" s="1009"/>
      <c r="H144" s="1009"/>
      <c r="I144" s="487" t="e">
        <f>#REF!</f>
        <v>#REF!</v>
      </c>
      <c r="J144" s="1378" t="e">
        <f>#REF!</f>
        <v>#REF!</v>
      </c>
      <c r="K144" s="1378"/>
      <c r="L144" s="1378"/>
      <c r="M144" s="1378"/>
      <c r="N144" s="184"/>
      <c r="AH144" s="1011"/>
      <c r="AI144" s="1011"/>
      <c r="AK144" s="1010"/>
      <c r="AL144" s="1011"/>
    </row>
    <row r="145" spans="1:38" s="268" customFormat="1" ht="20.100000000000001" hidden="1" customHeight="1">
      <c r="A145" s="1009"/>
      <c r="B145" s="1009"/>
      <c r="C145" s="1009"/>
      <c r="D145" s="1009"/>
      <c r="E145" s="1009"/>
      <c r="F145" s="1009"/>
      <c r="G145" s="1009"/>
      <c r="H145" s="1009"/>
      <c r="I145" s="308" t="e">
        <f>#REF!</f>
        <v>#REF!</v>
      </c>
      <c r="J145" s="1378" t="e">
        <f>#REF!</f>
        <v>#REF!</v>
      </c>
      <c r="K145" s="1378"/>
      <c r="L145" s="1378"/>
      <c r="M145" s="1378"/>
      <c r="N145" s="184"/>
      <c r="AH145" s="1011"/>
      <c r="AI145" s="1011"/>
      <c r="AK145" s="1011"/>
      <c r="AL145" s="1011"/>
    </row>
    <row r="146" spans="1:38" s="282" customFormat="1" ht="20.100000000000001" hidden="1" customHeight="1">
      <c r="A146" s="1013"/>
      <c r="B146" s="1013"/>
      <c r="C146" s="1013"/>
      <c r="D146" s="1013"/>
      <c r="E146" s="1013"/>
      <c r="F146" s="1013"/>
      <c r="G146" s="1013"/>
      <c r="H146" s="1013"/>
      <c r="I146" s="308" t="e">
        <f>#REF!</f>
        <v>#REF!</v>
      </c>
      <c r="J146" s="1378" t="e">
        <f>#REF!</f>
        <v>#REF!</v>
      </c>
      <c r="K146" s="1378"/>
      <c r="L146" s="1378"/>
      <c r="M146" s="1378"/>
      <c r="N146" s="184"/>
      <c r="AH146" s="1011"/>
      <c r="AI146" s="1011"/>
      <c r="AK146" s="1011"/>
      <c r="AL146" s="1011"/>
    </row>
    <row r="147" spans="1:38" s="282" customFormat="1" hidden="1">
      <c r="A147" s="1013"/>
      <c r="B147" s="1013"/>
      <c r="C147" s="1013"/>
      <c r="D147" s="1013"/>
      <c r="E147" s="1013"/>
      <c r="F147" s="1013"/>
      <c r="G147" s="1013"/>
      <c r="H147" s="1013"/>
      <c r="I147" s="308"/>
      <c r="J147" s="1378"/>
      <c r="K147" s="1378"/>
      <c r="L147" s="1378"/>
      <c r="M147" s="1378"/>
      <c r="N147" s="184"/>
      <c r="AH147" s="1011"/>
      <c r="AI147" s="1011"/>
      <c r="AK147" s="1011"/>
      <c r="AL147" s="1011"/>
    </row>
    <row r="148" spans="1:38" s="282" customFormat="1" ht="20.100000000000001" hidden="1" customHeight="1">
      <c r="A148" s="314" t="e">
        <f>#REF!</f>
        <v>#REF!</v>
      </c>
      <c r="B148" s="314"/>
      <c r="C148" s="314"/>
      <c r="D148" s="314"/>
      <c r="E148" s="314"/>
      <c r="F148" s="314"/>
      <c r="G148" s="314"/>
      <c r="H148" s="314"/>
      <c r="I148" s="308" t="e">
        <f>#REF!</f>
        <v>#REF!</v>
      </c>
      <c r="J148" s="1378"/>
      <c r="K148" s="1378"/>
      <c r="L148" s="1378"/>
      <c r="M148" s="1378"/>
      <c r="N148" s="184"/>
      <c r="AH148" s="1011"/>
      <c r="AI148" s="1011"/>
      <c r="AK148" s="1011"/>
      <c r="AL148" s="1011"/>
    </row>
    <row r="149" spans="1:38" s="282" customFormat="1" ht="30" hidden="1" customHeight="1">
      <c r="A149" s="315" t="e">
        <f>#REF!</f>
        <v>#REF!</v>
      </c>
      <c r="B149" s="315"/>
      <c r="C149" s="315"/>
      <c r="D149" s="315"/>
      <c r="E149" s="315"/>
      <c r="F149" s="315"/>
      <c r="G149" s="315"/>
      <c r="H149" s="315"/>
      <c r="I149" s="308" t="e">
        <f>#REF!</f>
        <v>#REF!</v>
      </c>
      <c r="J149" s="1378"/>
      <c r="K149" s="1378"/>
      <c r="L149" s="1378"/>
      <c r="M149" s="1378"/>
      <c r="N149" s="184"/>
      <c r="AH149" s="1011"/>
      <c r="AI149" s="1011"/>
      <c r="AK149" s="1011"/>
      <c r="AL149" s="1011"/>
    </row>
    <row r="150" spans="1:38" s="282" customFormat="1" hidden="1">
      <c r="A150" s="1009" t="e">
        <f>#REF!</f>
        <v>#REF!</v>
      </c>
      <c r="B150" s="1009"/>
      <c r="C150" s="1009"/>
      <c r="D150" s="1009"/>
      <c r="E150" s="1009"/>
      <c r="F150" s="1009"/>
      <c r="G150" s="1009"/>
      <c r="H150" s="1009"/>
      <c r="I150" s="487" t="e">
        <f>#REF!</f>
        <v>#REF!</v>
      </c>
      <c r="J150" s="1378" t="e">
        <f>#REF!</f>
        <v>#REF!</v>
      </c>
      <c r="K150" s="1378"/>
      <c r="L150" s="1378"/>
      <c r="M150" s="1378"/>
      <c r="N150" s="184"/>
      <c r="AH150" s="1011"/>
      <c r="AI150" s="1011"/>
      <c r="AK150" s="1010"/>
      <c r="AL150" s="1011"/>
    </row>
    <row r="151" spans="1:38" s="282" customFormat="1" hidden="1">
      <c r="A151" s="1009" t="e">
        <f>#REF!</f>
        <v>#REF!</v>
      </c>
      <c r="B151" s="1009"/>
      <c r="C151" s="1009"/>
      <c r="D151" s="1009"/>
      <c r="E151" s="1009"/>
      <c r="F151" s="1009"/>
      <c r="G151" s="1009"/>
      <c r="H151" s="1009"/>
      <c r="I151" s="487" t="e">
        <f>#REF!</f>
        <v>#REF!</v>
      </c>
      <c r="J151" s="1378" t="e">
        <f>#REF!</f>
        <v>#REF!</v>
      </c>
      <c r="K151" s="1378"/>
      <c r="L151" s="1378"/>
      <c r="M151" s="1378"/>
      <c r="N151" s="184"/>
      <c r="AH151" s="1011"/>
      <c r="AI151" s="1011"/>
      <c r="AK151" s="1010"/>
      <c r="AL151" s="1011"/>
    </row>
    <row r="152" spans="1:38" s="282" customFormat="1" hidden="1">
      <c r="A152" s="1009" t="e">
        <f>#REF!</f>
        <v>#REF!</v>
      </c>
      <c r="B152" s="1009"/>
      <c r="C152" s="1009"/>
      <c r="D152" s="1009"/>
      <c r="E152" s="1009"/>
      <c r="F152" s="1009"/>
      <c r="G152" s="1009"/>
      <c r="H152" s="1009"/>
      <c r="I152" s="487" t="e">
        <f>#REF!</f>
        <v>#REF!</v>
      </c>
      <c r="J152" s="1378" t="e">
        <f>#REF!</f>
        <v>#REF!</v>
      </c>
      <c r="K152" s="1378"/>
      <c r="L152" s="1378"/>
      <c r="M152" s="1378"/>
      <c r="N152" s="184"/>
      <c r="AH152" s="1011"/>
      <c r="AI152" s="1011"/>
      <c r="AK152" s="1010"/>
      <c r="AL152" s="1011"/>
    </row>
    <row r="153" spans="1:38" s="282" customFormat="1" ht="20.100000000000001" hidden="1" customHeight="1">
      <c r="A153" s="1014"/>
      <c r="B153" s="1014"/>
      <c r="C153" s="1014"/>
      <c r="D153" s="1014"/>
      <c r="E153" s="1014"/>
      <c r="F153" s="1014"/>
      <c r="G153" s="1014"/>
      <c r="H153" s="1014"/>
      <c r="I153" s="308" t="e">
        <f>#REF!</f>
        <v>#REF!</v>
      </c>
      <c r="J153" s="1378" t="e">
        <f>#REF!</f>
        <v>#REF!</v>
      </c>
      <c r="K153" s="1378"/>
      <c r="L153" s="1378"/>
      <c r="M153" s="1378"/>
      <c r="N153" s="184"/>
      <c r="AH153" s="1011"/>
      <c r="AI153" s="1011"/>
      <c r="AK153" s="1011"/>
      <c r="AL153" s="1011"/>
    </row>
    <row r="154" spans="1:38" s="282" customFormat="1" ht="20.100000000000001" hidden="1" customHeight="1">
      <c r="A154" s="1013"/>
      <c r="B154" s="1013"/>
      <c r="C154" s="1013"/>
      <c r="D154" s="1013"/>
      <c r="E154" s="1013"/>
      <c r="F154" s="1013"/>
      <c r="G154" s="1013"/>
      <c r="H154" s="1013"/>
      <c r="I154" s="308" t="e">
        <f>#REF!</f>
        <v>#REF!</v>
      </c>
      <c r="J154" s="1378" t="e">
        <f>#REF!</f>
        <v>#REF!</v>
      </c>
      <c r="K154" s="1378"/>
      <c r="L154" s="1378"/>
      <c r="M154" s="1378"/>
      <c r="N154" s="184"/>
      <c r="AH154" s="1011"/>
      <c r="AI154" s="1011"/>
      <c r="AK154" s="1011"/>
      <c r="AL154" s="1011"/>
    </row>
    <row r="155" spans="1:38" s="282" customFormat="1" ht="20.100000000000001" hidden="1" customHeight="1">
      <c r="A155" s="307" t="e">
        <f>#REF!</f>
        <v>#REF!</v>
      </c>
      <c r="B155" s="307"/>
      <c r="C155" s="307"/>
      <c r="D155" s="307"/>
      <c r="E155" s="307"/>
      <c r="F155" s="307"/>
      <c r="G155" s="307"/>
      <c r="H155" s="307"/>
      <c r="I155" s="308" t="e">
        <f>#REF!</f>
        <v>#REF!</v>
      </c>
      <c r="J155" s="1378"/>
      <c r="K155" s="1378"/>
      <c r="L155" s="1378"/>
      <c r="M155" s="1378"/>
      <c r="N155" s="184"/>
      <c r="AH155" s="1011"/>
      <c r="AI155" s="1011"/>
      <c r="AK155" s="1011"/>
      <c r="AL155" s="1011"/>
    </row>
    <row r="156" spans="1:38" s="282" customFormat="1" ht="30" hidden="1" customHeight="1">
      <c r="A156" s="314" t="e">
        <f>#REF!</f>
        <v>#REF!</v>
      </c>
      <c r="B156" s="314"/>
      <c r="C156" s="314"/>
      <c r="D156" s="314"/>
      <c r="E156" s="314"/>
      <c r="F156" s="314"/>
      <c r="G156" s="314"/>
      <c r="H156" s="314"/>
      <c r="I156" s="308" t="e">
        <f>#REF!</f>
        <v>#REF!</v>
      </c>
      <c r="J156" s="1378"/>
      <c r="K156" s="1378"/>
      <c r="L156" s="1378"/>
      <c r="M156" s="1378"/>
      <c r="N156" s="184"/>
      <c r="AH156" s="1011"/>
      <c r="AI156" s="1011"/>
      <c r="AK156" s="1011"/>
      <c r="AL156" s="1011"/>
    </row>
    <row r="157" spans="1:38" s="282" customFormat="1" ht="20.100000000000001" hidden="1" customHeight="1">
      <c r="A157" s="1009" t="e">
        <f>#REF!</f>
        <v>#REF!</v>
      </c>
      <c r="B157" s="1009"/>
      <c r="C157" s="1009"/>
      <c r="D157" s="1009"/>
      <c r="E157" s="1009"/>
      <c r="F157" s="1009"/>
      <c r="G157" s="1009"/>
      <c r="H157" s="1009"/>
      <c r="I157" s="487" t="e">
        <f>#REF!</f>
        <v>#REF!</v>
      </c>
      <c r="J157" s="1378" t="e">
        <f>#REF!</f>
        <v>#REF!</v>
      </c>
      <c r="K157" s="1378"/>
      <c r="L157" s="1378"/>
      <c r="M157" s="1378"/>
      <c r="N157" s="184"/>
      <c r="AH157" s="1011"/>
      <c r="AI157" s="1011"/>
      <c r="AK157" s="1010"/>
      <c r="AL157" s="1011"/>
    </row>
    <row r="158" spans="1:38" s="282" customFormat="1" ht="20.100000000000001" hidden="1" customHeight="1">
      <c r="A158" s="1009" t="e">
        <f>#REF!</f>
        <v>#REF!</v>
      </c>
      <c r="B158" s="1009"/>
      <c r="C158" s="1009"/>
      <c r="D158" s="1009"/>
      <c r="E158" s="1009"/>
      <c r="F158" s="1009"/>
      <c r="G158" s="1009"/>
      <c r="H158" s="1009"/>
      <c r="I158" s="487" t="e">
        <f>#REF!</f>
        <v>#REF!</v>
      </c>
      <c r="J158" s="1378" t="e">
        <f>#REF!</f>
        <v>#REF!</v>
      </c>
      <c r="K158" s="1378"/>
      <c r="L158" s="1378"/>
      <c r="M158" s="1378"/>
      <c r="N158" s="184"/>
      <c r="AH158" s="1011"/>
      <c r="AI158" s="1011"/>
      <c r="AK158" s="1010"/>
      <c r="AL158" s="1011"/>
    </row>
    <row r="159" spans="1:38" s="282" customFormat="1" ht="20.100000000000001" hidden="1" customHeight="1">
      <c r="A159" s="1009" t="e">
        <f>#REF!</f>
        <v>#REF!</v>
      </c>
      <c r="B159" s="1009"/>
      <c r="C159" s="1009"/>
      <c r="D159" s="1009"/>
      <c r="E159" s="1009"/>
      <c r="F159" s="1009"/>
      <c r="G159" s="1009"/>
      <c r="H159" s="1009"/>
      <c r="I159" s="487" t="e">
        <f>#REF!</f>
        <v>#REF!</v>
      </c>
      <c r="J159" s="1378" t="e">
        <f>#REF!</f>
        <v>#REF!</v>
      </c>
      <c r="K159" s="1378"/>
      <c r="L159" s="1378"/>
      <c r="M159" s="1378"/>
      <c r="N159" s="184"/>
      <c r="AH159" s="1011"/>
      <c r="AI159" s="1011"/>
      <c r="AK159" s="1010"/>
      <c r="AL159" s="1011"/>
    </row>
    <row r="160" spans="1:38" s="282" customFormat="1" ht="20.100000000000001" hidden="1" customHeight="1">
      <c r="A160" s="1009" t="e">
        <f>#REF!</f>
        <v>#REF!</v>
      </c>
      <c r="B160" s="1009"/>
      <c r="C160" s="1009"/>
      <c r="D160" s="1009"/>
      <c r="E160" s="1009"/>
      <c r="F160" s="1009"/>
      <c r="G160" s="1009"/>
      <c r="H160" s="1009"/>
      <c r="I160" s="487" t="e">
        <f>#REF!</f>
        <v>#REF!</v>
      </c>
      <c r="J160" s="1378" t="e">
        <f>#REF!</f>
        <v>#REF!</v>
      </c>
      <c r="K160" s="1378"/>
      <c r="L160" s="1378"/>
      <c r="M160" s="1378"/>
      <c r="N160" s="184"/>
      <c r="AH160" s="1011"/>
      <c r="AI160" s="1011"/>
      <c r="AK160" s="1010"/>
      <c r="AL160" s="1011"/>
    </row>
    <row r="161" spans="1:38" s="282" customFormat="1" ht="20.100000000000001" hidden="1" customHeight="1">
      <c r="A161" s="1009" t="e">
        <f>#REF!</f>
        <v>#REF!</v>
      </c>
      <c r="B161" s="1009"/>
      <c r="C161" s="1009"/>
      <c r="D161" s="1009"/>
      <c r="E161" s="1009"/>
      <c r="F161" s="1009"/>
      <c r="G161" s="1009"/>
      <c r="H161" s="1009"/>
      <c r="I161" s="487" t="e">
        <f>#REF!</f>
        <v>#REF!</v>
      </c>
      <c r="J161" s="1378" t="e">
        <f>#REF!</f>
        <v>#REF!</v>
      </c>
      <c r="K161" s="1378"/>
      <c r="L161" s="1378"/>
      <c r="M161" s="1378"/>
      <c r="N161" s="184"/>
      <c r="AH161" s="1011"/>
      <c r="AI161" s="1011"/>
      <c r="AK161" s="1010"/>
      <c r="AL161" s="1011"/>
    </row>
    <row r="162" spans="1:38" s="282" customFormat="1" ht="20.100000000000001" hidden="1" customHeight="1">
      <c r="A162" s="1012"/>
      <c r="B162" s="1012"/>
      <c r="C162" s="1012"/>
      <c r="D162" s="1012"/>
      <c r="E162" s="1012"/>
      <c r="F162" s="1012"/>
      <c r="G162" s="1012"/>
      <c r="H162" s="1012"/>
      <c r="I162" s="308" t="e">
        <f>#REF!</f>
        <v>#REF!</v>
      </c>
      <c r="J162" s="1378" t="e">
        <f>#REF!</f>
        <v>#REF!</v>
      </c>
      <c r="K162" s="1378"/>
      <c r="L162" s="1378"/>
      <c r="M162" s="1378"/>
      <c r="N162" s="184"/>
      <c r="AH162" s="1011"/>
      <c r="AI162" s="1011"/>
      <c r="AK162" s="1011"/>
      <c r="AL162" s="1011"/>
    </row>
    <row r="163" spans="1:38" s="282" customFormat="1" ht="20.100000000000001" hidden="1" customHeight="1">
      <c r="A163" s="314" t="e">
        <f>#REF!</f>
        <v>#REF!</v>
      </c>
      <c r="B163" s="314"/>
      <c r="C163" s="314"/>
      <c r="D163" s="314"/>
      <c r="E163" s="314"/>
      <c r="F163" s="314"/>
      <c r="G163" s="314"/>
      <c r="H163" s="314"/>
      <c r="I163" s="308" t="e">
        <f>#REF!</f>
        <v>#REF!</v>
      </c>
      <c r="J163" s="1378"/>
      <c r="K163" s="1378"/>
      <c r="L163" s="1378"/>
      <c r="M163" s="1378"/>
      <c r="N163" s="184"/>
      <c r="AH163" s="1011"/>
      <c r="AI163" s="1011"/>
      <c r="AK163" s="1011"/>
      <c r="AL163" s="1011"/>
    </row>
    <row r="164" spans="1:38" s="282" customFormat="1" ht="20.100000000000001" hidden="1" customHeight="1">
      <c r="A164" s="1009" t="e">
        <f>#REF!</f>
        <v>#REF!</v>
      </c>
      <c r="B164" s="1009"/>
      <c r="C164" s="1009"/>
      <c r="D164" s="1009"/>
      <c r="E164" s="1009"/>
      <c r="F164" s="1009"/>
      <c r="G164" s="1009"/>
      <c r="H164" s="1009"/>
      <c r="I164" s="988" t="e">
        <f>#REF!</f>
        <v>#REF!</v>
      </c>
      <c r="J164" s="1378" t="e">
        <f>#REF!</f>
        <v>#REF!</v>
      </c>
      <c r="K164" s="1378"/>
      <c r="L164" s="1378"/>
      <c r="M164" s="1378"/>
      <c r="N164" s="184"/>
      <c r="AH164" s="1011"/>
      <c r="AI164" s="1011"/>
      <c r="AK164" s="1010"/>
      <c r="AL164" s="1011"/>
    </row>
    <row r="165" spans="1:38" s="282" customFormat="1" ht="20.100000000000001" hidden="1" customHeight="1">
      <c r="A165" s="1009" t="e">
        <f>#REF!</f>
        <v>#REF!</v>
      </c>
      <c r="B165" s="1009"/>
      <c r="C165" s="1009"/>
      <c r="D165" s="1009"/>
      <c r="E165" s="1009"/>
      <c r="F165" s="1009"/>
      <c r="G165" s="1009"/>
      <c r="H165" s="1009"/>
      <c r="I165" s="988" t="e">
        <f>#REF!</f>
        <v>#REF!</v>
      </c>
      <c r="J165" s="1378" t="e">
        <f>#REF!</f>
        <v>#REF!</v>
      </c>
      <c r="K165" s="1378"/>
      <c r="L165" s="1378"/>
      <c r="M165" s="1378"/>
      <c r="N165" s="184"/>
      <c r="AH165" s="1011"/>
      <c r="AI165" s="1011"/>
      <c r="AK165" s="1010"/>
      <c r="AL165" s="1011"/>
    </row>
    <row r="166" spans="1:38" s="282" customFormat="1" ht="20.100000000000001" hidden="1" customHeight="1">
      <c r="A166" s="1009" t="e">
        <f>#REF!</f>
        <v>#REF!</v>
      </c>
      <c r="B166" s="1009"/>
      <c r="C166" s="1009"/>
      <c r="D166" s="1009"/>
      <c r="E166" s="1009"/>
      <c r="F166" s="1009"/>
      <c r="G166" s="1009"/>
      <c r="H166" s="1009"/>
      <c r="I166" s="988" t="e">
        <f>#REF!</f>
        <v>#REF!</v>
      </c>
      <c r="J166" s="1378" t="e">
        <f>#REF!</f>
        <v>#REF!</v>
      </c>
      <c r="K166" s="1378"/>
      <c r="L166" s="1378"/>
      <c r="M166" s="1378"/>
      <c r="N166" s="184"/>
      <c r="AH166" s="1011"/>
      <c r="AI166" s="1011"/>
      <c r="AK166" s="1010"/>
      <c r="AL166" s="1011"/>
    </row>
    <row r="167" spans="1:38" s="282" customFormat="1" ht="20.100000000000001" hidden="1" customHeight="1">
      <c r="A167" s="1009" t="e">
        <f>#REF!</f>
        <v>#REF!</v>
      </c>
      <c r="B167" s="1009"/>
      <c r="C167" s="1009"/>
      <c r="D167" s="1009"/>
      <c r="E167" s="1009"/>
      <c r="F167" s="1009"/>
      <c r="G167" s="1009"/>
      <c r="H167" s="1009"/>
      <c r="I167" s="988" t="e">
        <f>#REF!</f>
        <v>#REF!</v>
      </c>
      <c r="J167" s="1378" t="e">
        <f>#REF!</f>
        <v>#REF!</v>
      </c>
      <c r="K167" s="1378"/>
      <c r="L167" s="1378"/>
      <c r="M167" s="1378"/>
      <c r="N167" s="184"/>
      <c r="AH167" s="1011"/>
      <c r="AI167" s="1011"/>
      <c r="AK167" s="1010"/>
      <c r="AL167" s="1011"/>
    </row>
    <row r="168" spans="1:38" s="282" customFormat="1" ht="20.100000000000001" hidden="1" customHeight="1">
      <c r="A168" s="1009" t="e">
        <f>#REF!</f>
        <v>#REF!</v>
      </c>
      <c r="B168" s="1009"/>
      <c r="C168" s="1009"/>
      <c r="D168" s="1009"/>
      <c r="E168" s="1009"/>
      <c r="F168" s="1009"/>
      <c r="G168" s="1009"/>
      <c r="H168" s="1009"/>
      <c r="I168" s="988" t="e">
        <f>#REF!</f>
        <v>#REF!</v>
      </c>
      <c r="J168" s="1378" t="e">
        <f>#REF!</f>
        <v>#REF!</v>
      </c>
      <c r="K168" s="1378"/>
      <c r="L168" s="1378"/>
      <c r="M168" s="1378"/>
      <c r="N168" s="184"/>
      <c r="AH168" s="1011"/>
      <c r="AI168" s="1011"/>
      <c r="AK168" s="1010"/>
      <c r="AL168" s="1011"/>
    </row>
    <row r="169" spans="1:38" s="282" customFormat="1" ht="20.100000000000001" hidden="1" customHeight="1">
      <c r="A169" s="1009" t="e">
        <f>#REF!</f>
        <v>#REF!</v>
      </c>
      <c r="B169" s="1009"/>
      <c r="C169" s="1009"/>
      <c r="D169" s="1009"/>
      <c r="E169" s="1009"/>
      <c r="F169" s="1009"/>
      <c r="G169" s="1009"/>
      <c r="H169" s="1009"/>
      <c r="I169" s="988" t="e">
        <f>#REF!</f>
        <v>#REF!</v>
      </c>
      <c r="J169" s="1378" t="e">
        <f>#REF!</f>
        <v>#REF!</v>
      </c>
      <c r="K169" s="1378"/>
      <c r="L169" s="1378"/>
      <c r="M169" s="1378"/>
      <c r="N169" s="184"/>
      <c r="AH169" s="1011"/>
      <c r="AI169" s="1011"/>
      <c r="AK169" s="1010"/>
      <c r="AL169" s="1011"/>
    </row>
    <row r="170" spans="1:38" s="282" customFormat="1" ht="20.100000000000001" hidden="1" customHeight="1">
      <c r="A170" s="1015"/>
      <c r="B170" s="1015"/>
      <c r="C170" s="1015"/>
      <c r="D170" s="1015"/>
      <c r="E170" s="1015"/>
      <c r="F170" s="1015"/>
      <c r="G170" s="1015"/>
      <c r="H170" s="1015"/>
      <c r="I170" s="308" t="e">
        <f>#REF!</f>
        <v>#REF!</v>
      </c>
      <c r="J170" s="1378" t="e">
        <f>#REF!</f>
        <v>#REF!</v>
      </c>
      <c r="K170" s="1378"/>
      <c r="L170" s="1378"/>
      <c r="M170" s="1378"/>
      <c r="N170" s="184"/>
      <c r="AH170" s="1011"/>
      <c r="AI170" s="1011"/>
      <c r="AK170" s="1011"/>
      <c r="AL170" s="1011"/>
    </row>
    <row r="171" spans="1:38" s="282" customFormat="1" ht="35.25" hidden="1" customHeight="1">
      <c r="A171" s="314" t="e">
        <f>#REF!</f>
        <v>#REF!</v>
      </c>
      <c r="B171" s="314"/>
      <c r="C171" s="314"/>
      <c r="D171" s="314"/>
      <c r="E171" s="314"/>
      <c r="F171" s="314"/>
      <c r="G171" s="314"/>
      <c r="H171" s="314"/>
      <c r="I171" s="308" t="e">
        <f>#REF!</f>
        <v>#REF!</v>
      </c>
      <c r="J171" s="1378"/>
      <c r="K171" s="1378"/>
      <c r="L171" s="1378"/>
      <c r="M171" s="1378"/>
      <c r="N171" s="184"/>
      <c r="AH171" s="1011"/>
      <c r="AI171" s="1011"/>
      <c r="AK171" s="1011"/>
      <c r="AL171" s="1011"/>
    </row>
    <row r="172" spans="1:38" s="282" customFormat="1" ht="19.5" hidden="1" customHeight="1">
      <c r="A172" s="1009" t="e">
        <f>#REF!</f>
        <v>#REF!</v>
      </c>
      <c r="B172" s="1009"/>
      <c r="C172" s="1009"/>
      <c r="D172" s="1009"/>
      <c r="E172" s="1009"/>
      <c r="F172" s="1009"/>
      <c r="G172" s="1009"/>
      <c r="H172" s="1009"/>
      <c r="I172" s="988" t="e">
        <f>#REF!</f>
        <v>#REF!</v>
      </c>
      <c r="J172" s="1378" t="e">
        <f>#REF!</f>
        <v>#REF!</v>
      </c>
      <c r="K172" s="1378"/>
      <c r="L172" s="1378"/>
      <c r="M172" s="1378"/>
      <c r="N172" s="184"/>
      <c r="AH172" s="1011"/>
      <c r="AI172" s="1011"/>
      <c r="AK172" s="1010"/>
      <c r="AL172" s="1011"/>
    </row>
    <row r="173" spans="1:38" s="282" customFormat="1" ht="19.5" hidden="1" customHeight="1">
      <c r="A173" s="1009" t="e">
        <f>#REF!</f>
        <v>#REF!</v>
      </c>
      <c r="B173" s="1009"/>
      <c r="C173" s="1009"/>
      <c r="D173" s="1009"/>
      <c r="E173" s="1009"/>
      <c r="F173" s="1009"/>
      <c r="G173" s="1009"/>
      <c r="H173" s="1009"/>
      <c r="I173" s="988" t="e">
        <f>#REF!</f>
        <v>#REF!</v>
      </c>
      <c r="J173" s="1378" t="e">
        <f>#REF!</f>
        <v>#REF!</v>
      </c>
      <c r="K173" s="1378"/>
      <c r="L173" s="1378"/>
      <c r="M173" s="1378"/>
      <c r="N173" s="184"/>
      <c r="AH173" s="1011"/>
      <c r="AI173" s="1011"/>
      <c r="AK173" s="1010"/>
      <c r="AL173" s="1011"/>
    </row>
    <row r="174" spans="1:38" s="282" customFormat="1" ht="19.5" hidden="1" customHeight="1">
      <c r="A174" s="1009" t="e">
        <f>#REF!</f>
        <v>#REF!</v>
      </c>
      <c r="B174" s="1009"/>
      <c r="C174" s="1009"/>
      <c r="D174" s="1009"/>
      <c r="E174" s="1009"/>
      <c r="F174" s="1009"/>
      <c r="G174" s="1009"/>
      <c r="H174" s="1009"/>
      <c r="I174" s="988" t="e">
        <f>#REF!</f>
        <v>#REF!</v>
      </c>
      <c r="J174" s="1378" t="e">
        <f>#REF!</f>
        <v>#REF!</v>
      </c>
      <c r="K174" s="1378"/>
      <c r="L174" s="1378"/>
      <c r="M174" s="1378"/>
      <c r="N174" s="184"/>
      <c r="AH174" s="1011"/>
      <c r="AI174" s="1011"/>
      <c r="AK174" s="1010"/>
      <c r="AL174" s="1011"/>
    </row>
    <row r="175" spans="1:38" s="282" customFormat="1" ht="19.5" hidden="1" customHeight="1">
      <c r="A175" s="1009" t="e">
        <f>#REF!</f>
        <v>#REF!</v>
      </c>
      <c r="B175" s="1009"/>
      <c r="C175" s="1009"/>
      <c r="D175" s="1009"/>
      <c r="E175" s="1009"/>
      <c r="F175" s="1009"/>
      <c r="G175" s="1009"/>
      <c r="H175" s="1009"/>
      <c r="I175" s="988" t="e">
        <f>#REF!</f>
        <v>#REF!</v>
      </c>
      <c r="J175" s="1378" t="e">
        <f>#REF!</f>
        <v>#REF!</v>
      </c>
      <c r="K175" s="1378"/>
      <c r="L175" s="1378"/>
      <c r="M175" s="1378"/>
      <c r="N175" s="184"/>
      <c r="AH175" s="1011"/>
      <c r="AI175" s="1011"/>
      <c r="AK175" s="1010"/>
      <c r="AL175" s="1011"/>
    </row>
    <row r="176" spans="1:38" s="282" customFormat="1" ht="33" hidden="1" customHeight="1">
      <c r="A176" s="1009" t="e">
        <f>#REF!</f>
        <v>#REF!</v>
      </c>
      <c r="B176" s="1009"/>
      <c r="C176" s="1009"/>
      <c r="D176" s="1009"/>
      <c r="E176" s="1009"/>
      <c r="F176" s="1009"/>
      <c r="G176" s="1009"/>
      <c r="H176" s="1009"/>
      <c r="I176" s="988" t="e">
        <f>#REF!</f>
        <v>#REF!</v>
      </c>
      <c r="J176" s="1378" t="e">
        <f>#REF!</f>
        <v>#REF!</v>
      </c>
      <c r="K176" s="1378"/>
      <c r="L176" s="1378"/>
      <c r="M176" s="1378"/>
      <c r="N176" s="184"/>
      <c r="AH176" s="1011"/>
      <c r="AI176" s="1011"/>
      <c r="AK176" s="1010"/>
      <c r="AL176" s="1011"/>
    </row>
    <row r="177" spans="1:38" s="282" customFormat="1" ht="19.5" hidden="1" customHeight="1">
      <c r="A177" s="1009" t="e">
        <f>#REF!</f>
        <v>#REF!</v>
      </c>
      <c r="B177" s="1009"/>
      <c r="C177" s="1009"/>
      <c r="D177" s="1009"/>
      <c r="E177" s="1009"/>
      <c r="F177" s="1009"/>
      <c r="G177" s="1009"/>
      <c r="H177" s="1009"/>
      <c r="I177" s="988" t="e">
        <f>#REF!</f>
        <v>#REF!</v>
      </c>
      <c r="J177" s="1378" t="e">
        <f>#REF!</f>
        <v>#REF!</v>
      </c>
      <c r="K177" s="1378"/>
      <c r="L177" s="1378"/>
      <c r="M177" s="1378"/>
      <c r="N177" s="184"/>
      <c r="AH177" s="1011"/>
      <c r="AI177" s="1011"/>
      <c r="AK177" s="1010"/>
      <c r="AL177" s="1011"/>
    </row>
    <row r="178" spans="1:38" s="282" customFormat="1" ht="19.5" hidden="1" customHeight="1">
      <c r="A178" s="1009" t="e">
        <f>#REF!</f>
        <v>#REF!</v>
      </c>
      <c r="B178" s="1009"/>
      <c r="C178" s="1009"/>
      <c r="D178" s="1009"/>
      <c r="E178" s="1009"/>
      <c r="F178" s="1009"/>
      <c r="G178" s="1009"/>
      <c r="H178" s="1009"/>
      <c r="I178" s="988" t="e">
        <f>#REF!</f>
        <v>#REF!</v>
      </c>
      <c r="J178" s="1378" t="e">
        <f>#REF!</f>
        <v>#REF!</v>
      </c>
      <c r="K178" s="1378"/>
      <c r="L178" s="1378"/>
      <c r="M178" s="1378"/>
      <c r="N178" s="184"/>
      <c r="AH178" s="1011"/>
      <c r="AI178" s="1011"/>
      <c r="AK178" s="1010"/>
      <c r="AL178" s="1011"/>
    </row>
    <row r="179" spans="1:38" s="282" customFormat="1" ht="19.5" hidden="1" customHeight="1">
      <c r="A179" s="1009" t="e">
        <f>#REF!</f>
        <v>#REF!</v>
      </c>
      <c r="B179" s="1009"/>
      <c r="C179" s="1009"/>
      <c r="D179" s="1009"/>
      <c r="E179" s="1009"/>
      <c r="F179" s="1009"/>
      <c r="G179" s="1009"/>
      <c r="H179" s="1009"/>
      <c r="I179" s="988" t="e">
        <f>#REF!</f>
        <v>#REF!</v>
      </c>
      <c r="J179" s="1378" t="e">
        <f>#REF!</f>
        <v>#REF!</v>
      </c>
      <c r="K179" s="1378"/>
      <c r="L179" s="1378"/>
      <c r="M179" s="1378"/>
      <c r="N179" s="184"/>
      <c r="AH179" s="1011"/>
      <c r="AI179" s="1011"/>
      <c r="AK179" s="1010"/>
      <c r="AL179" s="1011"/>
    </row>
    <row r="180" spans="1:38" s="282" customFormat="1" ht="19.5" hidden="1" customHeight="1">
      <c r="A180" s="1009" t="e">
        <f>#REF!</f>
        <v>#REF!</v>
      </c>
      <c r="B180" s="1009"/>
      <c r="C180" s="1009"/>
      <c r="D180" s="1009"/>
      <c r="E180" s="1009"/>
      <c r="F180" s="1009"/>
      <c r="G180" s="1009"/>
      <c r="H180" s="1009"/>
      <c r="I180" s="988" t="e">
        <f>#REF!</f>
        <v>#REF!</v>
      </c>
      <c r="J180" s="1378" t="e">
        <f>#REF!</f>
        <v>#REF!</v>
      </c>
      <c r="K180" s="1378"/>
      <c r="L180" s="1378"/>
      <c r="M180" s="1378"/>
      <c r="N180" s="184"/>
      <c r="AH180" s="1011"/>
      <c r="AI180" s="1011"/>
      <c r="AK180" s="1010"/>
      <c r="AL180" s="1011"/>
    </row>
    <row r="181" spans="1:38" s="282" customFormat="1" ht="19.5" hidden="1" customHeight="1">
      <c r="A181" s="1015"/>
      <c r="B181" s="1015"/>
      <c r="C181" s="1015"/>
      <c r="D181" s="1015"/>
      <c r="E181" s="1015"/>
      <c r="F181" s="1015"/>
      <c r="G181" s="1015"/>
      <c r="H181" s="1015"/>
      <c r="I181" s="308" t="e">
        <f>#REF!</f>
        <v>#REF!</v>
      </c>
      <c r="J181" s="1378" t="e">
        <f>#REF!</f>
        <v>#REF!</v>
      </c>
      <c r="K181" s="1378"/>
      <c r="L181" s="1378"/>
      <c r="M181" s="1378"/>
      <c r="N181" s="184"/>
      <c r="AH181" s="1011"/>
      <c r="AI181" s="1011"/>
      <c r="AK181" s="1011"/>
      <c r="AL181" s="1011"/>
    </row>
    <row r="182" spans="1:38" s="282" customFormat="1" ht="19.5" hidden="1" customHeight="1">
      <c r="A182" s="314" t="e">
        <f>#REF!</f>
        <v>#REF!</v>
      </c>
      <c r="B182" s="314"/>
      <c r="C182" s="314"/>
      <c r="D182" s="314"/>
      <c r="E182" s="314"/>
      <c r="F182" s="314"/>
      <c r="G182" s="314"/>
      <c r="H182" s="314"/>
      <c r="I182" s="308" t="e">
        <f>#REF!</f>
        <v>#REF!</v>
      </c>
      <c r="J182" s="1378"/>
      <c r="K182" s="1378"/>
      <c r="L182" s="1378"/>
      <c r="M182" s="1378"/>
      <c r="N182" s="184"/>
      <c r="AH182" s="1011"/>
      <c r="AI182" s="1011"/>
      <c r="AK182" s="1011"/>
      <c r="AL182" s="1011"/>
    </row>
    <row r="183" spans="1:38" s="282" customFormat="1" ht="19.5" hidden="1" customHeight="1">
      <c r="A183" s="1009" t="e">
        <f>#REF!</f>
        <v>#REF!</v>
      </c>
      <c r="B183" s="1009"/>
      <c r="C183" s="1009"/>
      <c r="D183" s="1009"/>
      <c r="E183" s="1009"/>
      <c r="F183" s="1009"/>
      <c r="G183" s="1009"/>
      <c r="H183" s="1009"/>
      <c r="I183" s="487" t="e">
        <f>#REF!</f>
        <v>#REF!</v>
      </c>
      <c r="J183" s="1378" t="e">
        <f>#REF!</f>
        <v>#REF!</v>
      </c>
      <c r="K183" s="1378"/>
      <c r="L183" s="1378"/>
      <c r="M183" s="1378"/>
      <c r="N183" s="184"/>
      <c r="AH183" s="1011"/>
      <c r="AI183" s="1011"/>
      <c r="AK183" s="1010"/>
      <c r="AL183" s="1011"/>
    </row>
    <row r="184" spans="1:38" s="282" customFormat="1" ht="19.5" hidden="1" customHeight="1">
      <c r="A184" s="1009" t="e">
        <f>#REF!</f>
        <v>#REF!</v>
      </c>
      <c r="B184" s="1009"/>
      <c r="C184" s="1009"/>
      <c r="D184" s="1009"/>
      <c r="E184" s="1009"/>
      <c r="F184" s="1009"/>
      <c r="G184" s="1009"/>
      <c r="H184" s="1009"/>
      <c r="I184" s="487" t="e">
        <f>#REF!</f>
        <v>#REF!</v>
      </c>
      <c r="J184" s="1378" t="e">
        <f>#REF!</f>
        <v>#REF!</v>
      </c>
      <c r="K184" s="1378"/>
      <c r="L184" s="1378"/>
      <c r="M184" s="1378"/>
      <c r="N184" s="184"/>
      <c r="AH184" s="1011"/>
      <c r="AI184" s="1011"/>
      <c r="AK184" s="1010"/>
      <c r="AL184" s="1011"/>
    </row>
    <row r="185" spans="1:38" s="282" customFormat="1" ht="19.5" hidden="1" customHeight="1">
      <c r="A185" s="1009" t="e">
        <f>#REF!</f>
        <v>#REF!</v>
      </c>
      <c r="B185" s="1009"/>
      <c r="C185" s="1009"/>
      <c r="D185" s="1009"/>
      <c r="E185" s="1009"/>
      <c r="F185" s="1009"/>
      <c r="G185" s="1009"/>
      <c r="H185" s="1009"/>
      <c r="I185" s="487" t="e">
        <f>#REF!</f>
        <v>#REF!</v>
      </c>
      <c r="J185" s="1378" t="e">
        <f>#REF!</f>
        <v>#REF!</v>
      </c>
      <c r="K185" s="1378"/>
      <c r="L185" s="1378"/>
      <c r="M185" s="1378"/>
      <c r="N185" s="184"/>
      <c r="AH185" s="1011"/>
      <c r="AI185" s="1011"/>
      <c r="AK185" s="1010"/>
      <c r="AL185" s="1011"/>
    </row>
    <row r="186" spans="1:38" s="282" customFormat="1" ht="19.5" hidden="1" customHeight="1">
      <c r="A186" s="1015"/>
      <c r="B186" s="1015"/>
      <c r="C186" s="1015"/>
      <c r="D186" s="1015"/>
      <c r="E186" s="1015"/>
      <c r="F186" s="1015"/>
      <c r="G186" s="1015"/>
      <c r="H186" s="1015"/>
      <c r="I186" s="308" t="e">
        <f>#REF!</f>
        <v>#REF!</v>
      </c>
      <c r="J186" s="1378" t="e">
        <f>#REF!</f>
        <v>#REF!</v>
      </c>
      <c r="K186" s="1378"/>
      <c r="L186" s="1378"/>
      <c r="M186" s="1378"/>
      <c r="N186" s="184"/>
      <c r="AH186" s="1011"/>
      <c r="AI186" s="1011"/>
      <c r="AK186" s="1011"/>
      <c r="AL186" s="1011"/>
    </row>
    <row r="187" spans="1:38" s="282" customFormat="1" ht="33" hidden="1" customHeight="1">
      <c r="A187" s="314" t="e">
        <f>#REF!</f>
        <v>#REF!</v>
      </c>
      <c r="B187" s="314"/>
      <c r="C187" s="314"/>
      <c r="D187" s="314"/>
      <c r="E187" s="314"/>
      <c r="F187" s="314"/>
      <c r="G187" s="314"/>
      <c r="H187" s="314"/>
      <c r="I187" s="308" t="e">
        <f>#REF!</f>
        <v>#REF!</v>
      </c>
      <c r="J187" s="1378"/>
      <c r="K187" s="1378"/>
      <c r="L187" s="1378"/>
      <c r="M187" s="1378"/>
      <c r="N187" s="184"/>
      <c r="AH187" s="1011"/>
      <c r="AI187" s="1011"/>
      <c r="AK187" s="1011"/>
      <c r="AL187" s="1011"/>
    </row>
    <row r="188" spans="1:38" s="282" customFormat="1" ht="19.5" hidden="1" customHeight="1">
      <c r="A188" s="1015" t="e">
        <f>#REF!</f>
        <v>#REF!</v>
      </c>
      <c r="B188" s="1015"/>
      <c r="C188" s="1015"/>
      <c r="D188" s="1015"/>
      <c r="E188" s="1015"/>
      <c r="F188" s="1015"/>
      <c r="G188" s="1015"/>
      <c r="H188" s="1015"/>
      <c r="I188" s="487" t="e">
        <f>#REF!</f>
        <v>#REF!</v>
      </c>
      <c r="J188" s="1378" t="e">
        <f>#REF!</f>
        <v>#REF!</v>
      </c>
      <c r="K188" s="1378"/>
      <c r="L188" s="1378"/>
      <c r="M188" s="1378"/>
      <c r="N188" s="184"/>
      <c r="AH188" s="1011"/>
      <c r="AI188" s="1011"/>
      <c r="AK188" s="1010"/>
      <c r="AL188" s="1011"/>
    </row>
    <row r="189" spans="1:38" s="282" customFormat="1" ht="19.5" hidden="1" customHeight="1">
      <c r="A189" s="1015" t="e">
        <f>#REF!</f>
        <v>#REF!</v>
      </c>
      <c r="B189" s="1015"/>
      <c r="C189" s="1015"/>
      <c r="D189" s="1015"/>
      <c r="E189" s="1015"/>
      <c r="F189" s="1015"/>
      <c r="G189" s="1015"/>
      <c r="H189" s="1015"/>
      <c r="I189" s="487" t="e">
        <f>#REF!</f>
        <v>#REF!</v>
      </c>
      <c r="J189" s="1378" t="e">
        <f>#REF!</f>
        <v>#REF!</v>
      </c>
      <c r="K189" s="1378"/>
      <c r="L189" s="1378"/>
      <c r="M189" s="1378"/>
      <c r="N189" s="184"/>
      <c r="AH189" s="1011"/>
      <c r="AI189" s="1011"/>
      <c r="AK189" s="1010"/>
      <c r="AL189" s="1011"/>
    </row>
    <row r="190" spans="1:38" s="282" customFormat="1" ht="19.5" hidden="1" customHeight="1">
      <c r="A190" s="1015" t="e">
        <f>#REF!</f>
        <v>#REF!</v>
      </c>
      <c r="B190" s="1015"/>
      <c r="C190" s="1015"/>
      <c r="D190" s="1015"/>
      <c r="E190" s="1015"/>
      <c r="F190" s="1015"/>
      <c r="G190" s="1015"/>
      <c r="H190" s="1015"/>
      <c r="I190" s="487" t="e">
        <f>#REF!</f>
        <v>#REF!</v>
      </c>
      <c r="J190" s="1378" t="e">
        <f>#REF!</f>
        <v>#REF!</v>
      </c>
      <c r="K190" s="1378"/>
      <c r="L190" s="1378"/>
      <c r="M190" s="1378"/>
      <c r="N190" s="184"/>
      <c r="AH190" s="1011"/>
      <c r="AI190" s="1011"/>
      <c r="AK190" s="1010"/>
      <c r="AL190" s="1011"/>
    </row>
    <row r="191" spans="1:38" s="282" customFormat="1" ht="19.5" hidden="1" customHeight="1">
      <c r="A191" s="1015"/>
      <c r="B191" s="1015"/>
      <c r="C191" s="1015"/>
      <c r="D191" s="1015"/>
      <c r="E191" s="1015"/>
      <c r="F191" s="1015"/>
      <c r="G191" s="1015"/>
      <c r="H191" s="1015"/>
      <c r="I191" s="308" t="e">
        <f>#REF!</f>
        <v>#REF!</v>
      </c>
      <c r="J191" s="1378" t="e">
        <f>#REF!</f>
        <v>#REF!</v>
      </c>
      <c r="K191" s="1378"/>
      <c r="L191" s="1378"/>
      <c r="M191" s="1378"/>
      <c r="N191" s="184"/>
      <c r="AH191" s="1011"/>
      <c r="AI191" s="1011"/>
      <c r="AK191" s="1011"/>
      <c r="AL191" s="1011"/>
    </row>
    <row r="192" spans="1:38" s="282" customFormat="1" ht="19.5" hidden="1" customHeight="1">
      <c r="A192" s="314" t="e">
        <f>#REF!</f>
        <v>#REF!</v>
      </c>
      <c r="B192" s="314"/>
      <c r="C192" s="314"/>
      <c r="D192" s="314"/>
      <c r="E192" s="314"/>
      <c r="F192" s="314"/>
      <c r="G192" s="314"/>
      <c r="H192" s="314"/>
      <c r="I192" s="308" t="e">
        <f>#REF!</f>
        <v>#REF!</v>
      </c>
      <c r="J192" s="1378"/>
      <c r="K192" s="1378"/>
      <c r="L192" s="1378"/>
      <c r="M192" s="1378"/>
      <c r="N192" s="184"/>
      <c r="AH192" s="1011"/>
      <c r="AI192" s="1011"/>
      <c r="AK192" s="1011"/>
      <c r="AL192" s="1011"/>
    </row>
    <row r="193" spans="1:38" s="282" customFormat="1" ht="19.5" hidden="1" customHeight="1">
      <c r="A193" s="1009" t="e">
        <f>#REF!</f>
        <v>#REF!</v>
      </c>
      <c r="B193" s="1009"/>
      <c r="C193" s="1009"/>
      <c r="D193" s="1009"/>
      <c r="E193" s="1009"/>
      <c r="F193" s="1009"/>
      <c r="G193" s="1009"/>
      <c r="H193" s="1009"/>
      <c r="I193" s="487" t="e">
        <f>#REF!</f>
        <v>#REF!</v>
      </c>
      <c r="J193" s="1378" t="e">
        <f>#REF!</f>
        <v>#REF!</v>
      </c>
      <c r="K193" s="1378"/>
      <c r="L193" s="1378"/>
      <c r="M193" s="1378"/>
      <c r="N193" s="184"/>
      <c r="AH193" s="1011"/>
      <c r="AI193" s="1011"/>
      <c r="AK193" s="1010"/>
      <c r="AL193" s="1011"/>
    </row>
    <row r="194" spans="1:38" s="282" customFormat="1" ht="19.5" hidden="1" customHeight="1">
      <c r="A194" s="1009" t="e">
        <f>#REF!</f>
        <v>#REF!</v>
      </c>
      <c r="B194" s="1009"/>
      <c r="C194" s="1009"/>
      <c r="D194" s="1009"/>
      <c r="E194" s="1009"/>
      <c r="F194" s="1009"/>
      <c r="G194" s="1009"/>
      <c r="H194" s="1009"/>
      <c r="I194" s="487" t="e">
        <f>#REF!</f>
        <v>#REF!</v>
      </c>
      <c r="J194" s="1378" t="e">
        <f>#REF!</f>
        <v>#REF!</v>
      </c>
      <c r="K194" s="1378"/>
      <c r="L194" s="1378"/>
      <c r="M194" s="1378"/>
      <c r="N194" s="184"/>
      <c r="AH194" s="1011"/>
      <c r="AI194" s="1011"/>
      <c r="AK194" s="1010"/>
      <c r="AL194" s="1011"/>
    </row>
    <row r="195" spans="1:38" s="282" customFormat="1" ht="19.5" hidden="1" customHeight="1">
      <c r="A195" s="1015"/>
      <c r="B195" s="1015"/>
      <c r="C195" s="1015"/>
      <c r="D195" s="1015"/>
      <c r="E195" s="1015"/>
      <c r="F195" s="1015"/>
      <c r="G195" s="1015"/>
      <c r="H195" s="1015"/>
      <c r="I195" s="308" t="e">
        <f>#REF!</f>
        <v>#REF!</v>
      </c>
      <c r="J195" s="1378" t="e">
        <f>#REF!</f>
        <v>#REF!</v>
      </c>
      <c r="K195" s="1378"/>
      <c r="L195" s="1378"/>
      <c r="M195" s="1378"/>
      <c r="N195" s="184"/>
      <c r="AH195" s="1011"/>
      <c r="AI195" s="1011"/>
      <c r="AK195" s="1011"/>
      <c r="AL195" s="1011"/>
    </row>
    <row r="196" spans="1:38" s="282" customFormat="1" ht="33" hidden="1" customHeight="1">
      <c r="A196" s="314" t="e">
        <f>#REF!</f>
        <v>#REF!</v>
      </c>
      <c r="B196" s="314"/>
      <c r="C196" s="314"/>
      <c r="D196" s="314"/>
      <c r="E196" s="314"/>
      <c r="F196" s="314"/>
      <c r="G196" s="314"/>
      <c r="H196" s="314"/>
      <c r="I196" s="308" t="e">
        <f>#REF!</f>
        <v>#REF!</v>
      </c>
      <c r="J196" s="1378"/>
      <c r="K196" s="1378"/>
      <c r="L196" s="1378"/>
      <c r="M196" s="1378"/>
      <c r="N196" s="184"/>
      <c r="AH196" s="1011"/>
      <c r="AI196" s="1011"/>
      <c r="AK196" s="1011"/>
      <c r="AL196" s="1011"/>
    </row>
    <row r="197" spans="1:38" s="282" customFormat="1" ht="19.5" hidden="1" customHeight="1">
      <c r="A197" s="1009" t="e">
        <f>#REF!</f>
        <v>#REF!</v>
      </c>
      <c r="B197" s="1009"/>
      <c r="C197" s="1009"/>
      <c r="D197" s="1009"/>
      <c r="E197" s="1009"/>
      <c r="F197" s="1009"/>
      <c r="G197" s="1009"/>
      <c r="H197" s="1009"/>
      <c r="I197" s="487" t="e">
        <f>#REF!</f>
        <v>#REF!</v>
      </c>
      <c r="J197" s="1378" t="e">
        <f>#REF!</f>
        <v>#REF!</v>
      </c>
      <c r="K197" s="1378"/>
      <c r="L197" s="1378"/>
      <c r="M197" s="1378"/>
      <c r="N197" s="184"/>
      <c r="AH197" s="1011"/>
      <c r="AI197" s="1011"/>
      <c r="AK197" s="1010"/>
      <c r="AL197" s="1011"/>
    </row>
    <row r="198" spans="1:38" s="282" customFormat="1" ht="19.5" hidden="1" customHeight="1">
      <c r="A198" s="1009" t="e">
        <f>#REF!</f>
        <v>#REF!</v>
      </c>
      <c r="B198" s="1009"/>
      <c r="C198" s="1009"/>
      <c r="D198" s="1009"/>
      <c r="E198" s="1009"/>
      <c r="F198" s="1009"/>
      <c r="G198" s="1009"/>
      <c r="H198" s="1009"/>
      <c r="I198" s="487" t="e">
        <f>#REF!</f>
        <v>#REF!</v>
      </c>
      <c r="J198" s="1378" t="e">
        <f>#REF!</f>
        <v>#REF!</v>
      </c>
      <c r="K198" s="1378"/>
      <c r="L198" s="1378"/>
      <c r="M198" s="1378"/>
      <c r="N198" s="184"/>
      <c r="AH198" s="1011"/>
      <c r="AI198" s="1011"/>
      <c r="AK198" s="1010"/>
      <c r="AL198" s="1011"/>
    </row>
    <row r="199" spans="1:38" s="282" customFormat="1" ht="19.5" hidden="1" customHeight="1">
      <c r="A199" s="1009" t="e">
        <f>#REF!</f>
        <v>#REF!</v>
      </c>
      <c r="B199" s="1009"/>
      <c r="C199" s="1009"/>
      <c r="D199" s="1009"/>
      <c r="E199" s="1009"/>
      <c r="F199" s="1009"/>
      <c r="G199" s="1009"/>
      <c r="H199" s="1009"/>
      <c r="I199" s="487" t="e">
        <f>#REF!</f>
        <v>#REF!</v>
      </c>
      <c r="J199" s="1378" t="e">
        <f>#REF!</f>
        <v>#REF!</v>
      </c>
      <c r="K199" s="1378"/>
      <c r="L199" s="1378"/>
      <c r="M199" s="1378"/>
      <c r="N199" s="184"/>
      <c r="AH199" s="1011"/>
      <c r="AI199" s="1011"/>
      <c r="AK199" s="1010"/>
      <c r="AL199" s="1011"/>
    </row>
    <row r="200" spans="1:38" s="282" customFormat="1" ht="19.5" hidden="1" customHeight="1">
      <c r="A200" s="1009" t="e">
        <f>#REF!</f>
        <v>#REF!</v>
      </c>
      <c r="B200" s="1009"/>
      <c r="C200" s="1009"/>
      <c r="D200" s="1009"/>
      <c r="E200" s="1009"/>
      <c r="F200" s="1009"/>
      <c r="G200" s="1009"/>
      <c r="H200" s="1009"/>
      <c r="I200" s="487" t="e">
        <f>#REF!</f>
        <v>#REF!</v>
      </c>
      <c r="J200" s="1378" t="e">
        <f>#REF!</f>
        <v>#REF!</v>
      </c>
      <c r="K200" s="1378"/>
      <c r="L200" s="1378"/>
      <c r="M200" s="1378"/>
      <c r="N200" s="184"/>
      <c r="AH200" s="1011"/>
      <c r="AI200" s="1011"/>
      <c r="AK200" s="1010"/>
      <c r="AL200" s="1011"/>
    </row>
    <row r="201" spans="1:38" s="282" customFormat="1" ht="19.5" hidden="1" customHeight="1">
      <c r="A201" s="1009" t="e">
        <f>#REF!</f>
        <v>#REF!</v>
      </c>
      <c r="B201" s="1009"/>
      <c r="C201" s="1009"/>
      <c r="D201" s="1009"/>
      <c r="E201" s="1009"/>
      <c r="F201" s="1009"/>
      <c r="G201" s="1009"/>
      <c r="H201" s="1009"/>
      <c r="I201" s="487" t="e">
        <f>#REF!</f>
        <v>#REF!</v>
      </c>
      <c r="J201" s="1378" t="e">
        <f>#REF!</f>
        <v>#REF!</v>
      </c>
      <c r="K201" s="1378"/>
      <c r="L201" s="1378"/>
      <c r="M201" s="1378"/>
      <c r="N201" s="184"/>
      <c r="AH201" s="1011"/>
      <c r="AI201" s="1011"/>
      <c r="AK201" s="1010"/>
      <c r="AL201" s="1011"/>
    </row>
    <row r="202" spans="1:38" s="282" customFormat="1" ht="19.5" hidden="1" customHeight="1">
      <c r="A202" s="1009" t="e">
        <f>#REF!</f>
        <v>#REF!</v>
      </c>
      <c r="B202" s="1009"/>
      <c r="C202" s="1009"/>
      <c r="D202" s="1009"/>
      <c r="E202" s="1009"/>
      <c r="F202" s="1009"/>
      <c r="G202" s="1009"/>
      <c r="H202" s="1009"/>
      <c r="I202" s="487" t="e">
        <f>#REF!</f>
        <v>#REF!</v>
      </c>
      <c r="J202" s="1378" t="e">
        <f>#REF!</f>
        <v>#REF!</v>
      </c>
      <c r="K202" s="1378"/>
      <c r="L202" s="1378"/>
      <c r="M202" s="1378"/>
      <c r="N202" s="184"/>
      <c r="AH202" s="1011"/>
      <c r="AI202" s="1011"/>
      <c r="AK202" s="1010"/>
      <c r="AL202" s="1011"/>
    </row>
    <row r="203" spans="1:38" s="282" customFormat="1" ht="19.5" hidden="1" customHeight="1">
      <c r="A203" s="1015"/>
      <c r="B203" s="1015"/>
      <c r="C203" s="1015"/>
      <c r="D203" s="1015"/>
      <c r="E203" s="1015"/>
      <c r="F203" s="1015"/>
      <c r="G203" s="1015"/>
      <c r="H203" s="1015"/>
      <c r="I203" s="308" t="e">
        <f>#REF!</f>
        <v>#REF!</v>
      </c>
      <c r="J203" s="1378" t="e">
        <f>#REF!</f>
        <v>#REF!</v>
      </c>
      <c r="K203" s="1378"/>
      <c r="L203" s="1378"/>
      <c r="M203" s="1378"/>
      <c r="N203" s="184"/>
      <c r="AH203" s="1011"/>
      <c r="AI203" s="1011"/>
      <c r="AK203" s="1011"/>
      <c r="AL203" s="1011"/>
    </row>
    <row r="204" spans="1:38" s="282" customFormat="1" ht="33" hidden="1" customHeight="1">
      <c r="A204" s="314" t="e">
        <f>#REF!</f>
        <v>#REF!</v>
      </c>
      <c r="B204" s="314"/>
      <c r="C204" s="314"/>
      <c r="D204" s="314"/>
      <c r="E204" s="314"/>
      <c r="F204" s="314"/>
      <c r="G204" s="314"/>
      <c r="H204" s="314"/>
      <c r="I204" s="308" t="e">
        <f>#REF!</f>
        <v>#REF!</v>
      </c>
      <c r="J204" s="1378"/>
      <c r="K204" s="1378"/>
      <c r="L204" s="1378"/>
      <c r="M204" s="1378"/>
      <c r="N204" s="184"/>
      <c r="AH204" s="1011"/>
      <c r="AI204" s="1011"/>
      <c r="AK204" s="1011"/>
      <c r="AL204" s="1011"/>
    </row>
    <row r="205" spans="1:38" s="282" customFormat="1" ht="33" hidden="1" customHeight="1">
      <c r="A205" s="1009" t="e">
        <f>#REF!</f>
        <v>#REF!</v>
      </c>
      <c r="B205" s="1009"/>
      <c r="C205" s="1009"/>
      <c r="D205" s="1009"/>
      <c r="E205" s="1009"/>
      <c r="F205" s="1009"/>
      <c r="G205" s="1009"/>
      <c r="H205" s="1009"/>
      <c r="I205" s="487" t="e">
        <f>#REF!</f>
        <v>#REF!</v>
      </c>
      <c r="J205" s="1378" t="e">
        <f>#REF!</f>
        <v>#REF!</v>
      </c>
      <c r="K205" s="1378"/>
      <c r="L205" s="1378"/>
      <c r="M205" s="1378"/>
      <c r="N205" s="184"/>
      <c r="AH205" s="1011"/>
      <c r="AI205" s="1011"/>
      <c r="AK205" s="1010"/>
      <c r="AL205" s="1011"/>
    </row>
    <row r="206" spans="1:38" s="282" customFormat="1" ht="19.5" hidden="1" customHeight="1">
      <c r="A206" s="1009" t="e">
        <f>#REF!</f>
        <v>#REF!</v>
      </c>
      <c r="B206" s="1009"/>
      <c r="C206" s="1009"/>
      <c r="D206" s="1009"/>
      <c r="E206" s="1009"/>
      <c r="F206" s="1009"/>
      <c r="G206" s="1009"/>
      <c r="H206" s="1009"/>
      <c r="I206" s="487" t="e">
        <f>#REF!</f>
        <v>#REF!</v>
      </c>
      <c r="J206" s="1378" t="e">
        <f>#REF!</f>
        <v>#REF!</v>
      </c>
      <c r="K206" s="1378"/>
      <c r="L206" s="1378"/>
      <c r="M206" s="1378"/>
      <c r="N206" s="184"/>
      <c r="AH206" s="1011"/>
      <c r="AI206" s="1011"/>
      <c r="AK206" s="1010"/>
      <c r="AL206" s="1011"/>
    </row>
    <row r="207" spans="1:38" s="282" customFormat="1" ht="19.5" hidden="1" customHeight="1">
      <c r="A207" s="1009" t="e">
        <f>#REF!</f>
        <v>#REF!</v>
      </c>
      <c r="B207" s="1009"/>
      <c r="C207" s="1009"/>
      <c r="D207" s="1009"/>
      <c r="E207" s="1009"/>
      <c r="F207" s="1009"/>
      <c r="G207" s="1009"/>
      <c r="H207" s="1009"/>
      <c r="I207" s="487" t="e">
        <f>#REF!</f>
        <v>#REF!</v>
      </c>
      <c r="J207" s="1378" t="e">
        <f>#REF!</f>
        <v>#REF!</v>
      </c>
      <c r="K207" s="1378"/>
      <c r="L207" s="1378"/>
      <c r="M207" s="1378"/>
      <c r="N207" s="184"/>
      <c r="AH207" s="1011"/>
      <c r="AI207" s="1011"/>
      <c r="AK207" s="1010"/>
      <c r="AL207" s="1011"/>
    </row>
    <row r="208" spans="1:38" s="282" customFormat="1" ht="19.5" hidden="1" customHeight="1">
      <c r="A208" s="1015" t="e">
        <f>#REF!</f>
        <v>#REF!</v>
      </c>
      <c r="B208" s="1015"/>
      <c r="C208" s="1015"/>
      <c r="D208" s="1015"/>
      <c r="E208" s="1015"/>
      <c r="F208" s="1015"/>
      <c r="G208" s="1015"/>
      <c r="H208" s="1015"/>
      <c r="I208" s="308" t="e">
        <f>#REF!</f>
        <v>#REF!</v>
      </c>
      <c r="J208" s="1378" t="e">
        <f>#REF!</f>
        <v>#REF!</v>
      </c>
      <c r="K208" s="1378"/>
      <c r="L208" s="1378"/>
      <c r="M208" s="1378"/>
      <c r="N208" s="184"/>
      <c r="AH208" s="1011"/>
      <c r="AI208" s="1011"/>
      <c r="AK208" s="1011"/>
      <c r="AL208" s="1011"/>
    </row>
    <row r="209" spans="1:38" s="282" customFormat="1" ht="33" hidden="1" customHeight="1">
      <c r="A209" s="314" t="e">
        <f>#REF!</f>
        <v>#REF!</v>
      </c>
      <c r="B209" s="314"/>
      <c r="C209" s="314"/>
      <c r="D209" s="314"/>
      <c r="E209" s="314"/>
      <c r="F209" s="314"/>
      <c r="G209" s="314"/>
      <c r="H209" s="314"/>
      <c r="I209" s="308" t="e">
        <f>#REF!</f>
        <v>#REF!</v>
      </c>
      <c r="J209" s="1378"/>
      <c r="K209" s="1378"/>
      <c r="L209" s="1378"/>
      <c r="M209" s="1378"/>
      <c r="N209" s="184"/>
      <c r="AH209" s="1011"/>
      <c r="AI209" s="1011"/>
      <c r="AK209" s="1011"/>
      <c r="AL209" s="1011"/>
    </row>
    <row r="210" spans="1:38" s="282" customFormat="1" ht="19.5" hidden="1" customHeight="1">
      <c r="A210" s="1009" t="e">
        <f>#REF!</f>
        <v>#REF!</v>
      </c>
      <c r="B210" s="1009"/>
      <c r="C210" s="1009"/>
      <c r="D210" s="1009"/>
      <c r="E210" s="1009"/>
      <c r="F210" s="1009"/>
      <c r="G210" s="1009"/>
      <c r="H210" s="1009"/>
      <c r="I210" s="487" t="e">
        <f>#REF!</f>
        <v>#REF!</v>
      </c>
      <c r="J210" s="1378" t="e">
        <f>#REF!</f>
        <v>#REF!</v>
      </c>
      <c r="K210" s="1378"/>
      <c r="L210" s="1378"/>
      <c r="M210" s="1378"/>
      <c r="N210" s="184"/>
      <c r="AH210" s="1011"/>
      <c r="AI210" s="1011"/>
      <c r="AK210" s="1010"/>
      <c r="AL210" s="1011"/>
    </row>
    <row r="211" spans="1:38" s="282" customFormat="1" ht="19.5" hidden="1" customHeight="1">
      <c r="A211" s="1009" t="e">
        <f>#REF!</f>
        <v>#REF!</v>
      </c>
      <c r="B211" s="1009"/>
      <c r="C211" s="1009"/>
      <c r="D211" s="1009"/>
      <c r="E211" s="1009"/>
      <c r="F211" s="1009"/>
      <c r="G211" s="1009"/>
      <c r="H211" s="1009"/>
      <c r="I211" s="487" t="e">
        <f>#REF!</f>
        <v>#REF!</v>
      </c>
      <c r="J211" s="1378" t="e">
        <f>#REF!</f>
        <v>#REF!</v>
      </c>
      <c r="K211" s="1378"/>
      <c r="L211" s="1378"/>
      <c r="M211" s="1378"/>
      <c r="N211" s="184"/>
      <c r="AH211" s="1011"/>
      <c r="AI211" s="1011"/>
      <c r="AK211" s="1010"/>
      <c r="AL211" s="1011"/>
    </row>
    <row r="212" spans="1:38" s="282" customFormat="1" ht="32.25" hidden="1" customHeight="1">
      <c r="A212" s="1009" t="e">
        <f>#REF!</f>
        <v>#REF!</v>
      </c>
      <c r="B212" s="1009"/>
      <c r="C212" s="1009"/>
      <c r="D212" s="1009"/>
      <c r="E212" s="1009"/>
      <c r="F212" s="1009"/>
      <c r="G212" s="1009"/>
      <c r="H212" s="1009"/>
      <c r="I212" s="487" t="e">
        <f>#REF!</f>
        <v>#REF!</v>
      </c>
      <c r="J212" s="1378" t="e">
        <f>#REF!</f>
        <v>#REF!</v>
      </c>
      <c r="K212" s="1378"/>
      <c r="L212" s="1378"/>
      <c r="M212" s="1378"/>
      <c r="N212" s="184"/>
      <c r="AH212" s="1011"/>
      <c r="AI212" s="1011"/>
      <c r="AK212" s="1010"/>
      <c r="AL212" s="1011"/>
    </row>
    <row r="213" spans="1:38" s="282" customFormat="1" ht="19.5" hidden="1" customHeight="1">
      <c r="A213" s="1009" t="e">
        <f>#REF!</f>
        <v>#REF!</v>
      </c>
      <c r="B213" s="1009"/>
      <c r="C213" s="1009"/>
      <c r="D213" s="1009"/>
      <c r="E213" s="1009"/>
      <c r="F213" s="1009"/>
      <c r="G213" s="1009"/>
      <c r="H213" s="1009"/>
      <c r="I213" s="487" t="e">
        <f>#REF!</f>
        <v>#REF!</v>
      </c>
      <c r="J213" s="1378" t="e">
        <f>#REF!</f>
        <v>#REF!</v>
      </c>
      <c r="K213" s="1378"/>
      <c r="L213" s="1378"/>
      <c r="M213" s="1378"/>
      <c r="N213" s="184"/>
      <c r="AH213" s="1011"/>
      <c r="AI213" s="1011"/>
      <c r="AK213" s="1010"/>
      <c r="AL213" s="1011"/>
    </row>
    <row r="214" spans="1:38" s="282" customFormat="1" ht="19.5" hidden="1" customHeight="1">
      <c r="A214" s="1012"/>
      <c r="B214" s="1012"/>
      <c r="C214" s="1012"/>
      <c r="D214" s="1012"/>
      <c r="E214" s="1012"/>
      <c r="F214" s="1012"/>
      <c r="G214" s="1012"/>
      <c r="H214" s="1012"/>
      <c r="I214" s="308" t="e">
        <f>#REF!</f>
        <v>#REF!</v>
      </c>
      <c r="J214" s="1378" t="e">
        <f>#REF!</f>
        <v>#REF!</v>
      </c>
      <c r="K214" s="1378"/>
      <c r="L214" s="1378"/>
      <c r="M214" s="1378"/>
      <c r="N214" s="186"/>
      <c r="AH214" s="1011"/>
      <c r="AI214" s="1011"/>
      <c r="AK214" s="1011"/>
      <c r="AL214" s="1011"/>
    </row>
    <row r="215" spans="1:38" s="282" customFormat="1" hidden="1">
      <c r="A215" s="316"/>
      <c r="B215" s="316"/>
      <c r="C215" s="316"/>
      <c r="D215" s="316"/>
      <c r="E215" s="316"/>
      <c r="F215" s="316"/>
      <c r="G215" s="316"/>
      <c r="H215" s="316"/>
      <c r="I215" s="308" t="e">
        <f>#REF!</f>
        <v>#REF!</v>
      </c>
      <c r="J215" s="1378" t="e">
        <f>#REF!</f>
        <v>#REF!</v>
      </c>
      <c r="K215" s="1378"/>
      <c r="L215" s="1378"/>
      <c r="M215" s="1378"/>
      <c r="N215" s="186"/>
      <c r="AH215" s="1011"/>
      <c r="AI215" s="1011"/>
      <c r="AK215" s="1011"/>
      <c r="AL215" s="1011"/>
    </row>
    <row r="216" spans="1:38" s="282" customFormat="1" ht="19.5" hidden="1" customHeight="1">
      <c r="A216" s="1013"/>
      <c r="B216" s="1013"/>
      <c r="C216" s="1013"/>
      <c r="D216" s="1013"/>
      <c r="E216" s="1013"/>
      <c r="F216" s="1013"/>
      <c r="G216" s="1013"/>
      <c r="H216" s="1013"/>
      <c r="I216" s="308" t="e">
        <f>#REF!</f>
        <v>#REF!</v>
      </c>
      <c r="J216" s="1378" t="e">
        <f>#REF!</f>
        <v>#REF!</v>
      </c>
      <c r="K216" s="1378"/>
      <c r="L216" s="1378"/>
      <c r="M216" s="1378"/>
      <c r="N216" s="186"/>
      <c r="AH216" s="1011"/>
      <c r="AI216" s="1011"/>
      <c r="AK216" s="1011"/>
      <c r="AL216" s="1011"/>
    </row>
    <row r="217" spans="1:38" s="182" customFormat="1">
      <c r="A217" s="228"/>
      <c r="B217" s="228"/>
      <c r="C217" s="228"/>
      <c r="D217" s="228"/>
      <c r="E217" s="228"/>
      <c r="F217" s="228"/>
      <c r="G217" s="228"/>
      <c r="H217" s="228"/>
      <c r="I217" s="221"/>
      <c r="J217" s="1366"/>
      <c r="K217" s="1366"/>
      <c r="L217" s="1366"/>
      <c r="M217" s="1366"/>
      <c r="N217" s="256"/>
      <c r="O217" s="282"/>
    </row>
    <row r="218" spans="1:38" s="182" customFormat="1">
      <c r="A218" s="203"/>
      <c r="B218" s="203"/>
      <c r="C218" s="203"/>
      <c r="D218" s="203"/>
      <c r="E218" s="203"/>
      <c r="F218" s="203"/>
      <c r="G218" s="203"/>
      <c r="H218" s="203"/>
      <c r="I218" s="191"/>
      <c r="J218" s="191"/>
      <c r="K218" s="191"/>
      <c r="L218" s="191"/>
      <c r="M218" s="191"/>
      <c r="N218" s="256"/>
      <c r="O218" s="282"/>
    </row>
    <row r="219" spans="1:38" s="182" customFormat="1">
      <c r="A219" s="203"/>
      <c r="B219" s="203"/>
      <c r="C219" s="203"/>
      <c r="D219" s="203"/>
      <c r="E219" s="203"/>
      <c r="F219" s="203"/>
      <c r="G219" s="203"/>
      <c r="H219" s="203"/>
      <c r="I219" s="191"/>
      <c r="J219" s="191"/>
      <c r="K219" s="191"/>
      <c r="L219" s="191"/>
      <c r="M219" s="191"/>
      <c r="N219" s="256"/>
      <c r="O219" s="282"/>
    </row>
  </sheetData>
  <sheetProtection algorithmName="SHA-512" hashValue="kgYuRZuO96VL+auqmtb83+4HqKsQO9NEUbTe0b+8T8NHHZpwlBZhZEzbKEOBJotQZdrwvWxVNT1oFrl85CvnUg==" saltValue="MxnNaYnx6VDgey+HpHvjgw==" spinCount="100000" sheet="1" formatColumns="0" formatRows="0" selectLockedCells="1"/>
  <customSheetViews>
    <customSheetView guid="{987A3FAC-920D-4C0C-8129-D8F4AFD7E477}" scale="70" fitToPage="1" printArea="1" hiddenRows="1" hiddenColumns="1" view="pageBreakPreview">
      <selection activeCell="A3" sqref="A3:N3"/>
      <colBreaks count="1" manualBreakCount="1">
        <brk id="13" max="1048575" man="1"/>
      </colBreaks>
      <pageMargins left="0" right="0" top="0" bottom="0" header="0" footer="0"/>
      <printOptions horizontalCentered="1"/>
      <pageSetup paperSize="9" scale="74" fitToHeight="0" orientation="landscape" r:id="rId1"/>
      <headerFooter alignWithMargins="0">
        <oddFooter>&amp;R&amp;"Book Antiqua,Bold"&amp;10Schedule-7/ Page &amp;P of &amp;N</oddFooter>
      </headerFooter>
    </customSheetView>
    <customSheetView guid="{CB55CDDD-15EC-4265-9148-3411BBB26D54}" scale="70" fitToPage="1" printArea="1" hiddenRows="1" hiddenColumns="1" view="pageBreakPreview">
      <selection activeCell="L26" sqref="L26"/>
      <colBreaks count="1" manualBreakCount="1">
        <brk id="13" max="1048575" man="1"/>
      </colBreaks>
      <pageMargins left="0" right="0" top="0" bottom="0" header="0" footer="0"/>
      <printOptions horizontalCentered="1"/>
      <pageSetup paperSize="9" scale="74" fitToHeight="0" orientation="landscape" r:id="rId2"/>
      <headerFooter alignWithMargins="0">
        <oddFooter>&amp;R&amp;"Book Antiqua,Bold"&amp;10Schedule-7/ Page &amp;P of &amp;N</oddFooter>
      </headerFooter>
    </customSheetView>
    <customSheetView guid="{023E95C7-CD0A-46A1-945E-64751E02EBFE}" scale="70" fitToPage="1" printArea="1" hiddenRows="1" hiddenColumns="1" view="pageBreakPreview" topLeftCell="A13">
      <selection activeCell="B16" sqref="B16:N16"/>
      <colBreaks count="1" manualBreakCount="1">
        <brk id="13" max="1048575" man="1"/>
      </colBreaks>
      <pageMargins left="0" right="0" top="0" bottom="0" header="0" footer="0"/>
      <printOptions horizontalCentered="1"/>
      <pageSetup paperSize="9" scale="74" fitToHeight="0" orientation="landscape" r:id="rId3"/>
      <headerFooter alignWithMargins="0">
        <oddFooter>&amp;R&amp;"Book Antiqua,Bold"&amp;10Schedule-7/ Page &amp;P of &amp;N</oddFooter>
      </headerFooter>
    </customSheetView>
    <customSheetView guid="{BB6473B7-092C-417E-97E7-ED0705AE17A0}" scale="70" fitToPage="1" printArea="1" hiddenRows="1" hiddenColumns="1" view="pageBreakPreview" topLeftCell="A13">
      <selection activeCell="B16" sqref="B16:N16"/>
      <colBreaks count="1" manualBreakCount="1">
        <brk id="13" max="1048575" man="1"/>
      </colBreaks>
      <pageMargins left="0" right="0" top="0" bottom="0" header="0" footer="0"/>
      <printOptions horizontalCentered="1"/>
      <pageSetup paperSize="9" scale="74" fitToHeight="0" orientation="landscape" r:id="rId4"/>
      <headerFooter alignWithMargins="0">
        <oddFooter>&amp;R&amp;"Book Antiqua,Bold"&amp;10Schedule-7/ Page &amp;P of &amp;N</oddFooter>
      </headerFooter>
    </customSheetView>
    <customSheetView guid="{A41EE4DE-0D82-4A56-8210-F78316511D11}" scale="70" fitToPage="1" printArea="1" hiddenRows="1" hiddenColumns="1" view="pageBreakPreview">
      <selection activeCell="B16" sqref="B16:N16"/>
      <colBreaks count="1" manualBreakCount="1">
        <brk id="13" max="1048575" man="1"/>
      </colBreaks>
      <pageMargins left="0" right="0" top="0" bottom="0" header="0" footer="0"/>
      <printOptions horizontalCentered="1"/>
      <pageSetup paperSize="9" scale="74" fitToHeight="0" orientation="landscape" r:id="rId5"/>
      <headerFooter alignWithMargins="0">
        <oddFooter>&amp;R&amp;"Book Antiqua,Bold"&amp;10Schedule-7/ Page &amp;P of &amp;N</oddFooter>
      </headerFooter>
    </customSheetView>
    <customSheetView guid="{1E0C44A1-9358-4FBD-8C2C-4DB661DA1476}" scale="70" fitToPage="1" printArea="1" hiddenRows="1" hiddenColumns="1" view="pageBreakPreview">
      <selection activeCell="B16" sqref="B16:N16"/>
      <colBreaks count="1" manualBreakCount="1">
        <brk id="13" max="1048575" man="1"/>
      </colBreaks>
      <pageMargins left="0" right="0" top="0" bottom="0" header="0" footer="0"/>
      <printOptions horizontalCentered="1"/>
      <pageSetup paperSize="9" scale="74" fitToHeight="0" orientation="landscape" r:id="rId6"/>
      <headerFooter alignWithMargins="0">
        <oddFooter>&amp;R&amp;"Book Antiqua,Bold"&amp;10Schedule-7/ Page &amp;P of &amp;N</oddFooter>
      </headerFooter>
    </customSheetView>
    <customSheetView guid="{498493C3-769C-4143-9114-C68CD1D40B11}" scale="70" fitToPage="1" printArea="1" hiddenRows="1" hiddenColumns="1" view="pageBreakPreview">
      <selection activeCell="F19" sqref="F19:L19"/>
      <colBreaks count="1" manualBreakCount="1">
        <brk id="13" max="1048575" man="1"/>
      </colBreaks>
      <pageMargins left="0" right="0" top="0" bottom="0" header="0" footer="0"/>
      <printOptions horizontalCentered="1"/>
      <pageSetup paperSize="9" scale="74" fitToHeight="0" orientation="landscape" r:id="rId7"/>
      <headerFooter alignWithMargins="0">
        <oddFooter>&amp;R&amp;"Book Antiqua,Bold"&amp;10Schedule-7/ Page &amp;P of &amp;N</oddFooter>
      </headerFooter>
    </customSheetView>
    <customSheetView guid="{C431BC99-7569-44AB-83F6-AB73BDED3783}" printArea="1" hiddenRows="1" hiddenColumns="1" view="pageBreakPreview" topLeftCell="A12">
      <selection activeCell="E18" sqref="E18"/>
      <colBreaks count="1" manualBreakCount="1">
        <brk id="7" max="1048575" man="1"/>
      </colBreaks>
      <pageMargins left="0" right="0" top="0" bottom="0" header="0" footer="0"/>
      <printOptions horizontalCentered="1"/>
      <pageSetup paperSize="9" orientation="landscape" r:id="rId8"/>
      <headerFooter alignWithMargins="0">
        <oddFooter>&amp;R&amp;"Book Antiqua,Bold"&amp;10Schedule-7/ Page &amp;P of &amp;N</oddFooter>
      </headerFooter>
    </customSheetView>
    <customSheetView guid="{E97134B6-5E8D-4951-8DA0-73D065532361}" printArea="1" hiddenRows="1" hiddenColumns="1" view="pageBreakPreview" topLeftCell="A6">
      <selection activeCell="A22" sqref="A22:F22"/>
      <colBreaks count="1" manualBreakCount="1">
        <brk id="7" max="1048575" man="1"/>
      </colBreaks>
      <pageMargins left="0" right="0" top="0" bottom="0" header="0" footer="0"/>
      <printOptions horizontalCentered="1"/>
      <pageSetup paperSize="9" orientation="portrait" r:id="rId9"/>
      <headerFooter alignWithMargins="0">
        <oddFooter>&amp;R&amp;"Book Antiqua,Bold"&amp;10Schedule-7/ Page &amp;P of &amp;N</oddFooter>
      </headerFooter>
    </customSheetView>
    <customSheetView guid="{D0757F9E-DF41-4B40-A5E5-F4F8FDD8D61D}" hiddenRows="1" hiddenColumns="1" topLeftCell="A10">
      <selection activeCell="E18" sqref="E18"/>
      <colBreaks count="1" manualBreakCount="1">
        <brk id="7" max="1048575" man="1"/>
      </colBreaks>
      <pageMargins left="0" right="0" top="0" bottom="0" header="0" footer="0"/>
      <printOptions horizontalCentered="1"/>
      <pageSetup paperSize="9" orientation="portrait" r:id="rId10"/>
      <headerFooter alignWithMargins="0">
        <oddFooter>&amp;R&amp;"Book Antiqua,Bold"&amp;10Schedule-7/ Page &amp;P of &amp;N</oddFooter>
      </headerFooter>
    </customSheetView>
    <customSheetView guid="{EE46BCD1-F715-4FA9-A5FC-1B125AD601E0}" hiddenRows="1" hiddenColumns="1" topLeftCell="A4">
      <selection activeCell="E17" sqref="E17"/>
      <colBreaks count="1" manualBreakCount="1">
        <brk id="7" max="1048575" man="1"/>
      </colBreaks>
      <pageMargins left="0" right="0" top="0" bottom="0" header="0" footer="0"/>
      <printOptions horizontalCentered="1"/>
      <pageSetup paperSize="9" orientation="portrait" r:id="rId11"/>
      <headerFooter alignWithMargins="0">
        <oddFooter>&amp;R&amp;"Book Antiqua,Bold"&amp;10Schedule-7/ Page &amp;P of &amp;N</oddFooter>
      </headerFooter>
    </customSheetView>
    <customSheetView guid="{4AA1107B-A795-4744-B566-827168772C7A}" hiddenRows="1" hiddenColumns="1" topLeftCell="A10">
      <selection activeCell="A21" sqref="A21:F21"/>
      <colBreaks count="1" manualBreakCount="1">
        <brk id="7" max="1048575" man="1"/>
      </colBreaks>
      <pageMargins left="0" right="0" top="0" bottom="0" header="0" footer="0"/>
      <printOptions horizontalCentered="1"/>
      <pageSetup paperSize="9" orientation="portrait" r:id="rId12"/>
      <headerFooter alignWithMargins="0">
        <oddFooter>&amp;R&amp;"Book Antiqua,Bold"&amp;10Schedule-7/ Page &amp;P of &amp;N</oddFooter>
      </headerFooter>
    </customSheetView>
    <customSheetView guid="{B23AD343-29DA-4CE0-BD10-47BF44F3782F}" hiddenRows="1" hiddenColumns="1" topLeftCell="A10">
      <selection activeCell="B24" sqref="B24"/>
      <colBreaks count="1" manualBreakCount="1">
        <brk id="7" max="1048575" man="1"/>
      </colBreaks>
      <pageMargins left="0" right="0" top="0" bottom="0" header="0" footer="0"/>
      <printOptions horizontalCentered="1"/>
      <pageSetup paperSize="9" orientation="portrait" horizontalDpi="300" verticalDpi="300" r:id="rId13"/>
      <headerFooter alignWithMargins="0">
        <oddFooter>&amp;R&amp;"Book Antiqua,Bold"&amp;10Schedule-7/ Page &amp;P of &amp;N</oddFooter>
      </headerFooter>
    </customSheetView>
    <customSheetView guid="{ECE9294F-C910-4036-88BC-B1F2176FB06B}" printArea="1" hiddenRows="1" hiddenColumns="1">
      <selection activeCell="H25" sqref="H25"/>
      <colBreaks count="1" manualBreakCount="1">
        <brk id="7" max="1048575" man="1"/>
      </colBreaks>
      <pageMargins left="0" right="0" top="0" bottom="0" header="0" footer="0"/>
      <printOptions horizontalCentered="1"/>
      <pageSetup paperSize="9" orientation="portrait" horizontalDpi="300" verticalDpi="300" r:id="rId14"/>
      <headerFooter alignWithMargins="0">
        <oddFooter>&amp;R&amp;"Book Antiqua,Bold"&amp;10Schedule-7/ Page &amp;P of &amp;N</oddFooter>
      </headerFooter>
    </customSheetView>
    <customSheetView guid="{4F65FF32-EC61-4022-A399-2986D7B6B8B3}" hiddenRows="1" hiddenColumns="1" showRuler="0">
      <selection activeCell="D16" sqref="D16"/>
      <rowBreaks count="3" manualBreakCount="3">
        <brk id="37" max="4" man="1"/>
        <brk id="73" max="16383" man="1"/>
        <brk id="111" max="16383" man="1"/>
      </rowBreaks>
      <colBreaks count="1" manualBreakCount="1">
        <brk id="5" max="1048575" man="1"/>
      </colBreaks>
      <pageMargins left="0" right="0" top="0" bottom="0" header="0" footer="0"/>
      <printOptions horizontalCentered="1"/>
      <pageSetup paperSize="9" orientation="portrait" horizontalDpi="300" verticalDpi="300" r:id="rId15"/>
      <headerFooter alignWithMargins="0">
        <oddFooter>&amp;R&amp;"Book Antiqua,Bold"&amp;10Schedule-7/ Page &amp;P of &amp;N</oddFooter>
      </headerFooter>
    </customSheetView>
    <customSheetView guid="{01ACF2E1-8E61-4459-ABC1-B6C183DEED61}" zeroValues="0" showRuler="0">
      <selection activeCell="C16" sqref="C16:D16"/>
      <rowBreaks count="3" manualBreakCount="3">
        <brk id="37" max="4" man="1"/>
        <brk id="73" max="16383" man="1"/>
        <brk id="111" max="16383" man="1"/>
      </rowBreaks>
      <colBreaks count="1" manualBreakCount="1">
        <brk id="5" max="1048575" man="1"/>
      </colBreaks>
      <pageMargins left="0" right="0" top="0" bottom="0" header="0" footer="0"/>
      <printOptions horizontalCentered="1"/>
      <pageSetup paperSize="9" orientation="portrait" horizontalDpi="300" verticalDpi="300" r:id="rId16"/>
      <headerFooter alignWithMargins="0">
        <oddFooter>&amp;R&amp;"Book Antiqua,Bold"&amp;10Schedule-7/ Page &amp;P of &amp;N</oddFooter>
      </headerFooter>
    </customSheetView>
    <customSheetView guid="{14D7F02E-BCCA-4517-ABC7-537FF4AEB67A}" hiddenRows="1" hiddenColumns="1">
      <selection activeCell="D19" sqref="D19"/>
      <colBreaks count="1" manualBreakCount="1">
        <brk id="5" max="1048575" man="1"/>
      </colBreaks>
      <pageMargins left="0" right="0" top="0" bottom="0" header="0" footer="0"/>
      <printOptions horizontalCentered="1"/>
      <pageSetup paperSize="9" orientation="portrait" horizontalDpi="300" verticalDpi="300" r:id="rId17"/>
      <headerFooter alignWithMargins="0">
        <oddFooter>&amp;R&amp;"Book Antiqua,Bold"&amp;10Schedule-7/ Page &amp;P of &amp;N</oddFooter>
      </headerFooter>
    </customSheetView>
    <customSheetView guid="{27A45B7A-04F2-4516-B80B-5ED0825D4ED3}" showPageBreaks="1" printArea="1" hiddenRows="1" hiddenColumns="1" view="pageBreakPreview" topLeftCell="A15">
      <selection activeCell="E17" sqref="E17:E18"/>
      <colBreaks count="1" manualBreakCount="1">
        <brk id="7" max="1048575" man="1"/>
      </colBreaks>
      <pageMargins left="0" right="0" top="0" bottom="0" header="0" footer="0"/>
      <printOptions horizontalCentered="1"/>
      <pageSetup paperSize="9" orientation="portrait" horizontalDpi="300" verticalDpi="300" r:id="rId18"/>
      <headerFooter alignWithMargins="0">
        <oddFooter>&amp;R&amp;"Book Antiqua,Bold"&amp;10Schedule-7/ Page &amp;P of &amp;N</oddFooter>
      </headerFooter>
    </customSheetView>
    <customSheetView guid="{E9F4E142-7D26-464D-BECA-4F3806DB1FE1}" hiddenRows="1" hiddenColumns="1" topLeftCell="A10">
      <selection activeCell="B24" sqref="B24"/>
      <colBreaks count="1" manualBreakCount="1">
        <brk id="7" max="1048575" man="1"/>
      </colBreaks>
      <pageMargins left="0" right="0" top="0" bottom="0" header="0" footer="0"/>
      <printOptions horizontalCentered="1"/>
      <pageSetup paperSize="9" orientation="portrait" horizontalDpi="300" verticalDpi="300" r:id="rId19"/>
      <headerFooter alignWithMargins="0">
        <oddFooter>&amp;R&amp;"Book Antiqua,Bold"&amp;10Schedule-7/ Page &amp;P of &amp;N</oddFooter>
      </headerFooter>
    </customSheetView>
    <customSheetView guid="{A7DBDDEF-9245-44C6-9EBF-032DB6E1C0A2}" hiddenRows="1" hiddenColumns="1" topLeftCell="A7">
      <selection activeCell="A21" sqref="A21:F21"/>
      <colBreaks count="1" manualBreakCount="1">
        <brk id="7" max="1048575" man="1"/>
      </colBreaks>
      <pageMargins left="0" right="0" top="0" bottom="0" header="0" footer="0"/>
      <printOptions horizontalCentered="1"/>
      <pageSetup paperSize="9" orientation="portrait" r:id="rId20"/>
      <headerFooter alignWithMargins="0">
        <oddFooter>&amp;R&amp;"Book Antiqua,Bold"&amp;10Schedule-7/ Page &amp;P of &amp;N</oddFooter>
      </headerFooter>
    </customSheetView>
    <customSheetView guid="{7487ED9F-BBED-4B2A-9631-22F1A430946B}" hiddenRows="1" hiddenColumns="1" topLeftCell="A10">
      <selection activeCell="A21" sqref="A21:F21"/>
      <colBreaks count="1" manualBreakCount="1">
        <brk id="7" max="1048575" man="1"/>
      </colBreaks>
      <pageMargins left="0" right="0" top="0" bottom="0" header="0" footer="0"/>
      <printOptions horizontalCentered="1"/>
      <pageSetup paperSize="9" orientation="portrait" r:id="rId21"/>
      <headerFooter alignWithMargins="0">
        <oddFooter>&amp;R&amp;"Book Antiqua,Bold"&amp;10Schedule-7/ Page &amp;P of &amp;N</oddFooter>
      </headerFooter>
    </customSheetView>
    <customSheetView guid="{B3CE7B10-A914-4559-A6DA-AED8C22AFD6D}" hiddenRows="1" hiddenColumns="1" topLeftCell="A10">
      <selection activeCell="H21" sqref="H21"/>
      <colBreaks count="1" manualBreakCount="1">
        <brk id="7" max="1048575" man="1"/>
      </colBreaks>
      <pageMargins left="0" right="0" top="0" bottom="0" header="0" footer="0"/>
      <printOptions horizontalCentered="1"/>
      <pageSetup paperSize="9" orientation="portrait" r:id="rId22"/>
      <headerFooter alignWithMargins="0">
        <oddFooter>&amp;R&amp;"Book Antiqua,Bold"&amp;10Schedule-7/ Page &amp;P of &amp;N</oddFooter>
      </headerFooter>
    </customSheetView>
    <customSheetView guid="{D53177B2-31EC-4222-B97A-A37DCFD9E45B}" printArea="1" hiddenRows="1" hiddenColumns="1" view="pageBreakPreview" topLeftCell="A6">
      <selection activeCell="A22" sqref="A22:F22"/>
      <colBreaks count="1" manualBreakCount="1">
        <brk id="7" max="1048575" man="1"/>
      </colBreaks>
      <pageMargins left="0" right="0" top="0" bottom="0" header="0" footer="0"/>
      <printOptions horizontalCentered="1"/>
      <pageSetup paperSize="9" orientation="portrait" r:id="rId23"/>
      <headerFooter alignWithMargins="0">
        <oddFooter>&amp;R&amp;"Book Antiqua,Bold"&amp;10Schedule-7/ Page &amp;P of &amp;N</oddFooter>
      </headerFooter>
    </customSheetView>
    <customSheetView guid="{223BC0FC-814D-40F0-9795-CE82A16FF3A5}" printArea="1" hiddenRows="1" hiddenColumns="1" view="pageBreakPreview" topLeftCell="A7">
      <selection activeCell="E18" sqref="E18:E19"/>
      <colBreaks count="1" manualBreakCount="1">
        <brk id="7" max="1048575" man="1"/>
      </colBreaks>
      <pageMargins left="0" right="0" top="0" bottom="0" header="0" footer="0"/>
      <printOptions horizontalCentered="1"/>
      <pageSetup paperSize="9" orientation="portrait" r:id="rId24"/>
      <headerFooter alignWithMargins="0">
        <oddFooter>&amp;R&amp;"Book Antiqua,Bold"&amp;10Schedule-7/ Page &amp;P of &amp;N</oddFooter>
      </headerFooter>
    </customSheetView>
    <customSheetView guid="{B835C05C-B615-4DCB-982D-4519616B3CD8}" printArea="1" hiddenRows="1" hiddenColumns="1" view="pageBreakPreview" topLeftCell="A6">
      <selection activeCell="E18" sqref="E18:E19"/>
      <colBreaks count="1" manualBreakCount="1">
        <brk id="7" max="1048575" man="1"/>
      </colBreaks>
      <pageMargins left="0" right="0" top="0" bottom="0" header="0" footer="0"/>
      <printOptions horizontalCentered="1"/>
      <pageSetup paperSize="9" orientation="landscape" r:id="rId25"/>
      <headerFooter alignWithMargins="0">
        <oddFooter>&amp;R&amp;"Book Antiqua,Bold"&amp;10Schedule-7/ Page &amp;P of &amp;N</oddFooter>
      </headerFooter>
    </customSheetView>
    <customSheetView guid="{A34CC49F-E309-4C23-B4F6-1E3B307C10D1}" fitToPage="1" printArea="1" hiddenRows="1" hiddenColumns="1" view="pageBreakPreview" topLeftCell="E8">
      <selection activeCell="E25" sqref="E25:M25"/>
      <colBreaks count="1" manualBreakCount="1">
        <brk id="13" max="1048575" man="1"/>
      </colBreaks>
      <pageMargins left="0" right="0" top="0" bottom="0" header="0" footer="0"/>
      <printOptions horizontalCentered="1"/>
      <pageSetup paperSize="9" scale="74" fitToHeight="0" orientation="landscape" r:id="rId26"/>
      <headerFooter alignWithMargins="0">
        <oddFooter>&amp;R&amp;"Book Antiqua,Bold"&amp;10Schedule-7/ Page &amp;P of &amp;N</oddFooter>
      </headerFooter>
    </customSheetView>
    <customSheetView guid="{8909CFDD-4F29-4C72-886E-908773EE94A2}" scale="70" fitToPage="1" printArea="1" hiddenRows="1" hiddenColumns="1" view="pageBreakPreview" topLeftCell="A7">
      <selection activeCell="B16" sqref="B16:N16"/>
      <colBreaks count="1" manualBreakCount="1">
        <brk id="13" max="1048575" man="1"/>
      </colBreaks>
      <pageMargins left="0" right="0" top="0" bottom="0" header="0" footer="0"/>
      <printOptions horizontalCentered="1"/>
      <pageSetup paperSize="9" scale="74" fitToHeight="0" orientation="landscape" r:id="rId27"/>
      <headerFooter alignWithMargins="0">
        <oddFooter>&amp;R&amp;"Book Antiqua,Bold"&amp;10Schedule-7/ Page &amp;P of &amp;N</oddFooter>
      </headerFooter>
    </customSheetView>
    <customSheetView guid="{D5F8AD2D-F014-4A7B-9CE7-589273BD9F11}" scale="70" fitToPage="1" printArea="1" hiddenRows="1" hiddenColumns="1" view="pageBreakPreview">
      <selection activeCell="A3" sqref="A3:N3"/>
      <colBreaks count="1" manualBreakCount="1">
        <brk id="13" max="1048575" man="1"/>
      </colBreaks>
      <pageMargins left="0" right="0" top="0" bottom="0" header="0" footer="0"/>
      <printOptions horizontalCentered="1"/>
      <pageSetup paperSize="9" scale="74" fitToHeight="0" orientation="landscape" r:id="rId28"/>
      <headerFooter alignWithMargins="0">
        <oddFooter>&amp;R&amp;"Book Antiqua,Bold"&amp;10Schedule-7/ Page &amp;P of &amp;N</oddFooter>
      </headerFooter>
    </customSheetView>
    <customSheetView guid="{B79CB868-E256-4BC8-93B8-32C16DA3E61B}" scale="70" fitToPage="1" printArea="1" hiddenRows="1" hiddenColumns="1" view="pageBreakPreview">
      <selection activeCell="A3" sqref="A3:N3"/>
      <colBreaks count="1" manualBreakCount="1">
        <brk id="13" max="1048575" man="1"/>
      </colBreaks>
      <pageMargins left="0" right="0" top="0" bottom="0" header="0" footer="0"/>
      <printOptions horizontalCentered="1"/>
      <pageSetup paperSize="9" scale="74" fitToHeight="0" orientation="landscape" r:id="rId29"/>
      <headerFooter alignWithMargins="0">
        <oddFooter>&amp;R&amp;"Book Antiqua,Bold"&amp;10Schedule-7/ Page &amp;P of &amp;N</oddFooter>
      </headerFooter>
    </customSheetView>
  </customSheetViews>
  <mergeCells count="144">
    <mergeCell ref="I105:J105"/>
    <mergeCell ref="I106:J106"/>
    <mergeCell ref="I107:J107"/>
    <mergeCell ref="AK117:AL117"/>
    <mergeCell ref="AH118:AI118"/>
    <mergeCell ref="AK118:AL118"/>
    <mergeCell ref="AH110:AI110"/>
    <mergeCell ref="AK110:AL110"/>
    <mergeCell ref="AH111:AI111"/>
    <mergeCell ref="AK111:AL111"/>
    <mergeCell ref="AH112:AI112"/>
    <mergeCell ref="AK112:AL112"/>
    <mergeCell ref="AK116:AL116"/>
    <mergeCell ref="AH116:AI116"/>
    <mergeCell ref="J217:M217"/>
    <mergeCell ref="AH117:AI117"/>
    <mergeCell ref="J213:M213"/>
    <mergeCell ref="J214:M214"/>
    <mergeCell ref="J215:M215"/>
    <mergeCell ref="J216:M216"/>
    <mergeCell ref="J209:M209"/>
    <mergeCell ref="J212:M212"/>
    <mergeCell ref="J204:M204"/>
    <mergeCell ref="J210:M210"/>
    <mergeCell ref="J211:M211"/>
    <mergeCell ref="J205:M205"/>
    <mergeCell ref="J206:M206"/>
    <mergeCell ref="J207:M207"/>
    <mergeCell ref="J208:M208"/>
    <mergeCell ref="J202:M202"/>
    <mergeCell ref="J203:M203"/>
    <mergeCell ref="J198:M198"/>
    <mergeCell ref="J192:M192"/>
    <mergeCell ref="J193:M193"/>
    <mergeCell ref="J194:M194"/>
    <mergeCell ref="J195:M195"/>
    <mergeCell ref="J200:M200"/>
    <mergeCell ref="J199:M199"/>
    <mergeCell ref="J201:M201"/>
    <mergeCell ref="J186:M186"/>
    <mergeCell ref="J187:M187"/>
    <mergeCell ref="J188:M188"/>
    <mergeCell ref="J189:M189"/>
    <mergeCell ref="J190:M190"/>
    <mergeCell ref="J191:M191"/>
    <mergeCell ref="J196:M196"/>
    <mergeCell ref="J197:M197"/>
    <mergeCell ref="J180:M180"/>
    <mergeCell ref="J181:M181"/>
    <mergeCell ref="J184:M184"/>
    <mergeCell ref="J185:M185"/>
    <mergeCell ref="J182:M182"/>
    <mergeCell ref="J183:M183"/>
    <mergeCell ref="J178:M178"/>
    <mergeCell ref="J179:M179"/>
    <mergeCell ref="J176:M176"/>
    <mergeCell ref="J177:M177"/>
    <mergeCell ref="J172:M172"/>
    <mergeCell ref="J173:M173"/>
    <mergeCell ref="J174:M174"/>
    <mergeCell ref="J175:M175"/>
    <mergeCell ref="J168:M168"/>
    <mergeCell ref="J169:M169"/>
    <mergeCell ref="J170:M170"/>
    <mergeCell ref="J171:M171"/>
    <mergeCell ref="J164:M164"/>
    <mergeCell ref="J165:M165"/>
    <mergeCell ref="J166:M166"/>
    <mergeCell ref="J167:M167"/>
    <mergeCell ref="J160:M160"/>
    <mergeCell ref="J161:M161"/>
    <mergeCell ref="J162:M162"/>
    <mergeCell ref="J163:M163"/>
    <mergeCell ref="J150:M150"/>
    <mergeCell ref="J151:M151"/>
    <mergeCell ref="J154:M154"/>
    <mergeCell ref="J155:M155"/>
    <mergeCell ref="J156:M156"/>
    <mergeCell ref="J157:M157"/>
    <mergeCell ref="J140:M140"/>
    <mergeCell ref="J141:M141"/>
    <mergeCell ref="J142:M142"/>
    <mergeCell ref="J143:M143"/>
    <mergeCell ref="J158:M158"/>
    <mergeCell ref="J159:M159"/>
    <mergeCell ref="J146:M146"/>
    <mergeCell ref="J147:M147"/>
    <mergeCell ref="J148:M148"/>
    <mergeCell ref="J149:M149"/>
    <mergeCell ref="J152:M152"/>
    <mergeCell ref="J153:M153"/>
    <mergeCell ref="J144:M144"/>
    <mergeCell ref="J145:M145"/>
    <mergeCell ref="J138:M138"/>
    <mergeCell ref="J131:M131"/>
    <mergeCell ref="J132:M132"/>
    <mergeCell ref="J133:M133"/>
    <mergeCell ref="J134:M134"/>
    <mergeCell ref="J137:M137"/>
    <mergeCell ref="J139:M139"/>
    <mergeCell ref="J122:M122"/>
    <mergeCell ref="J123:M123"/>
    <mergeCell ref="J124:M124"/>
    <mergeCell ref="J125:M125"/>
    <mergeCell ref="J128:M128"/>
    <mergeCell ref="J129:M129"/>
    <mergeCell ref="J130:M130"/>
    <mergeCell ref="J135:M135"/>
    <mergeCell ref="J136:M136"/>
    <mergeCell ref="J126:M126"/>
    <mergeCell ref="J127:M127"/>
    <mergeCell ref="J120:M120"/>
    <mergeCell ref="J121:M121"/>
    <mergeCell ref="J118:M118"/>
    <mergeCell ref="J119:M119"/>
    <mergeCell ref="I108:J108"/>
    <mergeCell ref="J112:M112"/>
    <mergeCell ref="J113:M113"/>
    <mergeCell ref="J110:M110"/>
    <mergeCell ref="J111:M111"/>
    <mergeCell ref="J114:M114"/>
    <mergeCell ref="J115:M115"/>
    <mergeCell ref="J116:M116"/>
    <mergeCell ref="J117:M117"/>
    <mergeCell ref="AK14:AL14"/>
    <mergeCell ref="AH14:AI14"/>
    <mergeCell ref="A104:J104"/>
    <mergeCell ref="J23:M23"/>
    <mergeCell ref="J22:M22"/>
    <mergeCell ref="E25:M25"/>
    <mergeCell ref="A20:H20"/>
    <mergeCell ref="A21:H21"/>
    <mergeCell ref="B16:N16"/>
    <mergeCell ref="F19:L19"/>
    <mergeCell ref="A4:N4"/>
    <mergeCell ref="A3:N3"/>
    <mergeCell ref="A100:M100"/>
    <mergeCell ref="A101:M101"/>
    <mergeCell ref="I10:J10"/>
    <mergeCell ref="I11:J11"/>
    <mergeCell ref="I8:J8"/>
    <mergeCell ref="I9:J9"/>
    <mergeCell ref="A7:J7"/>
    <mergeCell ref="A13:M13"/>
  </mergeCells>
  <phoneticPr fontId="3" type="noConversion"/>
  <conditionalFormatting sqref="F17:F18">
    <cfRule type="expression" dxfId="9" priority="3" stopIfTrue="1">
      <formula>E17&gt;0</formula>
    </cfRule>
  </conditionalFormatting>
  <conditionalFormatting sqref="H17:H18">
    <cfRule type="expression" dxfId="8" priority="2" stopIfTrue="1">
      <formula>G17&gt;0</formula>
    </cfRule>
  </conditionalFormatting>
  <conditionalFormatting sqref="L17:L18">
    <cfRule type="expression" dxfId="7" priority="23" stopIfTrue="1">
      <formula>K17&gt;0</formula>
    </cfRule>
  </conditionalFormatting>
  <conditionalFormatting sqref="N17:N18">
    <cfRule type="expression" dxfId="6" priority="1" stopIfTrue="1">
      <formula>#REF!=""</formula>
    </cfRule>
  </conditionalFormatting>
  <conditionalFormatting sqref="N20">
    <cfRule type="expression" dxfId="5" priority="49" stopIfTrue="1">
      <formula>#REF!=""</formula>
    </cfRule>
  </conditionalFormatting>
  <dataValidations count="3">
    <dataValidation type="decimal" operator="greaterThan" allowBlank="1" showInputMessage="1" showErrorMessage="1" error="Enter only Numeric Value greater than zero or leave the cell blank !" sqref="L17:L18" xr:uid="{00000000-0002-0000-1000-000000000000}">
      <formula1>0</formula1>
    </dataValidation>
    <dataValidation type="whole" operator="greaterThan" allowBlank="1" showInputMessage="1" showErrorMessage="1" sqref="F17:F18" xr:uid="{00000000-0002-0000-1000-000001000000}">
      <formula1>1</formula1>
    </dataValidation>
    <dataValidation type="list" operator="greaterThan" allowBlank="1" showInputMessage="1" showErrorMessage="1" sqref="H17:H18" xr:uid="{00000000-0002-0000-1000-000002000000}">
      <formula1>"0%,5%,12%,18%,28%"</formula1>
    </dataValidation>
  </dataValidations>
  <printOptions horizontalCentered="1"/>
  <pageMargins left="0.25" right="0.25" top="0.75" bottom="0.75" header="0.3" footer="0.3"/>
  <pageSetup paperSize="9" scale="74" fitToHeight="0" orientation="landscape" r:id="rId30"/>
  <headerFooter alignWithMargins="0">
    <oddFooter>&amp;R&amp;"Book Antiqua,Bold"&amp;10Schedule-7/ Page &amp;P of &amp;N</oddFooter>
  </headerFooter>
  <colBreaks count="1" manualBreakCount="1">
    <brk id="13" max="1048575" man="1"/>
  </colBreaks>
  <drawing r:id="rId3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1">
    <tabColor indexed="53"/>
  </sheetPr>
  <dimension ref="A1:AS225"/>
  <sheetViews>
    <sheetView topLeftCell="A7" zoomScale="80" zoomScaleNormal="80" zoomScaleSheetLayoutView="100" workbookViewId="0">
      <selection activeCell="F74" sqref="F74"/>
    </sheetView>
  </sheetViews>
  <sheetFormatPr defaultColWidth="9" defaultRowHeight="16.5"/>
  <cols>
    <col min="1" max="1" width="11.375" style="365" customWidth="1"/>
    <col min="2" max="2" width="38.125" style="324" customWidth="1"/>
    <col min="3" max="3" width="7.625" style="324" customWidth="1"/>
    <col min="4" max="4" width="10.25" style="324" customWidth="1"/>
    <col min="5" max="5" width="15.375" style="324" customWidth="1"/>
    <col min="6" max="6" width="11.375" style="324" customWidth="1"/>
    <col min="7" max="7" width="13.625" style="324" customWidth="1"/>
    <col min="8" max="8" width="20.875" style="256" customWidth="1"/>
    <col min="9" max="12" width="9" style="370"/>
    <col min="13" max="29" width="9" style="182"/>
    <col min="30" max="30" width="0" style="182" hidden="1" customWidth="1"/>
    <col min="31" max="31" width="13.875" style="182" hidden="1" customWidth="1"/>
    <col min="32" max="32" width="13.625" style="182" hidden="1" customWidth="1"/>
    <col min="33" max="33" width="21.375" style="182" hidden="1" customWidth="1"/>
    <col min="34" max="34" width="12" style="182" hidden="1" customWidth="1"/>
    <col min="35" max="36" width="0" style="182" hidden="1" customWidth="1"/>
    <col min="37" max="45" width="9" style="182"/>
    <col min="46" max="16384" width="9" style="370"/>
  </cols>
  <sheetData>
    <row r="1" spans="1:35" ht="18" customHeight="1">
      <c r="A1" s="81" t="str">
        <f>Cover!B3</f>
        <v>SR-I/C&amp;M/WC-4402/2025(SR1/NT/W-AIS/DOM/B00/25/13182), (RFx: 5002004796)</v>
      </c>
      <c r="B1" s="82"/>
      <c r="C1" s="83"/>
      <c r="D1" s="83"/>
      <c r="E1" s="83"/>
      <c r="F1" s="83"/>
      <c r="G1" s="83"/>
      <c r="I1" s="267"/>
      <c r="J1" s="267"/>
      <c r="K1" s="267"/>
      <c r="L1" s="267"/>
    </row>
    <row r="2" spans="1:35" ht="18.600000000000001" customHeight="1">
      <c r="A2" s="67"/>
      <c r="B2" s="88"/>
      <c r="C2" s="89"/>
      <c r="D2" s="89"/>
      <c r="E2" s="89"/>
      <c r="F2" s="89"/>
      <c r="G2" s="89"/>
      <c r="I2" s="267"/>
      <c r="J2" s="267"/>
      <c r="K2" s="267"/>
      <c r="L2" s="267"/>
    </row>
    <row r="3" spans="1:35" ht="55.5" customHeight="1">
      <c r="A3" s="1361" t="str">
        <f>Cover!$B$2</f>
        <v xml:space="preserve">WC-4402 : 400KV AIS Substation Extension Package of Kurnool-3 PS due to Re-Arrangement in Electrical Layout at Kurnool-III Pooling Station </v>
      </c>
      <c r="B3" s="1361"/>
      <c r="C3" s="1361"/>
      <c r="D3" s="1361"/>
      <c r="E3" s="1361"/>
      <c r="F3" s="1361"/>
      <c r="G3" s="1361"/>
      <c r="I3" s="267"/>
      <c r="J3" s="267"/>
      <c r="K3" s="267"/>
      <c r="L3" s="267"/>
      <c r="AD3" s="197" t="s">
        <v>183</v>
      </c>
      <c r="AF3" s="218">
        <f>IF(ISERROR(#REF!/('Sch-6'!D14+'Sch-6'!D16+'Sch-6'!D18)),0,#REF!/( 'Sch-6'!D14+'Sch-6'!D16+'Sch-6'!D18))</f>
        <v>0</v>
      </c>
    </row>
    <row r="4" spans="1:35" ht="22.15" customHeight="1">
      <c r="A4" s="1308" t="s">
        <v>326</v>
      </c>
      <c r="B4" s="1308"/>
      <c r="C4" s="1308"/>
      <c r="D4" s="1308"/>
      <c r="E4" s="1308"/>
      <c r="F4" s="1308"/>
      <c r="G4" s="1308"/>
      <c r="I4" s="267"/>
      <c r="J4" s="267"/>
      <c r="K4" s="267"/>
      <c r="L4" s="267"/>
      <c r="AD4" s="197" t="s">
        <v>185</v>
      </c>
      <c r="AF4" s="218" t="e">
        <f>#REF!</f>
        <v>#REF!</v>
      </c>
    </row>
    <row r="5" spans="1:35" ht="18.600000000000001" customHeight="1">
      <c r="A5" s="68"/>
      <c r="B5" s="107"/>
      <c r="C5" s="107"/>
      <c r="D5" s="107"/>
      <c r="E5" s="107"/>
      <c r="F5" s="107"/>
      <c r="G5" s="107"/>
      <c r="I5" s="267"/>
      <c r="J5" s="267"/>
      <c r="K5" s="267"/>
      <c r="L5" s="267"/>
      <c r="AD5" s="197" t="s">
        <v>308</v>
      </c>
      <c r="AF5" s="218">
        <f>IF(ISERROR(#REF!/#REF!),0,#REF! /#REF!)</f>
        <v>0</v>
      </c>
    </row>
    <row r="6" spans="1:35" ht="28.15" customHeight="1">
      <c r="A6" s="31" t="str">
        <f>'Sch-1'!A6</f>
        <v>Bidder’s Name and Address (Sole Bidder) :</v>
      </c>
      <c r="B6" s="41"/>
      <c r="C6" s="41"/>
      <c r="D6" s="41"/>
      <c r="E6" s="502" t="s">
        <v>88</v>
      </c>
      <c r="F6" s="41"/>
      <c r="G6" s="63"/>
      <c r="I6" s="267"/>
      <c r="J6" s="267"/>
      <c r="K6" s="267"/>
      <c r="L6" s="267"/>
      <c r="AD6" s="197" t="s">
        <v>309</v>
      </c>
      <c r="AF6" s="218" t="e">
        <f>#REF!</f>
        <v>#REF!</v>
      </c>
    </row>
    <row r="7" spans="1:35" ht="36" customHeight="1">
      <c r="A7" s="1364" t="str">
        <f>'Sch-1'!A7</f>
        <v/>
      </c>
      <c r="B7" s="1364"/>
      <c r="C7" s="1364"/>
      <c r="D7" s="422"/>
      <c r="E7" s="503" t="str">
        <f>'Sch-1'!M7</f>
        <v>Contract &amp; Materials Dept.,</v>
      </c>
      <c r="F7" s="422"/>
      <c r="G7" s="62"/>
      <c r="I7" s="267"/>
      <c r="J7" s="267"/>
      <c r="K7" s="267"/>
      <c r="L7" s="267"/>
      <c r="AD7" s="197" t="s">
        <v>188</v>
      </c>
      <c r="AF7" s="218" t="e">
        <f>SUM(AF3:AF6)</f>
        <v>#REF!</v>
      </c>
    </row>
    <row r="8" spans="1:35" ht="28.15" customHeight="1">
      <c r="A8" s="42" t="s">
        <v>262</v>
      </c>
      <c r="B8" s="1328" t="str">
        <f>IF('Sch-1'!C8=0, "", 'Sch-1'!C8)</f>
        <v/>
      </c>
      <c r="C8" s="1328"/>
      <c r="D8" s="421"/>
      <c r="E8" s="503" t="str">
        <f>'Sch-1'!M8</f>
        <v>Power Grid Corporation of India Ltd.,</v>
      </c>
      <c r="F8" s="421"/>
      <c r="G8" s="62"/>
      <c r="I8" s="267"/>
      <c r="J8" s="267"/>
      <c r="K8" s="267"/>
      <c r="L8" s="267"/>
    </row>
    <row r="9" spans="1:35" ht="28.15" customHeight="1">
      <c r="A9" s="42" t="s">
        <v>263</v>
      </c>
      <c r="B9" s="1328" t="str">
        <f>IF('Sch-1'!C9=0, "", 'Sch-1'!C9)</f>
        <v/>
      </c>
      <c r="C9" s="1328"/>
      <c r="D9" s="421"/>
      <c r="E9" s="503" t="str">
        <f>'Sch-1'!M9</f>
        <v>SRTS-I, Kavadiguda Main Road,</v>
      </c>
      <c r="F9" s="421"/>
      <c r="G9" s="62"/>
      <c r="I9" s="267"/>
      <c r="J9" s="267"/>
      <c r="K9" s="267"/>
      <c r="L9" s="267"/>
    </row>
    <row r="10" spans="1:35" ht="28.15" customHeight="1">
      <c r="A10" s="43"/>
      <c r="B10" s="1328" t="str">
        <f>IF('Sch-1'!C10=0, "", 'Sch-1'!C10)</f>
        <v/>
      </c>
      <c r="C10" s="1328"/>
      <c r="D10" s="421"/>
      <c r="E10" s="503" t="str">
        <f>'Sch-1'!M10</f>
        <v>Secunderabad -500080.</v>
      </c>
      <c r="F10" s="421"/>
      <c r="G10" s="62"/>
      <c r="I10" s="267"/>
      <c r="J10" s="267"/>
      <c r="K10" s="267"/>
      <c r="L10" s="267"/>
      <c r="AD10" s="197" t="s">
        <v>189</v>
      </c>
      <c r="AF10" s="225">
        <f>'Sch-1'!AA10</f>
        <v>0</v>
      </c>
    </row>
    <row r="11" spans="1:35" ht="28.15" customHeight="1">
      <c r="A11" s="43"/>
      <c r="B11" s="1328" t="str">
        <f>IF('Sch-1'!C11=0, "", 'Sch-1'!C11)</f>
        <v/>
      </c>
      <c r="C11" s="1328"/>
      <c r="D11" s="421"/>
      <c r="E11" s="503">
        <f>'Sch-1'!M11</f>
        <v>0</v>
      </c>
      <c r="F11" s="421"/>
      <c r="G11" s="62"/>
      <c r="I11" s="267"/>
      <c r="J11" s="267"/>
      <c r="K11" s="267"/>
      <c r="L11" s="267"/>
      <c r="AD11" s="197"/>
      <c r="AF11" s="218"/>
    </row>
    <row r="12" spans="1:35" ht="18.600000000000001" customHeight="1">
      <c r="A12" s="43"/>
      <c r="B12" s="421"/>
      <c r="C12" s="421"/>
      <c r="D12" s="421"/>
      <c r="E12" s="421"/>
      <c r="F12" s="421"/>
      <c r="G12" s="62"/>
      <c r="I12" s="267"/>
      <c r="J12" s="267"/>
      <c r="K12" s="267"/>
      <c r="L12" s="267"/>
      <c r="AD12" s="197"/>
      <c r="AF12" s="218"/>
    </row>
    <row r="13" spans="1:35" ht="28.15" customHeight="1">
      <c r="A13" s="1365" t="s">
        <v>327</v>
      </c>
      <c r="B13" s="1365"/>
      <c r="C13" s="1365"/>
      <c r="D13" s="1365"/>
      <c r="E13" s="1365"/>
      <c r="F13" s="1365"/>
      <c r="G13" s="1383"/>
      <c r="I13" s="267"/>
      <c r="J13" s="267"/>
      <c r="K13" s="267"/>
      <c r="L13" s="267"/>
    </row>
    <row r="14" spans="1:35" ht="33.75" customHeight="1">
      <c r="A14" s="108" t="s">
        <v>311</v>
      </c>
      <c r="B14" s="488" t="s">
        <v>315</v>
      </c>
      <c r="C14" s="488" t="s">
        <v>105</v>
      </c>
      <c r="D14" s="488" t="s">
        <v>175</v>
      </c>
      <c r="E14" s="488" t="s">
        <v>316</v>
      </c>
      <c r="F14" s="109" t="s">
        <v>317</v>
      </c>
      <c r="G14" s="306"/>
      <c r="I14" s="267"/>
      <c r="J14" s="267"/>
      <c r="K14" s="267"/>
      <c r="L14" s="267"/>
      <c r="AE14" s="1366" t="s">
        <v>319</v>
      </c>
      <c r="AF14" s="1366"/>
      <c r="AG14" s="199" t="s">
        <v>168</v>
      </c>
      <c r="AH14" s="1366" t="s">
        <v>320</v>
      </c>
      <c r="AI14" s="1366"/>
    </row>
    <row r="15" spans="1:35" s="426" customFormat="1">
      <c r="A15" s="508" t="s">
        <v>14</v>
      </c>
      <c r="B15" s="504" t="e">
        <f>'Sch-7'!#REF!</f>
        <v>#REF!</v>
      </c>
      <c r="C15" s="504"/>
      <c r="D15" s="504"/>
      <c r="E15" s="505"/>
      <c r="F15" s="506"/>
    </row>
    <row r="16" spans="1:35" s="426" customFormat="1">
      <c r="A16" s="509" t="s">
        <v>236</v>
      </c>
      <c r="B16" s="504" t="e">
        <f>'Sch-7'!#REF!</f>
        <v>#REF!</v>
      </c>
      <c r="C16" s="504" t="e">
        <f>'Sch-7'!#REF!</f>
        <v>#REF!</v>
      </c>
      <c r="D16" s="504" t="e">
        <f>'Sch-7'!#REF!</f>
        <v>#REF!</v>
      </c>
      <c r="E16" s="505" t="e">
        <f>'Sch-7'!#REF!</f>
        <v>#REF!</v>
      </c>
      <c r="F16" s="506" t="e">
        <f>IF(E16=0, "Included", IF(ISERROR(D16*E16), E16, D16*E16))</f>
        <v>#REF!</v>
      </c>
    </row>
    <row r="17" spans="1:35" s="426" customFormat="1">
      <c r="A17" s="509" t="s">
        <v>238</v>
      </c>
      <c r="B17" s="504" t="e">
        <f>'Sch-7'!#REF!</f>
        <v>#REF!</v>
      </c>
      <c r="C17" s="504" t="e">
        <f>'Sch-7'!#REF!</f>
        <v>#REF!</v>
      </c>
      <c r="D17" s="504" t="e">
        <f>'Sch-7'!#REF!</f>
        <v>#REF!</v>
      </c>
      <c r="E17" s="505" t="e">
        <f>'Sch-7'!#REF!</f>
        <v>#REF!</v>
      </c>
      <c r="F17" s="506" t="e">
        <f>IF(E17=0, "Included", IF(ISERROR(D17*E17), E17, D17*E17))</f>
        <v>#REF!</v>
      </c>
    </row>
    <row r="18" spans="1:35" s="426" customFormat="1" ht="15.75">
      <c r="A18" s="512"/>
      <c r="B18" s="514" t="s">
        <v>328</v>
      </c>
      <c r="C18" s="514"/>
      <c r="D18" s="514"/>
      <c r="E18" s="514"/>
      <c r="F18" s="515" t="e">
        <f>SUM(F16:F17)</f>
        <v>#REF!</v>
      </c>
    </row>
    <row r="19" spans="1:35" s="426" customFormat="1" ht="15.75">
      <c r="A19" s="513"/>
      <c r="B19" s="514" t="s">
        <v>329</v>
      </c>
      <c r="C19" s="514"/>
      <c r="D19" s="514"/>
      <c r="E19" s="514"/>
      <c r="F19" s="516" t="e">
        <f>F18</f>
        <v>#REF!</v>
      </c>
    </row>
    <row r="20" spans="1:35" ht="18.600000000000001" customHeight="1">
      <c r="A20" s="317"/>
      <c r="B20" s="300"/>
      <c r="C20" s="300"/>
      <c r="D20" s="300"/>
      <c r="E20" s="300"/>
      <c r="F20" s="300"/>
      <c r="G20" s="501"/>
      <c r="I20" s="267"/>
      <c r="J20" s="267"/>
      <c r="K20" s="267"/>
      <c r="L20" s="267"/>
      <c r="AE20" s="226"/>
      <c r="AF20" s="226"/>
      <c r="AH20" s="226"/>
      <c r="AI20" s="226"/>
    </row>
    <row r="21" spans="1:35" ht="30.75" customHeight="1">
      <c r="A21" s="423"/>
      <c r="B21" s="423"/>
      <c r="C21" s="423"/>
      <c r="D21" s="423"/>
      <c r="E21" s="423"/>
      <c r="F21" s="423"/>
      <c r="G21" s="423"/>
      <c r="H21" s="257"/>
      <c r="I21" s="267"/>
      <c r="J21" s="267"/>
      <c r="K21" s="267"/>
      <c r="L21" s="267"/>
      <c r="AD21" s="255" t="s">
        <v>330</v>
      </c>
      <c r="AE21" s="227" t="e">
        <f>#REF!-#REF!</f>
        <v>#REF!</v>
      </c>
      <c r="AG21" s="255" t="s">
        <v>331</v>
      </c>
      <c r="AH21" s="227" t="e">
        <f>#REF!-#REF!</f>
        <v>#REF!</v>
      </c>
    </row>
    <row r="22" spans="1:35" ht="18.600000000000001" customHeight="1">
      <c r="A22" s="1384"/>
      <c r="B22" s="1384"/>
      <c r="C22" s="1384"/>
      <c r="D22" s="1384"/>
      <c r="E22" s="1384"/>
      <c r="F22" s="1384"/>
      <c r="G22" s="1384"/>
      <c r="I22" s="267"/>
      <c r="J22" s="267"/>
      <c r="K22" s="267"/>
      <c r="L22" s="267"/>
      <c r="AD22" s="182" t="s">
        <v>168</v>
      </c>
      <c r="AE22" s="255" t="e">
        <f>IF(#REF!&gt;0,#REF!&amp; " Item(s) in Sch-3", "")</f>
        <v>#REF!</v>
      </c>
      <c r="AF22" s="227"/>
    </row>
    <row r="23" spans="1:35" ht="28.15" customHeight="1">
      <c r="A23" s="371"/>
      <c r="B23" s="371"/>
      <c r="C23" s="1301" t="s">
        <v>332</v>
      </c>
      <c r="D23" s="1301"/>
      <c r="E23" s="1301"/>
      <c r="F23" s="1301"/>
      <c r="G23" s="1301"/>
      <c r="I23" s="267"/>
      <c r="J23" s="267"/>
      <c r="K23" s="267"/>
      <c r="L23" s="267"/>
      <c r="AE23" s="255"/>
      <c r="AF23" s="227"/>
    </row>
    <row r="24" spans="1:35" ht="28.15" customHeight="1">
      <c r="A24" s="99" t="s">
        <v>170</v>
      </c>
      <c r="B24" s="114" t="str">
        <f>'Sch-1'!B66</f>
        <v>--</v>
      </c>
      <c r="C24" s="1301" t="str">
        <f>"Printed Name   : " &amp; 'Sch-1'!M67</f>
        <v xml:space="preserve">Printed Name   : </v>
      </c>
      <c r="D24" s="1301"/>
      <c r="E24" s="1301"/>
      <c r="F24" s="1301"/>
      <c r="G24" s="1301"/>
      <c r="I24" s="267"/>
      <c r="J24" s="267"/>
      <c r="K24" s="267"/>
      <c r="L24" s="267"/>
    </row>
    <row r="25" spans="1:35" ht="28.15" customHeight="1">
      <c r="A25" s="99" t="s">
        <v>171</v>
      </c>
      <c r="B25" s="110" t="str">
        <f>'Sch-1'!B67</f>
        <v/>
      </c>
      <c r="C25" s="1301" t="str">
        <f>"Designation      : " &amp; 'Sch-1'!M68</f>
        <v xml:space="preserve">Designation      : </v>
      </c>
      <c r="D25" s="1301"/>
      <c r="E25" s="1301"/>
      <c r="F25" s="1301"/>
      <c r="G25" s="1301"/>
      <c r="I25" s="267"/>
      <c r="J25" s="267"/>
      <c r="K25" s="267"/>
      <c r="L25" s="267"/>
    </row>
    <row r="26" spans="1:35" ht="28.15" customHeight="1">
      <c r="A26" s="89"/>
      <c r="B26" s="88"/>
      <c r="C26" s="1301" t="s">
        <v>333</v>
      </c>
      <c r="D26" s="1301"/>
      <c r="E26" s="1301"/>
      <c r="F26" s="1301"/>
      <c r="G26" s="1301"/>
      <c r="I26" s="267"/>
      <c r="J26" s="267"/>
      <c r="K26" s="267"/>
      <c r="L26" s="267"/>
    </row>
    <row r="27" spans="1:35" ht="28.15" customHeight="1">
      <c r="A27" s="89"/>
      <c r="B27" s="88"/>
      <c r="C27" s="300"/>
      <c r="D27" s="300"/>
      <c r="E27" s="300"/>
      <c r="F27" s="300"/>
      <c r="G27" s="300"/>
      <c r="I27" s="267"/>
      <c r="J27" s="267"/>
      <c r="K27" s="267"/>
      <c r="L27" s="267"/>
    </row>
    <row r="28" spans="1:35" ht="36.75" customHeight="1">
      <c r="A28" s="111" t="s">
        <v>324</v>
      </c>
      <c r="B28" s="1385" t="s">
        <v>325</v>
      </c>
      <c r="C28" s="1385"/>
      <c r="D28" s="1385"/>
      <c r="E28" s="1385"/>
      <c r="F28" s="1385"/>
      <c r="G28" s="1385"/>
      <c r="I28" s="267"/>
      <c r="J28" s="267"/>
      <c r="K28" s="267"/>
      <c r="L28" s="267"/>
    </row>
    <row r="29" spans="1:35" ht="31.5" customHeight="1">
      <c r="A29" s="302"/>
      <c r="B29" s="32"/>
      <c r="C29" s="32"/>
      <c r="D29" s="32"/>
      <c r="E29" s="32"/>
      <c r="F29" s="32"/>
      <c r="G29" s="32"/>
      <c r="H29" s="258"/>
      <c r="I29" s="267"/>
      <c r="J29" s="267"/>
      <c r="K29" s="267"/>
      <c r="L29" s="267"/>
    </row>
    <row r="101" spans="1:12" s="182" customFormat="1">
      <c r="A101" s="203"/>
      <c r="B101" s="191"/>
      <c r="C101" s="191"/>
      <c r="D101" s="191"/>
      <c r="E101" s="191"/>
      <c r="F101" s="191"/>
      <c r="G101" s="191"/>
      <c r="H101" s="256"/>
      <c r="I101" s="267"/>
      <c r="J101" s="267"/>
      <c r="K101" s="267"/>
      <c r="L101" s="267"/>
    </row>
    <row r="102" spans="1:12" s="182" customFormat="1">
      <c r="A102" s="203"/>
      <c r="B102" s="191"/>
      <c r="C102" s="191"/>
      <c r="D102" s="191"/>
      <c r="E102" s="191"/>
      <c r="F102" s="191"/>
      <c r="G102" s="191"/>
      <c r="H102" s="256"/>
      <c r="I102" s="267"/>
      <c r="J102" s="267"/>
      <c r="K102" s="267"/>
      <c r="L102" s="267"/>
    </row>
    <row r="103" spans="1:12" s="182" customFormat="1">
      <c r="A103" s="203"/>
      <c r="B103" s="191"/>
      <c r="C103" s="191"/>
      <c r="D103" s="191"/>
      <c r="E103" s="191"/>
      <c r="F103" s="191"/>
      <c r="G103" s="191"/>
      <c r="H103" s="256"/>
      <c r="I103" s="267"/>
      <c r="J103" s="267"/>
      <c r="K103" s="267"/>
      <c r="L103" s="267"/>
    </row>
    <row r="104" spans="1:12" s="267" customFormat="1" hidden="1">
      <c r="A104" s="184" t="str">
        <f>A1</f>
        <v>SR-I/C&amp;M/WC-4402/2025(SR1/NT/W-AIS/DOM/B00/25/13182), (RFx: 5002004796)</v>
      </c>
      <c r="B104" s="99"/>
      <c r="C104" s="187"/>
      <c r="D104" s="187"/>
      <c r="E104" s="187"/>
      <c r="F104" s="187"/>
      <c r="G104" s="187"/>
      <c r="H104" s="186"/>
    </row>
    <row r="105" spans="1:12" s="267" customFormat="1" hidden="1">
      <c r="A105" s="67"/>
      <c r="B105" s="88"/>
      <c r="C105" s="89"/>
      <c r="D105" s="89"/>
      <c r="E105" s="89"/>
      <c r="F105" s="89"/>
      <c r="G105" s="89"/>
      <c r="H105" s="186"/>
    </row>
    <row r="106" spans="1:12" s="267" customFormat="1" ht="35.25" hidden="1" customHeight="1">
      <c r="A106" s="1361" t="str">
        <f t="shared" ref="A106:C107" si="0">A3</f>
        <v xml:space="preserve">WC-4402 : 400KV AIS Substation Extension Package of Kurnool-3 PS due to Re-Arrangement in Electrical Layout at Kurnool-III Pooling Station </v>
      </c>
      <c r="B106" s="1361">
        <f t="shared" si="0"/>
        <v>0</v>
      </c>
      <c r="C106" s="1361">
        <f t="shared" si="0"/>
        <v>0</v>
      </c>
      <c r="D106" s="1361"/>
      <c r="E106" s="1361"/>
      <c r="F106" s="1361"/>
      <c r="G106" s="1361">
        <f>G3</f>
        <v>0</v>
      </c>
      <c r="H106" s="186"/>
    </row>
    <row r="107" spans="1:12" s="267" customFormat="1" hidden="1">
      <c r="A107" s="1362" t="str">
        <f t="shared" si="0"/>
        <v>(SCHEDULE OF RATES AND PRICES : TYPE TEST CHARGES)</v>
      </c>
      <c r="B107" s="1362">
        <f t="shared" si="0"/>
        <v>0</v>
      </c>
      <c r="C107" s="1362">
        <f t="shared" si="0"/>
        <v>0</v>
      </c>
      <c r="D107" s="1362"/>
      <c r="E107" s="1362"/>
      <c r="F107" s="1362"/>
      <c r="G107" s="1362">
        <f>G4</f>
        <v>0</v>
      </c>
      <c r="H107" s="186"/>
    </row>
    <row r="108" spans="1:12" s="267" customFormat="1" hidden="1">
      <c r="A108" s="68"/>
      <c r="B108" s="107"/>
      <c r="C108" s="107"/>
      <c r="D108" s="107"/>
      <c r="E108" s="107"/>
      <c r="F108" s="107"/>
      <c r="G108" s="107"/>
      <c r="H108" s="186"/>
    </row>
    <row r="109" spans="1:12" s="267" customFormat="1" hidden="1">
      <c r="A109" s="31" t="str">
        <f>A6</f>
        <v>Bidder’s Name and Address (Sole Bidder) :</v>
      </c>
      <c r="B109" s="41"/>
      <c r="C109" s="41"/>
      <c r="D109" s="41"/>
      <c r="E109" s="41"/>
      <c r="F109" s="41"/>
      <c r="G109" s="63">
        <f t="shared" ref="G109:G114" si="1">G6</f>
        <v>0</v>
      </c>
      <c r="H109" s="186"/>
    </row>
    <row r="110" spans="1:12" s="267" customFormat="1" hidden="1">
      <c r="A110" s="1364" t="str">
        <f>A7</f>
        <v/>
      </c>
      <c r="B110" s="1364">
        <f t="shared" ref="B110:C114" si="2">B7</f>
        <v>0</v>
      </c>
      <c r="C110" s="1364">
        <f t="shared" si="2"/>
        <v>0</v>
      </c>
      <c r="D110" s="422"/>
      <c r="E110" s="422"/>
      <c r="F110" s="422"/>
      <c r="G110" s="62">
        <f t="shared" si="1"/>
        <v>0</v>
      </c>
      <c r="H110" s="186"/>
    </row>
    <row r="111" spans="1:12" s="267" customFormat="1" hidden="1">
      <c r="A111" s="42" t="str">
        <f>A8</f>
        <v>Name     :</v>
      </c>
      <c r="B111" s="1328" t="str">
        <f t="shared" si="2"/>
        <v/>
      </c>
      <c r="C111" s="1328">
        <f t="shared" si="2"/>
        <v>0</v>
      </c>
      <c r="D111" s="421"/>
      <c r="E111" s="421"/>
      <c r="F111" s="421"/>
      <c r="G111" s="62">
        <f t="shared" si="1"/>
        <v>0</v>
      </c>
      <c r="H111" s="186"/>
    </row>
    <row r="112" spans="1:12" s="267" customFormat="1" hidden="1">
      <c r="A112" s="42" t="str">
        <f>A9</f>
        <v>Address :</v>
      </c>
      <c r="B112" s="1328" t="str">
        <f t="shared" si="2"/>
        <v/>
      </c>
      <c r="C112" s="1328">
        <f t="shared" si="2"/>
        <v>0</v>
      </c>
      <c r="D112" s="421"/>
      <c r="E112" s="421"/>
      <c r="F112" s="421"/>
      <c r="G112" s="62">
        <f t="shared" si="1"/>
        <v>0</v>
      </c>
      <c r="H112" s="186"/>
    </row>
    <row r="113" spans="1:35" s="267" customFormat="1" hidden="1">
      <c r="A113" s="43"/>
      <c r="B113" s="1328" t="str">
        <f t="shared" si="2"/>
        <v/>
      </c>
      <c r="C113" s="1328">
        <f t="shared" si="2"/>
        <v>0</v>
      </c>
      <c r="D113" s="421"/>
      <c r="E113" s="421"/>
      <c r="F113" s="421"/>
      <c r="G113" s="62">
        <f t="shared" si="1"/>
        <v>0</v>
      </c>
      <c r="H113" s="186"/>
    </row>
    <row r="114" spans="1:35" s="267" customFormat="1" hidden="1">
      <c r="A114" s="43"/>
      <c r="B114" s="1328" t="str">
        <f t="shared" si="2"/>
        <v/>
      </c>
      <c r="C114" s="1328">
        <f t="shared" si="2"/>
        <v>0</v>
      </c>
      <c r="D114" s="421"/>
      <c r="E114" s="421"/>
      <c r="F114" s="421"/>
      <c r="G114" s="62">
        <f t="shared" si="1"/>
        <v>0</v>
      </c>
      <c r="H114" s="186"/>
    </row>
    <row r="115" spans="1:35" s="267" customFormat="1" hidden="1">
      <c r="A115" s="302"/>
      <c r="B115" s="32"/>
      <c r="C115" s="32"/>
      <c r="D115" s="32"/>
      <c r="E115" s="32"/>
      <c r="F115" s="32"/>
      <c r="G115" s="32"/>
      <c r="H115" s="186"/>
    </row>
    <row r="116" spans="1:35" s="267" customFormat="1" ht="33.75" hidden="1" customHeight="1">
      <c r="A116" s="300" t="str">
        <f>A14</f>
        <v>SL. NO.</v>
      </c>
      <c r="B116" s="305" t="str">
        <f>B14</f>
        <v>Description of Test</v>
      </c>
      <c r="C116" s="1381">
        <f>G14</f>
        <v>0</v>
      </c>
      <c r="D116" s="1381"/>
      <c r="E116" s="1381"/>
      <c r="F116" s="1381"/>
      <c r="G116" s="1381"/>
      <c r="H116" s="186"/>
      <c r="AE116" s="1381"/>
      <c r="AF116" s="1381"/>
      <c r="AH116" s="1381"/>
      <c r="AI116" s="1381"/>
    </row>
    <row r="117" spans="1:35" s="267" customFormat="1" hidden="1">
      <c r="A117" s="107" t="e">
        <f>#REF!</f>
        <v>#REF!</v>
      </c>
      <c r="B117" s="107" t="e">
        <f>#REF!</f>
        <v>#REF!</v>
      </c>
      <c r="C117" s="1380" t="e">
        <f>#REF!</f>
        <v>#REF!</v>
      </c>
      <c r="D117" s="1380"/>
      <c r="E117" s="1380"/>
      <c r="F117" s="1380"/>
      <c r="G117" s="1380"/>
      <c r="H117" s="186"/>
      <c r="AE117" s="1380"/>
      <c r="AF117" s="1380"/>
      <c r="AH117" s="1380"/>
      <c r="AI117" s="1380"/>
    </row>
    <row r="118" spans="1:35" s="267" customFormat="1" hidden="1">
      <c r="A118" s="307" t="e">
        <f>#REF!</f>
        <v>#REF!</v>
      </c>
      <c r="B118" s="308" t="e">
        <f>#REF!</f>
        <v>#REF!</v>
      </c>
      <c r="C118" s="1380"/>
      <c r="D118" s="1380"/>
      <c r="E118" s="1380"/>
      <c r="F118" s="1380"/>
      <c r="G118" s="1380"/>
      <c r="H118" s="186"/>
      <c r="AE118" s="1380"/>
      <c r="AF118" s="1380"/>
      <c r="AH118" s="1380"/>
      <c r="AI118" s="1380"/>
    </row>
    <row r="119" spans="1:35" s="267" customFormat="1" hidden="1">
      <c r="A119" s="309" t="e">
        <f>#REF!</f>
        <v>#REF!</v>
      </c>
      <c r="B119" s="310" t="e">
        <f>#REF!</f>
        <v>#REF!</v>
      </c>
      <c r="C119" s="1382" t="e">
        <f>#REF!</f>
        <v>#REF!</v>
      </c>
      <c r="D119" s="1382"/>
      <c r="E119" s="1382"/>
      <c r="F119" s="1382"/>
      <c r="G119" s="1382"/>
      <c r="H119" s="184"/>
      <c r="AE119" s="311"/>
      <c r="AF119" s="311"/>
      <c r="AH119" s="311"/>
      <c r="AI119" s="311"/>
    </row>
    <row r="120" spans="1:35" s="267" customFormat="1" hidden="1">
      <c r="A120" s="309" t="e">
        <f>#REF!</f>
        <v>#REF!</v>
      </c>
      <c r="B120" s="310" t="e">
        <f>#REF!</f>
        <v>#REF!</v>
      </c>
      <c r="C120" s="1382" t="e">
        <f>#REF!</f>
        <v>#REF!</v>
      </c>
      <c r="D120" s="1382"/>
      <c r="E120" s="1382"/>
      <c r="F120" s="1382"/>
      <c r="G120" s="1382"/>
      <c r="H120" s="184"/>
      <c r="AE120" s="312"/>
      <c r="AF120" s="312"/>
      <c r="AH120" s="311"/>
      <c r="AI120" s="312"/>
    </row>
    <row r="121" spans="1:35" s="267" customFormat="1" ht="20.100000000000001" hidden="1" customHeight="1">
      <c r="A121" s="313"/>
      <c r="B121" s="308" t="e">
        <f>#REF!</f>
        <v>#REF!</v>
      </c>
      <c r="C121" s="1382" t="e">
        <f>#REF!</f>
        <v>#REF!</v>
      </c>
      <c r="D121" s="1382"/>
      <c r="E121" s="1382"/>
      <c r="F121" s="1382"/>
      <c r="G121" s="1382"/>
      <c r="H121" s="186"/>
      <c r="AE121" s="312"/>
      <c r="AF121" s="312"/>
      <c r="AH121" s="312"/>
      <c r="AI121" s="312"/>
    </row>
    <row r="122" spans="1:35" s="267" customFormat="1" hidden="1">
      <c r="A122" s="307" t="e">
        <f>#REF!</f>
        <v>#REF!</v>
      </c>
      <c r="B122" s="308" t="e">
        <f>#REF!</f>
        <v>#REF!</v>
      </c>
      <c r="C122" s="1382"/>
      <c r="D122" s="1382"/>
      <c r="E122" s="1382"/>
      <c r="F122" s="1382"/>
      <c r="G122" s="1382"/>
      <c r="H122" s="186"/>
      <c r="AE122" s="1382"/>
      <c r="AF122" s="1382"/>
      <c r="AH122" s="1382"/>
      <c r="AI122" s="1382"/>
    </row>
    <row r="123" spans="1:35" s="267" customFormat="1" hidden="1">
      <c r="A123" s="314" t="e">
        <f>#REF!</f>
        <v>#REF!</v>
      </c>
      <c r="B123" s="308" t="e">
        <f>#REF!</f>
        <v>#REF!</v>
      </c>
      <c r="C123" s="1382"/>
      <c r="D123" s="1382"/>
      <c r="E123" s="1382"/>
      <c r="F123" s="1382"/>
      <c r="G123" s="1382"/>
      <c r="H123" s="186"/>
      <c r="AE123" s="1382"/>
      <c r="AF123" s="1382"/>
      <c r="AH123" s="1382"/>
      <c r="AI123" s="1382"/>
    </row>
    <row r="124" spans="1:35" s="267" customFormat="1" hidden="1">
      <c r="A124" s="315" t="e">
        <f>#REF!</f>
        <v>#REF!</v>
      </c>
      <c r="B124" s="308" t="e">
        <f>#REF!</f>
        <v>#REF!</v>
      </c>
      <c r="C124" s="1382"/>
      <c r="D124" s="1382"/>
      <c r="E124" s="1382"/>
      <c r="F124" s="1382"/>
      <c r="G124" s="1382"/>
      <c r="H124" s="186"/>
      <c r="AE124" s="1382"/>
      <c r="AF124" s="1382"/>
      <c r="AH124" s="1382"/>
      <c r="AI124" s="1382"/>
    </row>
    <row r="125" spans="1:35" s="267" customFormat="1" hidden="1">
      <c r="A125" s="309" t="e">
        <f>#REF!</f>
        <v>#REF!</v>
      </c>
      <c r="B125" s="310" t="e">
        <f>#REF!</f>
        <v>#REF!</v>
      </c>
      <c r="C125" s="1382" t="e">
        <f>#REF!</f>
        <v>#REF!</v>
      </c>
      <c r="D125" s="1382"/>
      <c r="E125" s="1382"/>
      <c r="F125" s="1382"/>
      <c r="G125" s="1382"/>
      <c r="H125" s="184"/>
      <c r="AE125" s="312"/>
      <c r="AF125" s="312"/>
      <c r="AH125" s="311"/>
      <c r="AI125" s="312"/>
    </row>
    <row r="126" spans="1:35" s="267" customFormat="1" hidden="1">
      <c r="A126" s="309" t="e">
        <f>#REF!</f>
        <v>#REF!</v>
      </c>
      <c r="B126" s="310" t="e">
        <f>#REF!</f>
        <v>#REF!</v>
      </c>
      <c r="C126" s="1382" t="e">
        <f>#REF!</f>
        <v>#REF!</v>
      </c>
      <c r="D126" s="1382"/>
      <c r="E126" s="1382"/>
      <c r="F126" s="1382"/>
      <c r="G126" s="1382"/>
      <c r="H126" s="184"/>
      <c r="AE126" s="312"/>
      <c r="AF126" s="312"/>
      <c r="AH126" s="311"/>
      <c r="AI126" s="312"/>
    </row>
    <row r="127" spans="1:35" s="267" customFormat="1" hidden="1">
      <c r="A127" s="309" t="e">
        <f>#REF!</f>
        <v>#REF!</v>
      </c>
      <c r="B127" s="310" t="e">
        <f>#REF!</f>
        <v>#REF!</v>
      </c>
      <c r="C127" s="1382" t="e">
        <f>#REF!</f>
        <v>#REF!</v>
      </c>
      <c r="D127" s="1382"/>
      <c r="E127" s="1382"/>
      <c r="F127" s="1382"/>
      <c r="G127" s="1382"/>
      <c r="H127" s="184"/>
      <c r="AE127" s="312"/>
      <c r="AF127" s="312"/>
      <c r="AH127" s="311"/>
      <c r="AI127" s="312"/>
    </row>
    <row r="128" spans="1:35" s="267" customFormat="1" hidden="1">
      <c r="A128" s="309" t="e">
        <f>#REF!</f>
        <v>#REF!</v>
      </c>
      <c r="B128" s="310" t="e">
        <f>#REF!</f>
        <v>#REF!</v>
      </c>
      <c r="C128" s="1382" t="e">
        <f>#REF!</f>
        <v>#REF!</v>
      </c>
      <c r="D128" s="1382"/>
      <c r="E128" s="1382"/>
      <c r="F128" s="1382"/>
      <c r="G128" s="1382"/>
      <c r="H128" s="184"/>
      <c r="AE128" s="312"/>
      <c r="AF128" s="312"/>
      <c r="AH128" s="311"/>
      <c r="AI128" s="312"/>
    </row>
    <row r="129" spans="1:35" s="267" customFormat="1" hidden="1">
      <c r="A129" s="309"/>
      <c r="B129" s="308" t="e">
        <f>#REF!</f>
        <v>#REF!</v>
      </c>
      <c r="C129" s="1382" t="e">
        <f>#REF!</f>
        <v>#REF!</v>
      </c>
      <c r="D129" s="1382"/>
      <c r="E129" s="1382"/>
      <c r="F129" s="1382"/>
      <c r="G129" s="1382"/>
      <c r="H129" s="184"/>
      <c r="AE129" s="312"/>
      <c r="AF129" s="312"/>
      <c r="AH129" s="312"/>
      <c r="AI129" s="312"/>
    </row>
    <row r="130" spans="1:35" s="267" customFormat="1" ht="20.100000000000001" hidden="1" customHeight="1">
      <c r="A130" s="315" t="e">
        <f>#REF!</f>
        <v>#REF!</v>
      </c>
      <c r="B130" s="308" t="e">
        <f>#REF!</f>
        <v>#REF!</v>
      </c>
      <c r="C130" s="1382"/>
      <c r="D130" s="1382"/>
      <c r="E130" s="1382"/>
      <c r="F130" s="1382"/>
      <c r="G130" s="1382"/>
      <c r="H130" s="184"/>
      <c r="AE130" s="312"/>
      <c r="AF130" s="312"/>
      <c r="AH130" s="312"/>
      <c r="AI130" s="312"/>
    </row>
    <row r="131" spans="1:35" s="267" customFormat="1" hidden="1">
      <c r="A131" s="309" t="e">
        <f>#REF!</f>
        <v>#REF!</v>
      </c>
      <c r="B131" s="310" t="e">
        <f>#REF!</f>
        <v>#REF!</v>
      </c>
      <c r="C131" s="1382" t="e">
        <f>#REF!</f>
        <v>#REF!</v>
      </c>
      <c r="D131" s="1382"/>
      <c r="E131" s="1382"/>
      <c r="F131" s="1382"/>
      <c r="G131" s="1382"/>
      <c r="H131" s="184"/>
      <c r="AE131" s="312"/>
      <c r="AF131" s="312"/>
      <c r="AH131" s="311"/>
      <c r="AI131" s="312"/>
    </row>
    <row r="132" spans="1:35" s="267" customFormat="1" hidden="1">
      <c r="A132" s="309" t="e">
        <f>#REF!</f>
        <v>#REF!</v>
      </c>
      <c r="B132" s="310" t="e">
        <f>#REF!</f>
        <v>#REF!</v>
      </c>
      <c r="C132" s="1382" t="e">
        <f>#REF!</f>
        <v>#REF!</v>
      </c>
      <c r="D132" s="1382"/>
      <c r="E132" s="1382"/>
      <c r="F132" s="1382"/>
      <c r="G132" s="1382"/>
      <c r="H132" s="184"/>
      <c r="AE132" s="312"/>
      <c r="AF132" s="312"/>
      <c r="AH132" s="311"/>
      <c r="AI132" s="312"/>
    </row>
    <row r="133" spans="1:35" s="267" customFormat="1" ht="20.100000000000001" hidden="1" customHeight="1">
      <c r="A133" s="309" t="e">
        <f>#REF!</f>
        <v>#REF!</v>
      </c>
      <c r="B133" s="310" t="e">
        <f>#REF!</f>
        <v>#REF!</v>
      </c>
      <c r="C133" s="1382" t="e">
        <f>#REF!</f>
        <v>#REF!</v>
      </c>
      <c r="D133" s="1382"/>
      <c r="E133" s="1382"/>
      <c r="F133" s="1382"/>
      <c r="G133" s="1382"/>
      <c r="H133" s="184"/>
      <c r="AE133" s="312"/>
      <c r="AF133" s="312"/>
      <c r="AH133" s="311"/>
      <c r="AI133" s="312"/>
    </row>
    <row r="134" spans="1:35" s="267" customFormat="1" hidden="1">
      <c r="A134" s="309" t="e">
        <f>#REF!</f>
        <v>#REF!</v>
      </c>
      <c r="B134" s="310" t="e">
        <f>#REF!</f>
        <v>#REF!</v>
      </c>
      <c r="C134" s="1382" t="e">
        <f>#REF!</f>
        <v>#REF!</v>
      </c>
      <c r="D134" s="1382"/>
      <c r="E134" s="1382"/>
      <c r="F134" s="1382"/>
      <c r="G134" s="1382"/>
      <c r="H134" s="184"/>
      <c r="AE134" s="312"/>
      <c r="AF134" s="312"/>
      <c r="AH134" s="311"/>
      <c r="AI134" s="312"/>
    </row>
    <row r="135" spans="1:35" s="268" customFormat="1" ht="20.100000000000001" hidden="1" customHeight="1">
      <c r="A135" s="316"/>
      <c r="B135" s="308" t="e">
        <f>#REF!</f>
        <v>#REF!</v>
      </c>
      <c r="C135" s="1382" t="e">
        <f>#REF!</f>
        <v>#REF!</v>
      </c>
      <c r="D135" s="1382"/>
      <c r="E135" s="1382"/>
      <c r="F135" s="1382"/>
      <c r="G135" s="1382"/>
      <c r="H135" s="184"/>
      <c r="AE135" s="312"/>
      <c r="AF135" s="312"/>
      <c r="AH135" s="312"/>
      <c r="AI135" s="312"/>
    </row>
    <row r="136" spans="1:35" s="267" customFormat="1" ht="24" hidden="1" customHeight="1">
      <c r="A136" s="315" t="e">
        <f>#REF!</f>
        <v>#REF!</v>
      </c>
      <c r="B136" s="308" t="e">
        <f>#REF!</f>
        <v>#REF!</v>
      </c>
      <c r="C136" s="1382"/>
      <c r="D136" s="1382"/>
      <c r="E136" s="1382"/>
      <c r="F136" s="1382"/>
      <c r="G136" s="1382"/>
      <c r="H136" s="184"/>
      <c r="AE136" s="312"/>
      <c r="AF136" s="312"/>
      <c r="AH136" s="312"/>
      <c r="AI136" s="312"/>
    </row>
    <row r="137" spans="1:35" s="267" customFormat="1" hidden="1">
      <c r="A137" s="309" t="e">
        <f>#REF!</f>
        <v>#REF!</v>
      </c>
      <c r="B137" s="310" t="e">
        <f>#REF!</f>
        <v>#REF!</v>
      </c>
      <c r="C137" s="1382" t="e">
        <f>#REF!</f>
        <v>#REF!</v>
      </c>
      <c r="D137" s="1382"/>
      <c r="E137" s="1382"/>
      <c r="F137" s="1382"/>
      <c r="G137" s="1382"/>
      <c r="H137" s="184"/>
      <c r="AE137" s="312"/>
      <c r="AF137" s="312"/>
      <c r="AH137" s="311"/>
      <c r="AI137" s="312"/>
    </row>
    <row r="138" spans="1:35" s="267" customFormat="1" hidden="1">
      <c r="A138" s="309" t="e">
        <f>#REF!</f>
        <v>#REF!</v>
      </c>
      <c r="B138" s="310" t="e">
        <f>#REF!</f>
        <v>#REF!</v>
      </c>
      <c r="C138" s="1382" t="e">
        <f>#REF!</f>
        <v>#REF!</v>
      </c>
      <c r="D138" s="1382"/>
      <c r="E138" s="1382"/>
      <c r="F138" s="1382"/>
      <c r="G138" s="1382"/>
      <c r="H138" s="184"/>
      <c r="AE138" s="312"/>
      <c r="AF138" s="312"/>
      <c r="AH138" s="311"/>
      <c r="AI138" s="312"/>
    </row>
    <row r="139" spans="1:35" s="267" customFormat="1" ht="33" hidden="1" customHeight="1">
      <c r="A139" s="309" t="e">
        <f>#REF!</f>
        <v>#REF!</v>
      </c>
      <c r="B139" s="310" t="e">
        <f>#REF!</f>
        <v>#REF!</v>
      </c>
      <c r="C139" s="1382" t="e">
        <f>#REF!</f>
        <v>#REF!</v>
      </c>
      <c r="D139" s="1382"/>
      <c r="E139" s="1382"/>
      <c r="F139" s="1382"/>
      <c r="G139" s="1382"/>
      <c r="H139" s="184"/>
      <c r="AE139" s="312"/>
      <c r="AF139" s="312"/>
      <c r="AH139" s="311"/>
      <c r="AI139" s="312"/>
    </row>
    <row r="140" spans="1:35" s="268" customFormat="1" ht="20.100000000000001" hidden="1" customHeight="1">
      <c r="A140" s="309"/>
      <c r="B140" s="308" t="e">
        <f>#REF!</f>
        <v>#REF!</v>
      </c>
      <c r="C140" s="1382" t="e">
        <f>#REF!</f>
        <v>#REF!</v>
      </c>
      <c r="D140" s="1382"/>
      <c r="E140" s="1382"/>
      <c r="F140" s="1382"/>
      <c r="G140" s="1382"/>
      <c r="H140" s="184"/>
      <c r="AE140" s="312"/>
      <c r="AF140" s="312"/>
      <c r="AH140" s="312"/>
      <c r="AI140" s="312"/>
    </row>
    <row r="141" spans="1:35" s="267" customFormat="1" ht="20.100000000000001" hidden="1" customHeight="1">
      <c r="A141" s="315" t="e">
        <f>#REF!</f>
        <v>#REF!</v>
      </c>
      <c r="B141" s="308" t="e">
        <f>#REF!</f>
        <v>#REF!</v>
      </c>
      <c r="C141" s="1382"/>
      <c r="D141" s="1382"/>
      <c r="E141" s="1382"/>
      <c r="F141" s="1382"/>
      <c r="G141" s="1382"/>
      <c r="H141" s="184"/>
      <c r="AE141" s="312"/>
      <c r="AF141" s="312"/>
      <c r="AH141" s="312"/>
      <c r="AI141" s="312"/>
    </row>
    <row r="142" spans="1:35" s="267" customFormat="1" hidden="1">
      <c r="A142" s="309" t="e">
        <f>#REF!</f>
        <v>#REF!</v>
      </c>
      <c r="B142" s="310" t="e">
        <f>#REF!</f>
        <v>#REF!</v>
      </c>
      <c r="C142" s="1382" t="e">
        <f>#REF!</f>
        <v>#REF!</v>
      </c>
      <c r="D142" s="1382"/>
      <c r="E142" s="1382"/>
      <c r="F142" s="1382"/>
      <c r="G142" s="1382"/>
      <c r="H142" s="184"/>
      <c r="AE142" s="312"/>
      <c r="AF142" s="312"/>
      <c r="AH142" s="311"/>
      <c r="AI142" s="312"/>
    </row>
    <row r="143" spans="1:35" s="267" customFormat="1" hidden="1">
      <c r="A143" s="309" t="e">
        <f>#REF!</f>
        <v>#REF!</v>
      </c>
      <c r="B143" s="310" t="e">
        <f>#REF!</f>
        <v>#REF!</v>
      </c>
      <c r="C143" s="1382" t="e">
        <f>#REF!</f>
        <v>#REF!</v>
      </c>
      <c r="D143" s="1382"/>
      <c r="E143" s="1382"/>
      <c r="F143" s="1382"/>
      <c r="G143" s="1382"/>
      <c r="H143" s="184"/>
      <c r="AE143" s="312"/>
      <c r="AF143" s="312"/>
      <c r="AH143" s="311"/>
      <c r="AI143" s="312"/>
    </row>
    <row r="144" spans="1:35" s="267" customFormat="1" hidden="1">
      <c r="A144" s="309" t="e">
        <f>#REF!</f>
        <v>#REF!</v>
      </c>
      <c r="B144" s="310" t="e">
        <f>#REF!</f>
        <v>#REF!</v>
      </c>
      <c r="C144" s="1382" t="e">
        <f>#REF!</f>
        <v>#REF!</v>
      </c>
      <c r="D144" s="1382"/>
      <c r="E144" s="1382"/>
      <c r="F144" s="1382"/>
      <c r="G144" s="1382"/>
      <c r="H144" s="184"/>
      <c r="AE144" s="312"/>
      <c r="AF144" s="312"/>
      <c r="AH144" s="311"/>
      <c r="AI144" s="312"/>
    </row>
    <row r="145" spans="1:35" s="267" customFormat="1" hidden="1">
      <c r="A145" s="309"/>
      <c r="B145" s="308" t="e">
        <f>#REF!</f>
        <v>#REF!</v>
      </c>
      <c r="C145" s="1382" t="e">
        <f>#REF!</f>
        <v>#REF!</v>
      </c>
      <c r="D145" s="1382"/>
      <c r="E145" s="1382"/>
      <c r="F145" s="1382"/>
      <c r="G145" s="1382"/>
      <c r="H145" s="184"/>
      <c r="AE145" s="312"/>
      <c r="AF145" s="312"/>
      <c r="AH145" s="312"/>
      <c r="AI145" s="312"/>
    </row>
    <row r="146" spans="1:35" s="267" customFormat="1" ht="20.100000000000001" hidden="1" customHeight="1">
      <c r="A146" s="315" t="e">
        <f>#REF!</f>
        <v>#REF!</v>
      </c>
      <c r="B146" s="308" t="e">
        <f>#REF!</f>
        <v>#REF!</v>
      </c>
      <c r="C146" s="1382"/>
      <c r="D146" s="1382"/>
      <c r="E146" s="1382"/>
      <c r="F146" s="1382"/>
      <c r="G146" s="1382"/>
      <c r="H146" s="184"/>
      <c r="AE146" s="312"/>
      <c r="AF146" s="312"/>
      <c r="AH146" s="312"/>
      <c r="AI146" s="312"/>
    </row>
    <row r="147" spans="1:35" s="267" customFormat="1" hidden="1">
      <c r="A147" s="309" t="e">
        <f>#REF!</f>
        <v>#REF!</v>
      </c>
      <c r="B147" s="310" t="e">
        <f>#REF!</f>
        <v>#REF!</v>
      </c>
      <c r="C147" s="1382" t="e">
        <f>#REF!</f>
        <v>#REF!</v>
      </c>
      <c r="D147" s="1382"/>
      <c r="E147" s="1382"/>
      <c r="F147" s="1382"/>
      <c r="G147" s="1382"/>
      <c r="H147" s="184"/>
      <c r="AE147" s="312"/>
      <c r="AF147" s="312"/>
      <c r="AH147" s="311"/>
      <c r="AI147" s="312"/>
    </row>
    <row r="148" spans="1:35" s="267" customFormat="1" hidden="1">
      <c r="A148" s="309" t="e">
        <f>#REF!</f>
        <v>#REF!</v>
      </c>
      <c r="B148" s="310" t="e">
        <f>#REF!</f>
        <v>#REF!</v>
      </c>
      <c r="C148" s="1382" t="e">
        <f>#REF!</f>
        <v>#REF!</v>
      </c>
      <c r="D148" s="1382"/>
      <c r="E148" s="1382"/>
      <c r="F148" s="1382"/>
      <c r="G148" s="1382"/>
      <c r="H148" s="184"/>
      <c r="AE148" s="312"/>
      <c r="AF148" s="312"/>
      <c r="AH148" s="311"/>
      <c r="AI148" s="312"/>
    </row>
    <row r="149" spans="1:35" s="267" customFormat="1" hidden="1">
      <c r="A149" s="309" t="e">
        <f>#REF!</f>
        <v>#REF!</v>
      </c>
      <c r="B149" s="310" t="e">
        <f>#REF!</f>
        <v>#REF!</v>
      </c>
      <c r="C149" s="1382" t="e">
        <f>#REF!</f>
        <v>#REF!</v>
      </c>
      <c r="D149" s="1382"/>
      <c r="E149" s="1382"/>
      <c r="F149" s="1382"/>
      <c r="G149" s="1382"/>
      <c r="H149" s="184"/>
      <c r="AE149" s="312"/>
      <c r="AF149" s="312"/>
      <c r="AH149" s="311"/>
      <c r="AI149" s="312"/>
    </row>
    <row r="150" spans="1:35" s="267" customFormat="1" hidden="1">
      <c r="A150" s="309" t="e">
        <f>#REF!</f>
        <v>#REF!</v>
      </c>
      <c r="B150" s="310" t="e">
        <f>#REF!</f>
        <v>#REF!</v>
      </c>
      <c r="C150" s="1382" t="e">
        <f>#REF!</f>
        <v>#REF!</v>
      </c>
      <c r="D150" s="1382"/>
      <c r="E150" s="1382"/>
      <c r="F150" s="1382"/>
      <c r="G150" s="1382"/>
      <c r="H150" s="184"/>
      <c r="AE150" s="312"/>
      <c r="AF150" s="312"/>
      <c r="AH150" s="311"/>
      <c r="AI150" s="312"/>
    </row>
    <row r="151" spans="1:35" s="268" customFormat="1" ht="20.100000000000001" hidden="1" customHeight="1">
      <c r="A151" s="309"/>
      <c r="B151" s="308" t="e">
        <f>#REF!</f>
        <v>#REF!</v>
      </c>
      <c r="C151" s="1382" t="e">
        <f>#REF!</f>
        <v>#REF!</v>
      </c>
      <c r="D151" s="1382"/>
      <c r="E151" s="1382"/>
      <c r="F151" s="1382"/>
      <c r="G151" s="1382"/>
      <c r="H151" s="184"/>
      <c r="AE151" s="312"/>
      <c r="AF151" s="312"/>
      <c r="AH151" s="312"/>
      <c r="AI151" s="312"/>
    </row>
    <row r="152" spans="1:35" s="267" customFormat="1" ht="20.100000000000001" hidden="1" customHeight="1">
      <c r="A152" s="317"/>
      <c r="B152" s="308" t="e">
        <f>#REF!</f>
        <v>#REF!</v>
      </c>
      <c r="C152" s="1382" t="e">
        <f>#REF!</f>
        <v>#REF!</v>
      </c>
      <c r="D152" s="1382"/>
      <c r="E152" s="1382"/>
      <c r="F152" s="1382"/>
      <c r="G152" s="1382"/>
      <c r="H152" s="184"/>
      <c r="AE152" s="312"/>
      <c r="AF152" s="312"/>
      <c r="AH152" s="312"/>
      <c r="AI152" s="312"/>
    </row>
    <row r="153" spans="1:35" s="267" customFormat="1" hidden="1">
      <c r="A153" s="317"/>
      <c r="B153" s="308"/>
      <c r="C153" s="1382"/>
      <c r="D153" s="1382"/>
      <c r="E153" s="1382"/>
      <c r="F153" s="1382"/>
      <c r="G153" s="1382"/>
      <c r="H153" s="184"/>
      <c r="AE153" s="312"/>
      <c r="AF153" s="312"/>
      <c r="AH153" s="312"/>
      <c r="AI153" s="312"/>
    </row>
    <row r="154" spans="1:35" s="267" customFormat="1" ht="20.100000000000001" hidden="1" customHeight="1">
      <c r="A154" s="314" t="e">
        <f>#REF!</f>
        <v>#REF!</v>
      </c>
      <c r="B154" s="308" t="e">
        <f>#REF!</f>
        <v>#REF!</v>
      </c>
      <c r="C154" s="1382"/>
      <c r="D154" s="1382"/>
      <c r="E154" s="1382"/>
      <c r="F154" s="1382"/>
      <c r="G154" s="1382"/>
      <c r="H154" s="184"/>
      <c r="AE154" s="312"/>
      <c r="AF154" s="312"/>
      <c r="AH154" s="312"/>
      <c r="AI154" s="312"/>
    </row>
    <row r="155" spans="1:35" s="267" customFormat="1" ht="30" hidden="1" customHeight="1">
      <c r="A155" s="315" t="e">
        <f>#REF!</f>
        <v>#REF!</v>
      </c>
      <c r="B155" s="308" t="e">
        <f>#REF!</f>
        <v>#REF!</v>
      </c>
      <c r="C155" s="1382"/>
      <c r="D155" s="1382"/>
      <c r="E155" s="1382"/>
      <c r="F155" s="1382"/>
      <c r="G155" s="1382"/>
      <c r="H155" s="184"/>
      <c r="AE155" s="312"/>
      <c r="AF155" s="312"/>
      <c r="AH155" s="312"/>
      <c r="AI155" s="312"/>
    </row>
    <row r="156" spans="1:35" s="267" customFormat="1" hidden="1">
      <c r="A156" s="309" t="e">
        <f>#REF!</f>
        <v>#REF!</v>
      </c>
      <c r="B156" s="310" t="e">
        <f>#REF!</f>
        <v>#REF!</v>
      </c>
      <c r="C156" s="1382" t="e">
        <f>#REF!</f>
        <v>#REF!</v>
      </c>
      <c r="D156" s="1382"/>
      <c r="E156" s="1382"/>
      <c r="F156" s="1382"/>
      <c r="G156" s="1382"/>
      <c r="H156" s="184"/>
      <c r="AE156" s="312"/>
      <c r="AF156" s="312"/>
      <c r="AH156" s="311"/>
      <c r="AI156" s="312"/>
    </row>
    <row r="157" spans="1:35" s="267" customFormat="1" hidden="1">
      <c r="A157" s="309" t="e">
        <f>#REF!</f>
        <v>#REF!</v>
      </c>
      <c r="B157" s="310" t="e">
        <f>#REF!</f>
        <v>#REF!</v>
      </c>
      <c r="C157" s="1382" t="e">
        <f>#REF!</f>
        <v>#REF!</v>
      </c>
      <c r="D157" s="1382"/>
      <c r="E157" s="1382"/>
      <c r="F157" s="1382"/>
      <c r="G157" s="1382"/>
      <c r="H157" s="184"/>
      <c r="AE157" s="312"/>
      <c r="AF157" s="312"/>
      <c r="AH157" s="311"/>
      <c r="AI157" s="312"/>
    </row>
    <row r="158" spans="1:35" s="267" customFormat="1" hidden="1">
      <c r="A158" s="309" t="e">
        <f>#REF!</f>
        <v>#REF!</v>
      </c>
      <c r="B158" s="310" t="e">
        <f>#REF!</f>
        <v>#REF!</v>
      </c>
      <c r="C158" s="1382" t="e">
        <f>#REF!</f>
        <v>#REF!</v>
      </c>
      <c r="D158" s="1382"/>
      <c r="E158" s="1382"/>
      <c r="F158" s="1382"/>
      <c r="G158" s="1382"/>
      <c r="H158" s="184"/>
      <c r="AE158" s="312"/>
      <c r="AF158" s="312"/>
      <c r="AH158" s="311"/>
      <c r="AI158" s="312"/>
    </row>
    <row r="159" spans="1:35" s="267" customFormat="1" ht="20.100000000000001" hidden="1" customHeight="1">
      <c r="A159" s="318"/>
      <c r="B159" s="308" t="e">
        <f>#REF!</f>
        <v>#REF!</v>
      </c>
      <c r="C159" s="1382" t="e">
        <f>#REF!</f>
        <v>#REF!</v>
      </c>
      <c r="D159" s="1382"/>
      <c r="E159" s="1382"/>
      <c r="F159" s="1382"/>
      <c r="G159" s="1382"/>
      <c r="H159" s="184"/>
      <c r="AE159" s="312"/>
      <c r="AF159" s="312"/>
      <c r="AH159" s="312"/>
      <c r="AI159" s="312"/>
    </row>
    <row r="160" spans="1:35" s="267" customFormat="1" ht="20.100000000000001" hidden="1" customHeight="1">
      <c r="A160" s="317"/>
      <c r="B160" s="308" t="e">
        <f>#REF!</f>
        <v>#REF!</v>
      </c>
      <c r="C160" s="1382" t="e">
        <f>#REF!</f>
        <v>#REF!</v>
      </c>
      <c r="D160" s="1382"/>
      <c r="E160" s="1382"/>
      <c r="F160" s="1382"/>
      <c r="G160" s="1382"/>
      <c r="H160" s="184"/>
      <c r="AE160" s="312"/>
      <c r="AF160" s="312"/>
      <c r="AH160" s="312"/>
      <c r="AI160" s="312"/>
    </row>
    <row r="161" spans="1:35" s="267" customFormat="1" ht="20.100000000000001" hidden="1" customHeight="1">
      <c r="A161" s="307" t="e">
        <f>#REF!</f>
        <v>#REF!</v>
      </c>
      <c r="B161" s="308" t="e">
        <f>#REF!</f>
        <v>#REF!</v>
      </c>
      <c r="C161" s="1382"/>
      <c r="D161" s="1382"/>
      <c r="E161" s="1382"/>
      <c r="F161" s="1382"/>
      <c r="G161" s="1382"/>
      <c r="H161" s="184"/>
      <c r="AE161" s="312"/>
      <c r="AF161" s="312"/>
      <c r="AH161" s="312"/>
      <c r="AI161" s="312"/>
    </row>
    <row r="162" spans="1:35" s="267" customFormat="1" ht="30" hidden="1" customHeight="1">
      <c r="A162" s="314" t="e">
        <f>#REF!</f>
        <v>#REF!</v>
      </c>
      <c r="B162" s="308" t="e">
        <f>#REF!</f>
        <v>#REF!</v>
      </c>
      <c r="C162" s="1382"/>
      <c r="D162" s="1382"/>
      <c r="E162" s="1382"/>
      <c r="F162" s="1382"/>
      <c r="G162" s="1382"/>
      <c r="H162" s="184"/>
      <c r="AE162" s="312"/>
      <c r="AF162" s="312"/>
      <c r="AH162" s="312"/>
      <c r="AI162" s="312"/>
    </row>
    <row r="163" spans="1:35" s="267" customFormat="1" ht="20.100000000000001" hidden="1" customHeight="1">
      <c r="A163" s="309" t="e">
        <f>#REF!</f>
        <v>#REF!</v>
      </c>
      <c r="B163" s="310" t="e">
        <f>#REF!</f>
        <v>#REF!</v>
      </c>
      <c r="C163" s="1382" t="e">
        <f>#REF!</f>
        <v>#REF!</v>
      </c>
      <c r="D163" s="1382"/>
      <c r="E163" s="1382"/>
      <c r="F163" s="1382"/>
      <c r="G163" s="1382"/>
      <c r="H163" s="184"/>
      <c r="AE163" s="312"/>
      <c r="AF163" s="312"/>
      <c r="AH163" s="311"/>
      <c r="AI163" s="312"/>
    </row>
    <row r="164" spans="1:35" s="267" customFormat="1" ht="20.100000000000001" hidden="1" customHeight="1">
      <c r="A164" s="309" t="e">
        <f>#REF!</f>
        <v>#REF!</v>
      </c>
      <c r="B164" s="310" t="e">
        <f>#REF!</f>
        <v>#REF!</v>
      </c>
      <c r="C164" s="1382" t="e">
        <f>#REF!</f>
        <v>#REF!</v>
      </c>
      <c r="D164" s="1382"/>
      <c r="E164" s="1382"/>
      <c r="F164" s="1382"/>
      <c r="G164" s="1382"/>
      <c r="H164" s="184"/>
      <c r="AE164" s="312"/>
      <c r="AF164" s="312"/>
      <c r="AH164" s="311"/>
      <c r="AI164" s="312"/>
    </row>
    <row r="165" spans="1:35" s="267" customFormat="1" ht="20.100000000000001" hidden="1" customHeight="1">
      <c r="A165" s="309" t="e">
        <f>#REF!</f>
        <v>#REF!</v>
      </c>
      <c r="B165" s="310" t="e">
        <f>#REF!</f>
        <v>#REF!</v>
      </c>
      <c r="C165" s="1382" t="e">
        <f>#REF!</f>
        <v>#REF!</v>
      </c>
      <c r="D165" s="1382"/>
      <c r="E165" s="1382"/>
      <c r="F165" s="1382"/>
      <c r="G165" s="1382"/>
      <c r="H165" s="184"/>
      <c r="AE165" s="312"/>
      <c r="AF165" s="312"/>
      <c r="AH165" s="311"/>
      <c r="AI165" s="312"/>
    </row>
    <row r="166" spans="1:35" s="267" customFormat="1" ht="20.100000000000001" hidden="1" customHeight="1">
      <c r="A166" s="309" t="e">
        <f>#REF!</f>
        <v>#REF!</v>
      </c>
      <c r="B166" s="310" t="e">
        <f>#REF!</f>
        <v>#REF!</v>
      </c>
      <c r="C166" s="1382" t="e">
        <f>#REF!</f>
        <v>#REF!</v>
      </c>
      <c r="D166" s="1382"/>
      <c r="E166" s="1382"/>
      <c r="F166" s="1382"/>
      <c r="G166" s="1382"/>
      <c r="H166" s="184"/>
      <c r="AE166" s="312"/>
      <c r="AF166" s="312"/>
      <c r="AH166" s="311"/>
      <c r="AI166" s="312"/>
    </row>
    <row r="167" spans="1:35" s="267" customFormat="1" ht="20.100000000000001" hidden="1" customHeight="1">
      <c r="A167" s="309" t="e">
        <f>#REF!</f>
        <v>#REF!</v>
      </c>
      <c r="B167" s="310" t="e">
        <f>#REF!</f>
        <v>#REF!</v>
      </c>
      <c r="C167" s="1382" t="e">
        <f>#REF!</f>
        <v>#REF!</v>
      </c>
      <c r="D167" s="1382"/>
      <c r="E167" s="1382"/>
      <c r="F167" s="1382"/>
      <c r="G167" s="1382"/>
      <c r="H167" s="184"/>
      <c r="AE167" s="312"/>
      <c r="AF167" s="312"/>
      <c r="AH167" s="311"/>
      <c r="AI167" s="312"/>
    </row>
    <row r="168" spans="1:35" s="267" customFormat="1" ht="20.100000000000001" hidden="1" customHeight="1">
      <c r="A168" s="313"/>
      <c r="B168" s="308" t="e">
        <f>#REF!</f>
        <v>#REF!</v>
      </c>
      <c r="C168" s="1382" t="e">
        <f>#REF!</f>
        <v>#REF!</v>
      </c>
      <c r="D168" s="1382"/>
      <c r="E168" s="1382"/>
      <c r="F168" s="1382"/>
      <c r="G168" s="1382"/>
      <c r="H168" s="184"/>
      <c r="AE168" s="312"/>
      <c r="AF168" s="312"/>
      <c r="AH168" s="312"/>
      <c r="AI168" s="312"/>
    </row>
    <row r="169" spans="1:35" s="267" customFormat="1" ht="20.100000000000001" hidden="1" customHeight="1">
      <c r="A169" s="314" t="e">
        <f>#REF!</f>
        <v>#REF!</v>
      </c>
      <c r="B169" s="308" t="e">
        <f>#REF!</f>
        <v>#REF!</v>
      </c>
      <c r="C169" s="1382"/>
      <c r="D169" s="1382"/>
      <c r="E169" s="1382"/>
      <c r="F169" s="1382"/>
      <c r="G169" s="1382"/>
      <c r="H169" s="184"/>
      <c r="AE169" s="312"/>
      <c r="AF169" s="312"/>
      <c r="AH169" s="312"/>
      <c r="AI169" s="312"/>
    </row>
    <row r="170" spans="1:35" s="267" customFormat="1" ht="20.100000000000001" hidden="1" customHeight="1">
      <c r="A170" s="309" t="e">
        <f>#REF!</f>
        <v>#REF!</v>
      </c>
      <c r="B170" s="319" t="e">
        <f>#REF!</f>
        <v>#REF!</v>
      </c>
      <c r="C170" s="1382" t="e">
        <f>#REF!</f>
        <v>#REF!</v>
      </c>
      <c r="D170" s="1382"/>
      <c r="E170" s="1382"/>
      <c r="F170" s="1382"/>
      <c r="G170" s="1382"/>
      <c r="H170" s="184"/>
      <c r="AE170" s="312"/>
      <c r="AF170" s="312"/>
      <c r="AH170" s="311"/>
      <c r="AI170" s="312"/>
    </row>
    <row r="171" spans="1:35" s="267" customFormat="1" ht="20.100000000000001" hidden="1" customHeight="1">
      <c r="A171" s="309" t="e">
        <f>#REF!</f>
        <v>#REF!</v>
      </c>
      <c r="B171" s="319" t="e">
        <f>#REF!</f>
        <v>#REF!</v>
      </c>
      <c r="C171" s="1382" t="e">
        <f>#REF!</f>
        <v>#REF!</v>
      </c>
      <c r="D171" s="1382"/>
      <c r="E171" s="1382"/>
      <c r="F171" s="1382"/>
      <c r="G171" s="1382"/>
      <c r="H171" s="184"/>
      <c r="AE171" s="312"/>
      <c r="AF171" s="312"/>
      <c r="AH171" s="311"/>
      <c r="AI171" s="312"/>
    </row>
    <row r="172" spans="1:35" s="267" customFormat="1" ht="20.100000000000001" hidden="1" customHeight="1">
      <c r="A172" s="309" t="e">
        <f>#REF!</f>
        <v>#REF!</v>
      </c>
      <c r="B172" s="319" t="e">
        <f>#REF!</f>
        <v>#REF!</v>
      </c>
      <c r="C172" s="1382" t="e">
        <f>#REF!</f>
        <v>#REF!</v>
      </c>
      <c r="D172" s="1382"/>
      <c r="E172" s="1382"/>
      <c r="F172" s="1382"/>
      <c r="G172" s="1382"/>
      <c r="H172" s="184"/>
      <c r="AE172" s="312"/>
      <c r="AF172" s="312"/>
      <c r="AH172" s="311"/>
      <c r="AI172" s="312"/>
    </row>
    <row r="173" spans="1:35" s="267" customFormat="1" ht="20.100000000000001" hidden="1" customHeight="1">
      <c r="A173" s="309" t="e">
        <f>#REF!</f>
        <v>#REF!</v>
      </c>
      <c r="B173" s="319" t="e">
        <f>#REF!</f>
        <v>#REF!</v>
      </c>
      <c r="C173" s="1382" t="e">
        <f>#REF!</f>
        <v>#REF!</v>
      </c>
      <c r="D173" s="1382"/>
      <c r="E173" s="1382"/>
      <c r="F173" s="1382"/>
      <c r="G173" s="1382"/>
      <c r="H173" s="184"/>
      <c r="AE173" s="312"/>
      <c r="AF173" s="312"/>
      <c r="AH173" s="311"/>
      <c r="AI173" s="312"/>
    </row>
    <row r="174" spans="1:35" s="267" customFormat="1" ht="20.100000000000001" hidden="1" customHeight="1">
      <c r="A174" s="309" t="e">
        <f>#REF!</f>
        <v>#REF!</v>
      </c>
      <c r="B174" s="319" t="e">
        <f>#REF!</f>
        <v>#REF!</v>
      </c>
      <c r="C174" s="1382" t="e">
        <f>#REF!</f>
        <v>#REF!</v>
      </c>
      <c r="D174" s="1382"/>
      <c r="E174" s="1382"/>
      <c r="F174" s="1382"/>
      <c r="G174" s="1382"/>
      <c r="H174" s="184"/>
      <c r="AE174" s="312"/>
      <c r="AF174" s="312"/>
      <c r="AH174" s="311"/>
      <c r="AI174" s="312"/>
    </row>
    <row r="175" spans="1:35" s="267" customFormat="1" ht="20.100000000000001" hidden="1" customHeight="1">
      <c r="A175" s="309" t="e">
        <f>#REF!</f>
        <v>#REF!</v>
      </c>
      <c r="B175" s="319" t="e">
        <f>#REF!</f>
        <v>#REF!</v>
      </c>
      <c r="C175" s="1382" t="e">
        <f>#REF!</f>
        <v>#REF!</v>
      </c>
      <c r="D175" s="1382"/>
      <c r="E175" s="1382"/>
      <c r="F175" s="1382"/>
      <c r="G175" s="1382"/>
      <c r="H175" s="184"/>
      <c r="AE175" s="312"/>
      <c r="AF175" s="312"/>
      <c r="AH175" s="311"/>
      <c r="AI175" s="312"/>
    </row>
    <row r="176" spans="1:35" s="267" customFormat="1" ht="20.100000000000001" hidden="1" customHeight="1">
      <c r="A176" s="320"/>
      <c r="B176" s="308" t="e">
        <f>#REF!</f>
        <v>#REF!</v>
      </c>
      <c r="C176" s="1382" t="e">
        <f>#REF!</f>
        <v>#REF!</v>
      </c>
      <c r="D176" s="1382"/>
      <c r="E176" s="1382"/>
      <c r="F176" s="1382"/>
      <c r="G176" s="1382"/>
      <c r="H176" s="184"/>
      <c r="AE176" s="312"/>
      <c r="AF176" s="312"/>
      <c r="AH176" s="312"/>
      <c r="AI176" s="312"/>
    </row>
    <row r="177" spans="1:35" s="267" customFormat="1" ht="35.25" hidden="1" customHeight="1">
      <c r="A177" s="314" t="e">
        <f>#REF!</f>
        <v>#REF!</v>
      </c>
      <c r="B177" s="308" t="e">
        <f>#REF!</f>
        <v>#REF!</v>
      </c>
      <c r="C177" s="1382"/>
      <c r="D177" s="1382"/>
      <c r="E177" s="1382"/>
      <c r="F177" s="1382"/>
      <c r="G177" s="1382"/>
      <c r="H177" s="184"/>
      <c r="AE177" s="312"/>
      <c r="AF177" s="312"/>
      <c r="AH177" s="312"/>
      <c r="AI177" s="312"/>
    </row>
    <row r="178" spans="1:35" s="267" customFormat="1" ht="19.5" hidden="1" customHeight="1">
      <c r="A178" s="309" t="e">
        <f>#REF!</f>
        <v>#REF!</v>
      </c>
      <c r="B178" s="319" t="e">
        <f>#REF!</f>
        <v>#REF!</v>
      </c>
      <c r="C178" s="1382" t="e">
        <f>#REF!</f>
        <v>#REF!</v>
      </c>
      <c r="D178" s="1382"/>
      <c r="E178" s="1382"/>
      <c r="F178" s="1382"/>
      <c r="G178" s="1382"/>
      <c r="H178" s="184"/>
      <c r="AE178" s="312"/>
      <c r="AF178" s="312"/>
      <c r="AH178" s="311"/>
      <c r="AI178" s="312"/>
    </row>
    <row r="179" spans="1:35" s="267" customFormat="1" ht="19.5" hidden="1" customHeight="1">
      <c r="A179" s="309" t="e">
        <f>#REF!</f>
        <v>#REF!</v>
      </c>
      <c r="B179" s="319" t="e">
        <f>#REF!</f>
        <v>#REF!</v>
      </c>
      <c r="C179" s="1382" t="e">
        <f>#REF!</f>
        <v>#REF!</v>
      </c>
      <c r="D179" s="1382"/>
      <c r="E179" s="1382"/>
      <c r="F179" s="1382"/>
      <c r="G179" s="1382"/>
      <c r="H179" s="184"/>
      <c r="AE179" s="312"/>
      <c r="AF179" s="312"/>
      <c r="AH179" s="311"/>
      <c r="AI179" s="312"/>
    </row>
    <row r="180" spans="1:35" s="267" customFormat="1" ht="19.5" hidden="1" customHeight="1">
      <c r="A180" s="309" t="e">
        <f>#REF!</f>
        <v>#REF!</v>
      </c>
      <c r="B180" s="319" t="e">
        <f>#REF!</f>
        <v>#REF!</v>
      </c>
      <c r="C180" s="1382" t="e">
        <f>#REF!</f>
        <v>#REF!</v>
      </c>
      <c r="D180" s="1382"/>
      <c r="E180" s="1382"/>
      <c r="F180" s="1382"/>
      <c r="G180" s="1382"/>
      <c r="H180" s="184"/>
      <c r="AE180" s="312"/>
      <c r="AF180" s="312"/>
      <c r="AH180" s="311"/>
      <c r="AI180" s="312"/>
    </row>
    <row r="181" spans="1:35" s="267" customFormat="1" ht="19.5" hidden="1" customHeight="1">
      <c r="A181" s="309" t="e">
        <f>#REF!</f>
        <v>#REF!</v>
      </c>
      <c r="B181" s="319" t="e">
        <f>#REF!</f>
        <v>#REF!</v>
      </c>
      <c r="C181" s="1382" t="e">
        <f>#REF!</f>
        <v>#REF!</v>
      </c>
      <c r="D181" s="1382"/>
      <c r="E181" s="1382"/>
      <c r="F181" s="1382"/>
      <c r="G181" s="1382"/>
      <c r="H181" s="184"/>
      <c r="AE181" s="312"/>
      <c r="AF181" s="312"/>
      <c r="AH181" s="311"/>
      <c r="AI181" s="312"/>
    </row>
    <row r="182" spans="1:35" s="267" customFormat="1" ht="33" hidden="1" customHeight="1">
      <c r="A182" s="309" t="e">
        <f>#REF!</f>
        <v>#REF!</v>
      </c>
      <c r="B182" s="319" t="e">
        <f>#REF!</f>
        <v>#REF!</v>
      </c>
      <c r="C182" s="1382" t="e">
        <f>#REF!</f>
        <v>#REF!</v>
      </c>
      <c r="D182" s="1382"/>
      <c r="E182" s="1382"/>
      <c r="F182" s="1382"/>
      <c r="G182" s="1382"/>
      <c r="H182" s="184"/>
      <c r="AE182" s="312"/>
      <c r="AF182" s="312"/>
      <c r="AH182" s="311"/>
      <c r="AI182" s="312"/>
    </row>
    <row r="183" spans="1:35" s="267" customFormat="1" ht="19.5" hidden="1" customHeight="1">
      <c r="A183" s="309" t="e">
        <f>#REF!</f>
        <v>#REF!</v>
      </c>
      <c r="B183" s="319" t="e">
        <f>#REF!</f>
        <v>#REF!</v>
      </c>
      <c r="C183" s="1382" t="e">
        <f>#REF!</f>
        <v>#REF!</v>
      </c>
      <c r="D183" s="1382"/>
      <c r="E183" s="1382"/>
      <c r="F183" s="1382"/>
      <c r="G183" s="1382"/>
      <c r="H183" s="184"/>
      <c r="AE183" s="312"/>
      <c r="AF183" s="312"/>
      <c r="AH183" s="311"/>
      <c r="AI183" s="312"/>
    </row>
    <row r="184" spans="1:35" s="267" customFormat="1" ht="19.5" hidden="1" customHeight="1">
      <c r="A184" s="309" t="e">
        <f>#REF!</f>
        <v>#REF!</v>
      </c>
      <c r="B184" s="319" t="e">
        <f>#REF!</f>
        <v>#REF!</v>
      </c>
      <c r="C184" s="1382" t="e">
        <f>#REF!</f>
        <v>#REF!</v>
      </c>
      <c r="D184" s="1382"/>
      <c r="E184" s="1382"/>
      <c r="F184" s="1382"/>
      <c r="G184" s="1382"/>
      <c r="H184" s="184"/>
      <c r="AE184" s="312"/>
      <c r="AF184" s="312"/>
      <c r="AH184" s="311"/>
      <c r="AI184" s="312"/>
    </row>
    <row r="185" spans="1:35" s="267" customFormat="1" ht="19.5" hidden="1" customHeight="1">
      <c r="A185" s="309" t="e">
        <f>#REF!</f>
        <v>#REF!</v>
      </c>
      <c r="B185" s="319" t="e">
        <f>#REF!</f>
        <v>#REF!</v>
      </c>
      <c r="C185" s="1382" t="e">
        <f>#REF!</f>
        <v>#REF!</v>
      </c>
      <c r="D185" s="1382"/>
      <c r="E185" s="1382"/>
      <c r="F185" s="1382"/>
      <c r="G185" s="1382"/>
      <c r="H185" s="184"/>
      <c r="AE185" s="312"/>
      <c r="AF185" s="312"/>
      <c r="AH185" s="311"/>
      <c r="AI185" s="312"/>
    </row>
    <row r="186" spans="1:35" s="267" customFormat="1" ht="19.5" hidden="1" customHeight="1">
      <c r="A186" s="309" t="e">
        <f>#REF!</f>
        <v>#REF!</v>
      </c>
      <c r="B186" s="319" t="e">
        <f>#REF!</f>
        <v>#REF!</v>
      </c>
      <c r="C186" s="1382" t="e">
        <f>#REF!</f>
        <v>#REF!</v>
      </c>
      <c r="D186" s="1382"/>
      <c r="E186" s="1382"/>
      <c r="F186" s="1382"/>
      <c r="G186" s="1382"/>
      <c r="H186" s="184"/>
      <c r="AE186" s="312"/>
      <c r="AF186" s="312"/>
      <c r="AH186" s="311"/>
      <c r="AI186" s="312"/>
    </row>
    <row r="187" spans="1:35" s="267" customFormat="1" ht="19.5" hidden="1" customHeight="1">
      <c r="A187" s="320"/>
      <c r="B187" s="308" t="e">
        <f>#REF!</f>
        <v>#REF!</v>
      </c>
      <c r="C187" s="1382" t="e">
        <f>#REF!</f>
        <v>#REF!</v>
      </c>
      <c r="D187" s="1382"/>
      <c r="E187" s="1382"/>
      <c r="F187" s="1382"/>
      <c r="G187" s="1382"/>
      <c r="H187" s="184"/>
      <c r="AE187" s="312"/>
      <c r="AF187" s="312"/>
      <c r="AH187" s="312"/>
      <c r="AI187" s="312"/>
    </row>
    <row r="188" spans="1:35" s="267" customFormat="1" ht="19.5" hidden="1" customHeight="1">
      <c r="A188" s="314" t="e">
        <f>#REF!</f>
        <v>#REF!</v>
      </c>
      <c r="B188" s="308" t="e">
        <f>#REF!</f>
        <v>#REF!</v>
      </c>
      <c r="C188" s="1382"/>
      <c r="D188" s="1382"/>
      <c r="E188" s="1382"/>
      <c r="F188" s="1382"/>
      <c r="G188" s="1382"/>
      <c r="H188" s="184"/>
      <c r="AE188" s="312"/>
      <c r="AF188" s="312"/>
      <c r="AH188" s="312"/>
      <c r="AI188" s="312"/>
    </row>
    <row r="189" spans="1:35" s="267" customFormat="1" ht="19.5" hidden="1" customHeight="1">
      <c r="A189" s="309" t="e">
        <f>#REF!</f>
        <v>#REF!</v>
      </c>
      <c r="B189" s="310" t="e">
        <f>#REF!</f>
        <v>#REF!</v>
      </c>
      <c r="C189" s="1382" t="e">
        <f>#REF!</f>
        <v>#REF!</v>
      </c>
      <c r="D189" s="1382"/>
      <c r="E189" s="1382"/>
      <c r="F189" s="1382"/>
      <c r="G189" s="1382"/>
      <c r="H189" s="184"/>
      <c r="AE189" s="312"/>
      <c r="AF189" s="312"/>
      <c r="AH189" s="311"/>
      <c r="AI189" s="312"/>
    </row>
    <row r="190" spans="1:35" s="267" customFormat="1" ht="19.5" hidden="1" customHeight="1">
      <c r="A190" s="309" t="e">
        <f>#REF!</f>
        <v>#REF!</v>
      </c>
      <c r="B190" s="310" t="e">
        <f>#REF!</f>
        <v>#REF!</v>
      </c>
      <c r="C190" s="1382" t="e">
        <f>#REF!</f>
        <v>#REF!</v>
      </c>
      <c r="D190" s="1382"/>
      <c r="E190" s="1382"/>
      <c r="F190" s="1382"/>
      <c r="G190" s="1382"/>
      <c r="H190" s="184"/>
      <c r="AE190" s="312"/>
      <c r="AF190" s="312"/>
      <c r="AH190" s="311"/>
      <c r="AI190" s="312"/>
    </row>
    <row r="191" spans="1:35" s="267" customFormat="1" ht="19.5" hidden="1" customHeight="1">
      <c r="A191" s="309" t="e">
        <f>#REF!</f>
        <v>#REF!</v>
      </c>
      <c r="B191" s="310" t="e">
        <f>#REF!</f>
        <v>#REF!</v>
      </c>
      <c r="C191" s="1382" t="e">
        <f>#REF!</f>
        <v>#REF!</v>
      </c>
      <c r="D191" s="1382"/>
      <c r="E191" s="1382"/>
      <c r="F191" s="1382"/>
      <c r="G191" s="1382"/>
      <c r="H191" s="184"/>
      <c r="AE191" s="312"/>
      <c r="AF191" s="312"/>
      <c r="AH191" s="311"/>
      <c r="AI191" s="312"/>
    </row>
    <row r="192" spans="1:35" s="267" customFormat="1" ht="19.5" hidden="1" customHeight="1">
      <c r="A192" s="320"/>
      <c r="B192" s="308" t="e">
        <f>#REF!</f>
        <v>#REF!</v>
      </c>
      <c r="C192" s="1382" t="e">
        <f>#REF!</f>
        <v>#REF!</v>
      </c>
      <c r="D192" s="1382"/>
      <c r="E192" s="1382"/>
      <c r="F192" s="1382"/>
      <c r="G192" s="1382"/>
      <c r="H192" s="184"/>
      <c r="AE192" s="312"/>
      <c r="AF192" s="312"/>
      <c r="AH192" s="312"/>
      <c r="AI192" s="312"/>
    </row>
    <row r="193" spans="1:35" s="267" customFormat="1" ht="33" hidden="1" customHeight="1">
      <c r="A193" s="314" t="e">
        <f>#REF!</f>
        <v>#REF!</v>
      </c>
      <c r="B193" s="308" t="e">
        <f>#REF!</f>
        <v>#REF!</v>
      </c>
      <c r="C193" s="1382"/>
      <c r="D193" s="1382"/>
      <c r="E193" s="1382"/>
      <c r="F193" s="1382"/>
      <c r="G193" s="1382"/>
      <c r="H193" s="184"/>
      <c r="AE193" s="312"/>
      <c r="AF193" s="312"/>
      <c r="AH193" s="312"/>
      <c r="AI193" s="312"/>
    </row>
    <row r="194" spans="1:35" s="267" customFormat="1" ht="19.5" hidden="1" customHeight="1">
      <c r="A194" s="320" t="e">
        <f>#REF!</f>
        <v>#REF!</v>
      </c>
      <c r="B194" s="310" t="e">
        <f>#REF!</f>
        <v>#REF!</v>
      </c>
      <c r="C194" s="1382" t="e">
        <f>#REF!</f>
        <v>#REF!</v>
      </c>
      <c r="D194" s="1382"/>
      <c r="E194" s="1382"/>
      <c r="F194" s="1382"/>
      <c r="G194" s="1382"/>
      <c r="H194" s="184"/>
      <c r="AE194" s="312"/>
      <c r="AF194" s="312"/>
      <c r="AH194" s="311"/>
      <c r="AI194" s="312"/>
    </row>
    <row r="195" spans="1:35" s="267" customFormat="1" ht="19.5" hidden="1" customHeight="1">
      <c r="A195" s="320" t="e">
        <f>#REF!</f>
        <v>#REF!</v>
      </c>
      <c r="B195" s="310" t="e">
        <f>#REF!</f>
        <v>#REF!</v>
      </c>
      <c r="C195" s="1382" t="e">
        <f>#REF!</f>
        <v>#REF!</v>
      </c>
      <c r="D195" s="1382"/>
      <c r="E195" s="1382"/>
      <c r="F195" s="1382"/>
      <c r="G195" s="1382"/>
      <c r="H195" s="184"/>
      <c r="AE195" s="312"/>
      <c r="AF195" s="312"/>
      <c r="AH195" s="311"/>
      <c r="AI195" s="312"/>
    </row>
    <row r="196" spans="1:35" s="267" customFormat="1" ht="19.5" hidden="1" customHeight="1">
      <c r="A196" s="320" t="e">
        <f>#REF!</f>
        <v>#REF!</v>
      </c>
      <c r="B196" s="310" t="e">
        <f>#REF!</f>
        <v>#REF!</v>
      </c>
      <c r="C196" s="1382" t="e">
        <f>#REF!</f>
        <v>#REF!</v>
      </c>
      <c r="D196" s="1382"/>
      <c r="E196" s="1382"/>
      <c r="F196" s="1382"/>
      <c r="G196" s="1382"/>
      <c r="H196" s="184"/>
      <c r="AE196" s="312"/>
      <c r="AF196" s="312"/>
      <c r="AH196" s="311"/>
      <c r="AI196" s="312"/>
    </row>
    <row r="197" spans="1:35" s="267" customFormat="1" ht="19.5" hidden="1" customHeight="1">
      <c r="A197" s="320"/>
      <c r="B197" s="308" t="e">
        <f>#REF!</f>
        <v>#REF!</v>
      </c>
      <c r="C197" s="1382" t="e">
        <f>#REF!</f>
        <v>#REF!</v>
      </c>
      <c r="D197" s="1382"/>
      <c r="E197" s="1382"/>
      <c r="F197" s="1382"/>
      <c r="G197" s="1382"/>
      <c r="H197" s="184"/>
      <c r="AE197" s="312"/>
      <c r="AF197" s="312"/>
      <c r="AH197" s="312"/>
      <c r="AI197" s="312"/>
    </row>
    <row r="198" spans="1:35" s="267" customFormat="1" ht="19.5" hidden="1" customHeight="1">
      <c r="A198" s="314" t="e">
        <f>#REF!</f>
        <v>#REF!</v>
      </c>
      <c r="B198" s="308" t="e">
        <f>#REF!</f>
        <v>#REF!</v>
      </c>
      <c r="C198" s="1382"/>
      <c r="D198" s="1382"/>
      <c r="E198" s="1382"/>
      <c r="F198" s="1382"/>
      <c r="G198" s="1382"/>
      <c r="H198" s="184"/>
      <c r="AE198" s="312"/>
      <c r="AF198" s="312"/>
      <c r="AH198" s="312"/>
      <c r="AI198" s="312"/>
    </row>
    <row r="199" spans="1:35" s="267" customFormat="1" ht="19.5" hidden="1" customHeight="1">
      <c r="A199" s="309" t="e">
        <f>#REF!</f>
        <v>#REF!</v>
      </c>
      <c r="B199" s="310" t="e">
        <f>#REF!</f>
        <v>#REF!</v>
      </c>
      <c r="C199" s="1382" t="e">
        <f>#REF!</f>
        <v>#REF!</v>
      </c>
      <c r="D199" s="1382"/>
      <c r="E199" s="1382"/>
      <c r="F199" s="1382"/>
      <c r="G199" s="1382"/>
      <c r="H199" s="184"/>
      <c r="AE199" s="312"/>
      <c r="AF199" s="312"/>
      <c r="AH199" s="311"/>
      <c r="AI199" s="312"/>
    </row>
    <row r="200" spans="1:35" s="267" customFormat="1" ht="19.5" hidden="1" customHeight="1">
      <c r="A200" s="309" t="e">
        <f>#REF!</f>
        <v>#REF!</v>
      </c>
      <c r="B200" s="310" t="e">
        <f>#REF!</f>
        <v>#REF!</v>
      </c>
      <c r="C200" s="1382" t="e">
        <f>#REF!</f>
        <v>#REF!</v>
      </c>
      <c r="D200" s="1382"/>
      <c r="E200" s="1382"/>
      <c r="F200" s="1382"/>
      <c r="G200" s="1382"/>
      <c r="H200" s="184"/>
      <c r="AE200" s="312"/>
      <c r="AF200" s="312"/>
      <c r="AH200" s="311"/>
      <c r="AI200" s="312"/>
    </row>
    <row r="201" spans="1:35" s="267" customFormat="1" ht="19.5" hidden="1" customHeight="1">
      <c r="A201" s="320"/>
      <c r="B201" s="308" t="e">
        <f>#REF!</f>
        <v>#REF!</v>
      </c>
      <c r="C201" s="1382" t="e">
        <f>#REF!</f>
        <v>#REF!</v>
      </c>
      <c r="D201" s="1382"/>
      <c r="E201" s="1382"/>
      <c r="F201" s="1382"/>
      <c r="G201" s="1382"/>
      <c r="H201" s="184"/>
      <c r="AE201" s="312"/>
      <c r="AF201" s="312"/>
      <c r="AH201" s="312"/>
      <c r="AI201" s="312"/>
    </row>
    <row r="202" spans="1:35" s="267" customFormat="1" ht="33" hidden="1" customHeight="1">
      <c r="A202" s="314" t="e">
        <f>#REF!</f>
        <v>#REF!</v>
      </c>
      <c r="B202" s="308" t="e">
        <f>#REF!</f>
        <v>#REF!</v>
      </c>
      <c r="C202" s="1382"/>
      <c r="D202" s="1382"/>
      <c r="E202" s="1382"/>
      <c r="F202" s="1382"/>
      <c r="G202" s="1382"/>
      <c r="H202" s="184"/>
      <c r="AE202" s="312"/>
      <c r="AF202" s="312"/>
      <c r="AH202" s="312"/>
      <c r="AI202" s="312"/>
    </row>
    <row r="203" spans="1:35" s="267" customFormat="1" ht="19.5" hidden="1" customHeight="1">
      <c r="A203" s="309" t="e">
        <f>#REF!</f>
        <v>#REF!</v>
      </c>
      <c r="B203" s="310" t="e">
        <f>#REF!</f>
        <v>#REF!</v>
      </c>
      <c r="C203" s="1382" t="e">
        <f>#REF!</f>
        <v>#REF!</v>
      </c>
      <c r="D203" s="1382"/>
      <c r="E203" s="1382"/>
      <c r="F203" s="1382"/>
      <c r="G203" s="1382"/>
      <c r="H203" s="184"/>
      <c r="AE203" s="312"/>
      <c r="AF203" s="312"/>
      <c r="AH203" s="311"/>
      <c r="AI203" s="312"/>
    </row>
    <row r="204" spans="1:35" s="267" customFormat="1" ht="19.5" hidden="1" customHeight="1">
      <c r="A204" s="309" t="e">
        <f>#REF!</f>
        <v>#REF!</v>
      </c>
      <c r="B204" s="310" t="e">
        <f>#REF!</f>
        <v>#REF!</v>
      </c>
      <c r="C204" s="1382" t="e">
        <f>#REF!</f>
        <v>#REF!</v>
      </c>
      <c r="D204" s="1382"/>
      <c r="E204" s="1382"/>
      <c r="F204" s="1382"/>
      <c r="G204" s="1382"/>
      <c r="H204" s="184"/>
      <c r="AE204" s="312"/>
      <c r="AF204" s="312"/>
      <c r="AH204" s="311"/>
      <c r="AI204" s="312"/>
    </row>
    <row r="205" spans="1:35" s="267" customFormat="1" ht="19.5" hidden="1" customHeight="1">
      <c r="A205" s="309" t="e">
        <f>#REF!</f>
        <v>#REF!</v>
      </c>
      <c r="B205" s="310" t="e">
        <f>#REF!</f>
        <v>#REF!</v>
      </c>
      <c r="C205" s="1382" t="e">
        <f>#REF!</f>
        <v>#REF!</v>
      </c>
      <c r="D205" s="1382"/>
      <c r="E205" s="1382"/>
      <c r="F205" s="1382"/>
      <c r="G205" s="1382"/>
      <c r="H205" s="184"/>
      <c r="AE205" s="312"/>
      <c r="AF205" s="312"/>
      <c r="AH205" s="311"/>
      <c r="AI205" s="312"/>
    </row>
    <row r="206" spans="1:35" s="267" customFormat="1" ht="19.5" hidden="1" customHeight="1">
      <c r="A206" s="309" t="e">
        <f>#REF!</f>
        <v>#REF!</v>
      </c>
      <c r="B206" s="310" t="e">
        <f>#REF!</f>
        <v>#REF!</v>
      </c>
      <c r="C206" s="1382" t="e">
        <f>#REF!</f>
        <v>#REF!</v>
      </c>
      <c r="D206" s="1382"/>
      <c r="E206" s="1382"/>
      <c r="F206" s="1382"/>
      <c r="G206" s="1382"/>
      <c r="H206" s="184"/>
      <c r="AE206" s="312"/>
      <c r="AF206" s="312"/>
      <c r="AH206" s="311"/>
      <c r="AI206" s="312"/>
    </row>
    <row r="207" spans="1:35" s="267" customFormat="1" ht="19.5" hidden="1" customHeight="1">
      <c r="A207" s="309" t="e">
        <f>#REF!</f>
        <v>#REF!</v>
      </c>
      <c r="B207" s="310" t="e">
        <f>#REF!</f>
        <v>#REF!</v>
      </c>
      <c r="C207" s="1382" t="e">
        <f>#REF!</f>
        <v>#REF!</v>
      </c>
      <c r="D207" s="1382"/>
      <c r="E207" s="1382"/>
      <c r="F207" s="1382"/>
      <c r="G207" s="1382"/>
      <c r="H207" s="184"/>
      <c r="AE207" s="312"/>
      <c r="AF207" s="312"/>
      <c r="AH207" s="311"/>
      <c r="AI207" s="312"/>
    </row>
    <row r="208" spans="1:35" s="267" customFormat="1" ht="19.5" hidden="1" customHeight="1">
      <c r="A208" s="309" t="e">
        <f>#REF!</f>
        <v>#REF!</v>
      </c>
      <c r="B208" s="310" t="e">
        <f>#REF!</f>
        <v>#REF!</v>
      </c>
      <c r="C208" s="1382" t="e">
        <f>#REF!</f>
        <v>#REF!</v>
      </c>
      <c r="D208" s="1382"/>
      <c r="E208" s="1382"/>
      <c r="F208" s="1382"/>
      <c r="G208" s="1382"/>
      <c r="H208" s="184"/>
      <c r="AE208" s="312"/>
      <c r="AF208" s="312"/>
      <c r="AH208" s="311"/>
      <c r="AI208" s="312"/>
    </row>
    <row r="209" spans="1:35" s="267" customFormat="1" ht="19.5" hidden="1" customHeight="1">
      <c r="A209" s="320"/>
      <c r="B209" s="308" t="e">
        <f>#REF!</f>
        <v>#REF!</v>
      </c>
      <c r="C209" s="1382" t="e">
        <f>#REF!</f>
        <v>#REF!</v>
      </c>
      <c r="D209" s="1382"/>
      <c r="E209" s="1382"/>
      <c r="F209" s="1382"/>
      <c r="G209" s="1382"/>
      <c r="H209" s="184"/>
      <c r="AE209" s="312"/>
      <c r="AF209" s="312"/>
      <c r="AH209" s="312"/>
      <c r="AI209" s="312"/>
    </row>
    <row r="210" spans="1:35" s="267" customFormat="1" ht="33" hidden="1" customHeight="1">
      <c r="A210" s="314" t="e">
        <f>#REF!</f>
        <v>#REF!</v>
      </c>
      <c r="B210" s="308" t="e">
        <f>#REF!</f>
        <v>#REF!</v>
      </c>
      <c r="C210" s="1382"/>
      <c r="D210" s="1382"/>
      <c r="E210" s="1382"/>
      <c r="F210" s="1382"/>
      <c r="G210" s="1382"/>
      <c r="H210" s="184"/>
      <c r="AE210" s="312"/>
      <c r="AF210" s="312"/>
      <c r="AH210" s="312"/>
      <c r="AI210" s="312"/>
    </row>
    <row r="211" spans="1:35" s="267" customFormat="1" ht="33" hidden="1" customHeight="1">
      <c r="A211" s="309" t="e">
        <f>#REF!</f>
        <v>#REF!</v>
      </c>
      <c r="B211" s="310" t="e">
        <f>#REF!</f>
        <v>#REF!</v>
      </c>
      <c r="C211" s="1382" t="e">
        <f>#REF!</f>
        <v>#REF!</v>
      </c>
      <c r="D211" s="1382"/>
      <c r="E211" s="1382"/>
      <c r="F211" s="1382"/>
      <c r="G211" s="1382"/>
      <c r="H211" s="184"/>
      <c r="AE211" s="312"/>
      <c r="AF211" s="312"/>
      <c r="AH211" s="311"/>
      <c r="AI211" s="312"/>
    </row>
    <row r="212" spans="1:35" s="267" customFormat="1" ht="19.5" hidden="1" customHeight="1">
      <c r="A212" s="309" t="e">
        <f>#REF!</f>
        <v>#REF!</v>
      </c>
      <c r="B212" s="310" t="e">
        <f>#REF!</f>
        <v>#REF!</v>
      </c>
      <c r="C212" s="1382" t="e">
        <f>#REF!</f>
        <v>#REF!</v>
      </c>
      <c r="D212" s="1382"/>
      <c r="E212" s="1382"/>
      <c r="F212" s="1382"/>
      <c r="G212" s="1382"/>
      <c r="H212" s="184"/>
      <c r="AE212" s="312"/>
      <c r="AF212" s="312"/>
      <c r="AH212" s="311"/>
      <c r="AI212" s="312"/>
    </row>
    <row r="213" spans="1:35" s="267" customFormat="1" ht="19.5" hidden="1" customHeight="1">
      <c r="A213" s="309" t="e">
        <f>#REF!</f>
        <v>#REF!</v>
      </c>
      <c r="B213" s="310" t="e">
        <f>#REF!</f>
        <v>#REF!</v>
      </c>
      <c r="C213" s="1382" t="e">
        <f>#REF!</f>
        <v>#REF!</v>
      </c>
      <c r="D213" s="1382"/>
      <c r="E213" s="1382"/>
      <c r="F213" s="1382"/>
      <c r="G213" s="1382"/>
      <c r="H213" s="184"/>
      <c r="AE213" s="312"/>
      <c r="AF213" s="312"/>
      <c r="AH213" s="311"/>
      <c r="AI213" s="312"/>
    </row>
    <row r="214" spans="1:35" s="267" customFormat="1" ht="19.5" hidden="1" customHeight="1">
      <c r="A214" s="320" t="e">
        <f>#REF!</f>
        <v>#REF!</v>
      </c>
      <c r="B214" s="308" t="e">
        <f>#REF!</f>
        <v>#REF!</v>
      </c>
      <c r="C214" s="1382" t="e">
        <f>#REF!</f>
        <v>#REF!</v>
      </c>
      <c r="D214" s="1382"/>
      <c r="E214" s="1382"/>
      <c r="F214" s="1382"/>
      <c r="G214" s="1382"/>
      <c r="H214" s="184"/>
      <c r="AE214" s="312"/>
      <c r="AF214" s="312"/>
      <c r="AH214" s="312"/>
      <c r="AI214" s="312"/>
    </row>
    <row r="215" spans="1:35" s="267" customFormat="1" ht="33" hidden="1" customHeight="1">
      <c r="A215" s="314" t="e">
        <f>#REF!</f>
        <v>#REF!</v>
      </c>
      <c r="B215" s="308" t="e">
        <f>#REF!</f>
        <v>#REF!</v>
      </c>
      <c r="C215" s="1382"/>
      <c r="D215" s="1382"/>
      <c r="E215" s="1382"/>
      <c r="F215" s="1382"/>
      <c r="G215" s="1382"/>
      <c r="H215" s="184"/>
      <c r="AE215" s="312"/>
      <c r="AF215" s="312"/>
      <c r="AH215" s="312"/>
      <c r="AI215" s="312"/>
    </row>
    <row r="216" spans="1:35" s="267" customFormat="1" ht="19.5" hidden="1" customHeight="1">
      <c r="A216" s="309" t="e">
        <f>#REF!</f>
        <v>#REF!</v>
      </c>
      <c r="B216" s="310" t="e">
        <f>#REF!</f>
        <v>#REF!</v>
      </c>
      <c r="C216" s="1382" t="e">
        <f>#REF!</f>
        <v>#REF!</v>
      </c>
      <c r="D216" s="1382"/>
      <c r="E216" s="1382"/>
      <c r="F216" s="1382"/>
      <c r="G216" s="1382"/>
      <c r="H216" s="184"/>
      <c r="AE216" s="312"/>
      <c r="AF216" s="312"/>
      <c r="AH216" s="311"/>
      <c r="AI216" s="312"/>
    </row>
    <row r="217" spans="1:35" s="267" customFormat="1" ht="19.5" hidden="1" customHeight="1">
      <c r="A217" s="309" t="e">
        <f>#REF!</f>
        <v>#REF!</v>
      </c>
      <c r="B217" s="310" t="e">
        <f>#REF!</f>
        <v>#REF!</v>
      </c>
      <c r="C217" s="1382" t="e">
        <f>#REF!</f>
        <v>#REF!</v>
      </c>
      <c r="D217" s="1382"/>
      <c r="E217" s="1382"/>
      <c r="F217" s="1382"/>
      <c r="G217" s="1382"/>
      <c r="H217" s="184"/>
      <c r="AE217" s="312"/>
      <c r="AF217" s="312"/>
      <c r="AH217" s="311"/>
      <c r="AI217" s="312"/>
    </row>
    <row r="218" spans="1:35" s="267" customFormat="1" ht="32.25" hidden="1" customHeight="1">
      <c r="A218" s="309" t="e">
        <f>#REF!</f>
        <v>#REF!</v>
      </c>
      <c r="B218" s="310" t="e">
        <f>#REF!</f>
        <v>#REF!</v>
      </c>
      <c r="C218" s="1382" t="e">
        <f>#REF!</f>
        <v>#REF!</v>
      </c>
      <c r="D218" s="1382"/>
      <c r="E218" s="1382"/>
      <c r="F218" s="1382"/>
      <c r="G218" s="1382"/>
      <c r="H218" s="184"/>
      <c r="AE218" s="312"/>
      <c r="AF218" s="312"/>
      <c r="AH218" s="311"/>
      <c r="AI218" s="312"/>
    </row>
    <row r="219" spans="1:35" s="267" customFormat="1" ht="19.5" hidden="1" customHeight="1">
      <c r="A219" s="309" t="e">
        <f>#REF!</f>
        <v>#REF!</v>
      </c>
      <c r="B219" s="310" t="e">
        <f>#REF!</f>
        <v>#REF!</v>
      </c>
      <c r="C219" s="1382" t="e">
        <f>#REF!</f>
        <v>#REF!</v>
      </c>
      <c r="D219" s="1382"/>
      <c r="E219" s="1382"/>
      <c r="F219" s="1382"/>
      <c r="G219" s="1382"/>
      <c r="H219" s="184"/>
      <c r="AE219" s="312"/>
      <c r="AF219" s="312"/>
      <c r="AH219" s="311"/>
      <c r="AI219" s="312"/>
    </row>
    <row r="220" spans="1:35" s="267" customFormat="1" ht="19.5" hidden="1" customHeight="1">
      <c r="A220" s="313"/>
      <c r="B220" s="308" t="e">
        <f>#REF!</f>
        <v>#REF!</v>
      </c>
      <c r="C220" s="1382" t="e">
        <f>#REF!</f>
        <v>#REF!</v>
      </c>
      <c r="D220" s="1382"/>
      <c r="E220" s="1382"/>
      <c r="F220" s="1382"/>
      <c r="G220" s="1382"/>
      <c r="H220" s="186"/>
      <c r="AE220" s="312"/>
      <c r="AF220" s="312"/>
      <c r="AH220" s="312"/>
      <c r="AI220" s="312"/>
    </row>
    <row r="221" spans="1:35" s="267" customFormat="1" hidden="1">
      <c r="A221" s="316"/>
      <c r="B221" s="308" t="e">
        <f>#REF!</f>
        <v>#REF!</v>
      </c>
      <c r="C221" s="1382" t="e">
        <f>#REF!</f>
        <v>#REF!</v>
      </c>
      <c r="D221" s="1382"/>
      <c r="E221" s="1382"/>
      <c r="F221" s="1382"/>
      <c r="G221" s="1382"/>
      <c r="H221" s="186"/>
      <c r="AE221" s="312"/>
      <c r="AF221" s="312"/>
      <c r="AH221" s="312"/>
      <c r="AI221" s="312"/>
    </row>
    <row r="222" spans="1:35" s="267" customFormat="1" ht="19.5" hidden="1" customHeight="1">
      <c r="A222" s="317"/>
      <c r="B222" s="308" t="e">
        <f>#REF!</f>
        <v>#REF!</v>
      </c>
      <c r="C222" s="1382" t="e">
        <f>#REF!</f>
        <v>#REF!</v>
      </c>
      <c r="D222" s="1382"/>
      <c r="E222" s="1382"/>
      <c r="F222" s="1382"/>
      <c r="G222" s="1382"/>
      <c r="H222" s="186"/>
      <c r="AE222" s="312"/>
      <c r="AF222" s="312"/>
      <c r="AH222" s="312"/>
      <c r="AI222" s="312"/>
    </row>
    <row r="223" spans="1:35" s="182" customFormat="1">
      <c r="A223" s="228"/>
      <c r="B223" s="221"/>
      <c r="C223" s="1366"/>
      <c r="D223" s="1366"/>
      <c r="E223" s="1366"/>
      <c r="F223" s="1366"/>
      <c r="G223" s="1366"/>
      <c r="H223" s="256"/>
      <c r="I223" s="267"/>
      <c r="J223" s="267"/>
      <c r="K223" s="267"/>
      <c r="L223" s="267"/>
    </row>
    <row r="224" spans="1:35" s="182" customFormat="1">
      <c r="A224" s="203"/>
      <c r="B224" s="191"/>
      <c r="C224" s="191"/>
      <c r="D224" s="191"/>
      <c r="E224" s="191"/>
      <c r="F224" s="191"/>
      <c r="G224" s="191"/>
      <c r="H224" s="256"/>
      <c r="I224" s="267"/>
      <c r="J224" s="267"/>
      <c r="K224" s="267"/>
      <c r="L224" s="267"/>
    </row>
    <row r="225" spans="1:12" s="182" customFormat="1">
      <c r="A225" s="203"/>
      <c r="B225" s="191"/>
      <c r="C225" s="191"/>
      <c r="D225" s="191"/>
      <c r="E225" s="191"/>
      <c r="F225" s="191"/>
      <c r="G225" s="191"/>
      <c r="H225" s="256"/>
      <c r="I225" s="267"/>
      <c r="J225" s="267"/>
      <c r="K225" s="267"/>
      <c r="L225" s="267"/>
    </row>
  </sheetData>
  <sheetProtection password="CFB5" sheet="1" objects="1" scenarios="1" formatColumns="0" formatRows="0" selectLockedCells="1"/>
  <customSheetViews>
    <customSheetView guid="{987A3FAC-920D-4C0C-8129-D8F4AFD7E477}"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1"/>
      <headerFooter alignWithMargins="0">
        <oddFooter>&amp;R&amp;"Book Antiqua,Bold"&amp;10Schedule-7/ Page &amp;P of &amp;N</oddFooter>
      </headerFooter>
    </customSheetView>
    <customSheetView guid="{CB55CDDD-15EC-4265-9148-3411BBB26D54}"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2"/>
      <headerFooter alignWithMargins="0">
        <oddFooter>&amp;R&amp;"Book Antiqua,Bold"&amp;10Schedule-7/ Page &amp;P of &amp;N</oddFooter>
      </headerFooter>
    </customSheetView>
    <customSheetView guid="{023E95C7-CD0A-46A1-945E-64751E02EBFE}"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3"/>
      <headerFooter alignWithMargins="0">
        <oddFooter>&amp;R&amp;"Book Antiqua,Bold"&amp;10Schedule-7/ Page &amp;P of &amp;N</oddFooter>
      </headerFooter>
    </customSheetView>
    <customSheetView guid="{BB6473B7-092C-417E-97E7-ED0705AE17A0}"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4"/>
      <headerFooter alignWithMargins="0">
        <oddFooter>&amp;R&amp;"Book Antiqua,Bold"&amp;10Schedule-7/ Page &amp;P of &amp;N</oddFooter>
      </headerFooter>
    </customSheetView>
    <customSheetView guid="{A41EE4DE-0D82-4A56-8210-F78316511D11}"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5"/>
      <headerFooter alignWithMargins="0">
        <oddFooter>&amp;R&amp;"Book Antiqua,Bold"&amp;10Schedule-7/ Page &amp;P of &amp;N</oddFooter>
      </headerFooter>
    </customSheetView>
    <customSheetView guid="{1E0C44A1-9358-4FBD-8C2C-4DB661DA1476}"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6"/>
      <headerFooter alignWithMargins="0">
        <oddFooter>&amp;R&amp;"Book Antiqua,Bold"&amp;10Schedule-7/ Page &amp;P of &amp;N</oddFooter>
      </headerFooter>
    </customSheetView>
    <customSheetView guid="{498493C3-769C-4143-9114-C68CD1D40B11}"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7"/>
      <headerFooter alignWithMargins="0">
        <oddFooter>&amp;R&amp;"Book Antiqua,Bold"&amp;10Schedule-7/ Page &amp;P of &amp;N</oddFooter>
      </headerFooter>
    </customSheetView>
    <customSheetView guid="{C431BC99-7569-44AB-83F6-AB73BDED3783}"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8"/>
      <headerFooter alignWithMargins="0">
        <oddFooter>&amp;R&amp;"Book Antiqua,Bold"&amp;10Schedule-7/ Page &amp;P of &amp;N</oddFooter>
      </headerFooter>
    </customSheetView>
    <customSheetView guid="{E97134B6-5E8D-4951-8DA0-73D065532361}"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9"/>
      <headerFooter alignWithMargins="0">
        <oddFooter>&amp;R&amp;"Book Antiqua,Bold"&amp;10Schedule-7/ Page &amp;P of &amp;N</oddFooter>
      </headerFooter>
    </customSheetView>
    <customSheetView guid="{D0757F9E-DF41-4B40-A5E5-F4F8FDD8D61D}"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10"/>
      <headerFooter alignWithMargins="0">
        <oddFooter>&amp;R&amp;"Book Antiqua,Bold"&amp;10Schedule-7/ Page &amp;P of &amp;N</oddFooter>
      </headerFooter>
    </customSheetView>
    <customSheetView guid="{EE46BCD1-F715-4FA9-A5FC-1B125AD601E0}"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11"/>
      <headerFooter alignWithMargins="0">
        <oddFooter>&amp;R&amp;"Book Antiqua,Bold"&amp;10Schedule-7/ Page &amp;P of &amp;N</oddFooter>
      </headerFooter>
    </customSheetView>
    <customSheetView guid="{4AA1107B-A795-4744-B566-827168772C7A}"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12"/>
      <headerFooter alignWithMargins="0">
        <oddFooter>&amp;R&amp;"Book Antiqua,Bold"&amp;10Schedule-7/ Page &amp;P of &amp;N</oddFooter>
      </headerFooter>
    </customSheetView>
    <customSheetView guid="{B23AD343-29DA-4CE0-BD10-47BF44F3782F}"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13"/>
      <headerFooter alignWithMargins="0">
        <oddFooter>&amp;R&amp;"Book Antiqua,Bold"&amp;10Schedule-7/ Page &amp;P of &amp;N</oddFooter>
      </headerFooter>
    </customSheetView>
    <customSheetView guid="{ECE9294F-C910-4036-88BC-B1F2176FB06B}"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14"/>
      <headerFooter alignWithMargins="0">
        <oddFooter>&amp;R&amp;"Book Antiqua,Bold"&amp;10Schedule-7/ Page &amp;P of &amp;N</oddFooter>
      </headerFooter>
    </customSheetView>
    <customSheetView guid="{27A45B7A-04F2-4516-B80B-5ED0825D4ED3}" scale="80" hiddenRows="1" hiddenColumns="1" state="hidden" topLeftCell="A8">
      <selection activeCell="A4" sqref="A4:G4"/>
      <colBreaks count="1" manualBreakCount="1">
        <brk id="7" max="1048575" man="1"/>
      </colBreaks>
      <pageMargins left="0" right="0" top="0" bottom="0" header="0" footer="0"/>
      <printOptions horizontalCentered="1"/>
      <pageSetup paperSize="9" orientation="portrait" horizontalDpi="300" verticalDpi="300" r:id="rId15"/>
      <headerFooter alignWithMargins="0">
        <oddFooter>&amp;R&amp;"Book Antiqua,Bold"&amp;10Schedule-7/ Page &amp;P of &amp;N</oddFooter>
      </headerFooter>
    </customSheetView>
    <customSheetView guid="{E9F4E142-7D26-464D-BECA-4F3806DB1FE1}"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16"/>
      <headerFooter alignWithMargins="0">
        <oddFooter>&amp;R&amp;"Book Antiqua,Bold"&amp;10Schedule-7/ Page &amp;P of &amp;N</oddFooter>
      </headerFooter>
    </customSheetView>
    <customSheetView guid="{A7DBDDEF-9245-44C6-9EBF-032DB6E1C0A2}"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17"/>
      <headerFooter alignWithMargins="0">
        <oddFooter>&amp;R&amp;"Book Antiqua,Bold"&amp;10Schedule-7/ Page &amp;P of &amp;N</oddFooter>
      </headerFooter>
    </customSheetView>
    <customSheetView guid="{7487ED9F-BBED-4B2A-9631-22F1A430946B}"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18"/>
      <headerFooter alignWithMargins="0">
        <oddFooter>&amp;R&amp;"Book Antiqua,Bold"&amp;10Schedule-7/ Page &amp;P of &amp;N</oddFooter>
      </headerFooter>
    </customSheetView>
    <customSheetView guid="{B3CE7B10-A914-4559-A6DA-AED8C22AFD6D}"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19"/>
      <headerFooter alignWithMargins="0">
        <oddFooter>&amp;R&amp;"Book Antiqua,Bold"&amp;10Schedule-7/ Page &amp;P of &amp;N</oddFooter>
      </headerFooter>
    </customSheetView>
    <customSheetView guid="{D53177B2-31EC-4222-B97A-A37DCFD9E45B}"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20"/>
      <headerFooter alignWithMargins="0">
        <oddFooter>&amp;R&amp;"Book Antiqua,Bold"&amp;10Schedule-7/ Page &amp;P of &amp;N</oddFooter>
      </headerFooter>
    </customSheetView>
    <customSheetView guid="{223BC0FC-814D-40F0-9795-CE82A16FF3A5}"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21"/>
      <headerFooter alignWithMargins="0">
        <oddFooter>&amp;R&amp;"Book Antiqua,Bold"&amp;10Schedule-7/ Page &amp;P of &amp;N</oddFooter>
      </headerFooter>
    </customSheetView>
    <customSheetView guid="{B835C05C-B615-4DCB-982D-4519616B3CD8}"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22"/>
      <headerFooter alignWithMargins="0">
        <oddFooter>&amp;R&amp;"Book Antiqua,Bold"&amp;10Schedule-7/ Page &amp;P of &amp;N</oddFooter>
      </headerFooter>
    </customSheetView>
    <customSheetView guid="{A34CC49F-E309-4C23-B4F6-1E3B307C10D1}"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23"/>
      <headerFooter alignWithMargins="0">
        <oddFooter>&amp;R&amp;"Book Antiqua,Bold"&amp;10Schedule-7/ Page &amp;P of &amp;N</oddFooter>
      </headerFooter>
    </customSheetView>
    <customSheetView guid="{8909CFDD-4F29-4C72-886E-908773EE94A2}"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24"/>
      <headerFooter alignWithMargins="0">
        <oddFooter>&amp;R&amp;"Book Antiqua,Bold"&amp;10Schedule-7/ Page &amp;P of &amp;N</oddFooter>
      </headerFooter>
    </customSheetView>
    <customSheetView guid="{D5F8AD2D-F014-4A7B-9CE7-589273BD9F11}"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25"/>
      <headerFooter alignWithMargins="0">
        <oddFooter>&amp;R&amp;"Book Antiqua,Bold"&amp;10Schedule-7/ Page &amp;P of &amp;N</oddFooter>
      </headerFooter>
    </customSheetView>
    <customSheetView guid="{B79CB868-E256-4BC8-93B8-32C16DA3E61B}"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26"/>
      <headerFooter alignWithMargins="0">
        <oddFooter>&amp;R&amp;"Book Antiqua,Bold"&amp;10Schedule-7/ Page &amp;P of &amp;N</oddFooter>
      </headerFooter>
    </customSheetView>
  </customSheetViews>
  <mergeCells count="143">
    <mergeCell ref="A3:G3"/>
    <mergeCell ref="A4:G4"/>
    <mergeCell ref="A7:C7"/>
    <mergeCell ref="B8:C8"/>
    <mergeCell ref="B11:C11"/>
    <mergeCell ref="A13:G13"/>
    <mergeCell ref="AE14:AF14"/>
    <mergeCell ref="AH14:AI14"/>
    <mergeCell ref="B114:C114"/>
    <mergeCell ref="B9:C9"/>
    <mergeCell ref="B10:C10"/>
    <mergeCell ref="C24:G24"/>
    <mergeCell ref="C25:G25"/>
    <mergeCell ref="A106:G106"/>
    <mergeCell ref="A107:G107"/>
    <mergeCell ref="A22:G22"/>
    <mergeCell ref="C23:G23"/>
    <mergeCell ref="A110:C110"/>
    <mergeCell ref="B111:C111"/>
    <mergeCell ref="B112:C112"/>
    <mergeCell ref="B113:C113"/>
    <mergeCell ref="C26:G26"/>
    <mergeCell ref="B28:G28"/>
    <mergeCell ref="AH117:AI117"/>
    <mergeCell ref="C118:G118"/>
    <mergeCell ref="AE118:AF118"/>
    <mergeCell ref="AH118:AI118"/>
    <mergeCell ref="C117:G117"/>
    <mergeCell ref="AE116:AF116"/>
    <mergeCell ref="AE117:AF117"/>
    <mergeCell ref="AH116:AI116"/>
    <mergeCell ref="AH124:AI124"/>
    <mergeCell ref="C116:G116"/>
    <mergeCell ref="C120:G120"/>
    <mergeCell ref="C119:G119"/>
    <mergeCell ref="C129:G129"/>
    <mergeCell ref="C121:G121"/>
    <mergeCell ref="C122:G122"/>
    <mergeCell ref="AH123:AI123"/>
    <mergeCell ref="AE122:AF122"/>
    <mergeCell ref="AH122:AI122"/>
    <mergeCell ref="C130:G130"/>
    <mergeCell ref="C123:G123"/>
    <mergeCell ref="AE123:AF123"/>
    <mergeCell ref="C125:G125"/>
    <mergeCell ref="C126:G126"/>
    <mergeCell ref="C127:G127"/>
    <mergeCell ref="C128:G128"/>
    <mergeCell ref="C124:G124"/>
    <mergeCell ref="AE124:AF124"/>
    <mergeCell ref="C139:G139"/>
    <mergeCell ref="C140:G140"/>
    <mergeCell ref="C141:G141"/>
    <mergeCell ref="C142:G142"/>
    <mergeCell ref="C153:G153"/>
    <mergeCell ref="C154:G154"/>
    <mergeCell ref="C149:G149"/>
    <mergeCell ref="C150:G150"/>
    <mergeCell ref="C131:G131"/>
    <mergeCell ref="C132:G132"/>
    <mergeCell ref="C133:G133"/>
    <mergeCell ref="C134:G134"/>
    <mergeCell ref="C135:G135"/>
    <mergeCell ref="C136:G136"/>
    <mergeCell ref="C137:G137"/>
    <mergeCell ref="C138:G138"/>
    <mergeCell ref="C143:G143"/>
    <mergeCell ref="C144:G144"/>
    <mergeCell ref="C145:G145"/>
    <mergeCell ref="C146:G146"/>
    <mergeCell ref="C147:G147"/>
    <mergeCell ref="C148:G148"/>
    <mergeCell ref="C155:G155"/>
    <mergeCell ref="C156:G156"/>
    <mergeCell ref="C157:G157"/>
    <mergeCell ref="C158:G158"/>
    <mergeCell ref="C159:G159"/>
    <mergeCell ref="C160:G160"/>
    <mergeCell ref="C161:G161"/>
    <mergeCell ref="C151:G151"/>
    <mergeCell ref="C152:G152"/>
    <mergeCell ref="C181:G181"/>
    <mergeCell ref="C182:G182"/>
    <mergeCell ref="C162:G162"/>
    <mergeCell ref="C163:G163"/>
    <mergeCell ref="C177:G177"/>
    <mergeCell ref="C178:G178"/>
    <mergeCell ref="C167:G167"/>
    <mergeCell ref="C168:G168"/>
    <mergeCell ref="C169:G169"/>
    <mergeCell ref="C170:G170"/>
    <mergeCell ref="C173:G173"/>
    <mergeCell ref="C174:G174"/>
    <mergeCell ref="C175:G175"/>
    <mergeCell ref="C176:G176"/>
    <mergeCell ref="C179:G179"/>
    <mergeCell ref="C180:G180"/>
    <mergeCell ref="C171:G171"/>
    <mergeCell ref="C172:G172"/>
    <mergeCell ref="C165:G165"/>
    <mergeCell ref="C164:G164"/>
    <mergeCell ref="C166:G166"/>
    <mergeCell ref="C195:G195"/>
    <mergeCell ref="C196:G196"/>
    <mergeCell ref="C183:G183"/>
    <mergeCell ref="C184:G184"/>
    <mergeCell ref="C191:G191"/>
    <mergeCell ref="C192:G192"/>
    <mergeCell ref="C193:G193"/>
    <mergeCell ref="C194:G194"/>
    <mergeCell ref="C185:G185"/>
    <mergeCell ref="C186:G186"/>
    <mergeCell ref="C187:G187"/>
    <mergeCell ref="C188:G188"/>
    <mergeCell ref="C189:G189"/>
    <mergeCell ref="C190:G190"/>
    <mergeCell ref="C201:G201"/>
    <mergeCell ref="C202:G202"/>
    <mergeCell ref="C199:G199"/>
    <mergeCell ref="C200:G200"/>
    <mergeCell ref="C197:G197"/>
    <mergeCell ref="C198:G198"/>
    <mergeCell ref="C209:G209"/>
    <mergeCell ref="C210:G210"/>
    <mergeCell ref="C203:G203"/>
    <mergeCell ref="C204:G204"/>
    <mergeCell ref="C205:G205"/>
    <mergeCell ref="C206:G206"/>
    <mergeCell ref="C207:G207"/>
    <mergeCell ref="C208:G208"/>
    <mergeCell ref="C211:G211"/>
    <mergeCell ref="C212:G212"/>
    <mergeCell ref="C221:G221"/>
    <mergeCell ref="C219:G219"/>
    <mergeCell ref="C213:G213"/>
    <mergeCell ref="C214:G214"/>
    <mergeCell ref="C222:G222"/>
    <mergeCell ref="C223:G223"/>
    <mergeCell ref="C215:G215"/>
    <mergeCell ref="C216:G216"/>
    <mergeCell ref="C217:G217"/>
    <mergeCell ref="C218:G218"/>
    <mergeCell ref="C220:G220"/>
  </mergeCells>
  <phoneticPr fontId="29" type="noConversion"/>
  <conditionalFormatting sqref="E15:E17">
    <cfRule type="expression" dxfId="4" priority="1" stopIfTrue="1">
      <formula>D15&gt;0</formula>
    </cfRule>
  </conditionalFormatting>
  <conditionalFormatting sqref="H15:H19">
    <cfRule type="expression" dxfId="3" priority="2" stopIfTrue="1">
      <formula>G15=""</formula>
    </cfRule>
  </conditionalFormatting>
  <printOptions horizontalCentered="1"/>
  <pageMargins left="0.78740157480314998" right="0.38" top="0.61" bottom="0.57999999999999996" header="0.34" footer="0.36"/>
  <pageSetup paperSize="9" orientation="portrait" horizontalDpi="300" verticalDpi="300" r:id="rId27"/>
  <headerFooter alignWithMargins="0">
    <oddFooter>&amp;R&amp;"Book Antiqua,Bold"&amp;10Schedule-7/ Page &amp;P of &amp;N</oddFooter>
  </headerFooter>
  <colBreaks count="1" manualBreakCount="1">
    <brk id="7" max="1048575" man="1"/>
  </colBreaks>
  <drawing r:id="rId28"/>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2">
    <tabColor indexed="11"/>
  </sheetPr>
  <dimension ref="A1:U43"/>
  <sheetViews>
    <sheetView showZeros="0" view="pageBreakPreview" topLeftCell="A2" zoomScale="80" zoomScaleNormal="100" zoomScaleSheetLayoutView="80" workbookViewId="0">
      <selection activeCell="G16" sqref="G16"/>
    </sheetView>
  </sheetViews>
  <sheetFormatPr defaultColWidth="9" defaultRowHeight="16.5"/>
  <cols>
    <col min="1" max="2" width="6.625" style="454" customWidth="1"/>
    <col min="3" max="3" width="21.625" style="454" customWidth="1"/>
    <col min="4" max="4" width="13.375" style="454" customWidth="1"/>
    <col min="5" max="5" width="23.625" style="454" customWidth="1"/>
    <col min="6" max="6" width="11.875" style="454" customWidth="1"/>
    <col min="7" max="7" width="14.375" style="454" customWidth="1"/>
    <col min="8" max="8" width="15.625" style="601" hidden="1" customWidth="1"/>
    <col min="9" max="9" width="20" style="602" hidden="1" customWidth="1"/>
    <col min="10" max="10" width="41.5" style="602" hidden="1" customWidth="1"/>
    <col min="11" max="11" width="21.25" style="602" hidden="1" customWidth="1"/>
    <col min="12" max="13" width="14.25" style="602" customWidth="1"/>
    <col min="14" max="16" width="9" style="603" customWidth="1"/>
    <col min="17" max="19" width="9" style="525"/>
    <col min="20" max="21" width="9" style="526"/>
    <col min="22" max="16384" width="9" style="450"/>
  </cols>
  <sheetData>
    <row r="1" spans="1:21" s="449" customFormat="1" ht="40.15" hidden="1" customHeight="1">
      <c r="A1" s="1389" t="s">
        <v>334</v>
      </c>
      <c r="B1" s="1389"/>
      <c r="C1" s="1389"/>
      <c r="D1" s="1389"/>
      <c r="E1" s="1389"/>
      <c r="F1" s="1389"/>
      <c r="G1" s="1389"/>
      <c r="H1" s="598"/>
      <c r="I1" s="599"/>
      <c r="J1" s="599"/>
      <c r="K1" s="599"/>
      <c r="L1" s="599"/>
      <c r="M1" s="599"/>
      <c r="N1" s="599"/>
      <c r="O1" s="599"/>
      <c r="P1" s="599"/>
      <c r="Q1" s="523"/>
      <c r="R1" s="523"/>
      <c r="S1" s="523"/>
      <c r="T1" s="524"/>
      <c r="U1" s="524"/>
    </row>
    <row r="2" spans="1:21" ht="18" customHeight="1">
      <c r="A2" s="81" t="str">
        <f>Cover!B3</f>
        <v>SR-I/C&amp;M/WC-4402/2025(SR1/NT/W-AIS/DOM/B00/25/13182), (RFx: 5002004796)</v>
      </c>
      <c r="B2" s="81"/>
      <c r="C2" s="82"/>
      <c r="D2" s="83"/>
      <c r="E2" s="83"/>
      <c r="F2" s="83"/>
      <c r="G2" s="85" t="s">
        <v>335</v>
      </c>
      <c r="T2" s="1020"/>
      <c r="U2" s="1020"/>
    </row>
    <row r="3" spans="1:21" ht="18" customHeight="1">
      <c r="A3" s="67"/>
      <c r="B3" s="67"/>
      <c r="C3" s="88"/>
      <c r="D3" s="89"/>
      <c r="E3" s="89"/>
      <c r="F3" s="89"/>
      <c r="G3" s="34"/>
      <c r="T3" s="1020"/>
      <c r="U3" s="1020"/>
    </row>
    <row r="4" spans="1:21" ht="19.149999999999999" customHeight="1">
      <c r="A4" s="1362" t="s">
        <v>336</v>
      </c>
      <c r="B4" s="1362"/>
      <c r="C4" s="1362"/>
      <c r="D4" s="1362"/>
      <c r="E4" s="1362"/>
      <c r="F4" s="1362"/>
      <c r="G4" s="1362"/>
      <c r="T4" s="1020"/>
      <c r="U4" s="1020"/>
    </row>
    <row r="5" spans="1:21" ht="21" customHeight="1">
      <c r="A5" s="63" t="s">
        <v>88</v>
      </c>
      <c r="B5" s="63"/>
      <c r="C5" s="187"/>
      <c r="D5" s="187"/>
      <c r="E5" s="187"/>
      <c r="F5" s="187"/>
      <c r="G5" s="187"/>
      <c r="T5" s="1020"/>
      <c r="U5" s="1020"/>
    </row>
    <row r="6" spans="1:21" ht="21" customHeight="1">
      <c r="A6" s="62" t="str">
        <f>+Basic!B10</f>
        <v>Contract &amp; Materials Dept.,</v>
      </c>
      <c r="B6" s="62"/>
      <c r="C6" s="187"/>
      <c r="D6" s="187"/>
      <c r="E6" s="187"/>
      <c r="F6" s="187"/>
      <c r="G6" s="187"/>
      <c r="T6" s="1020"/>
      <c r="U6" s="1020"/>
    </row>
    <row r="7" spans="1:21" ht="21" customHeight="1">
      <c r="A7" s="62" t="s">
        <v>5</v>
      </c>
      <c r="B7" s="62"/>
      <c r="C7" s="187"/>
      <c r="D7" s="187"/>
      <c r="E7" s="187"/>
      <c r="F7" s="187"/>
      <c r="G7" s="187"/>
      <c r="T7" s="1020"/>
      <c r="U7" s="1020"/>
    </row>
    <row r="8" spans="1:21" ht="21" customHeight="1">
      <c r="A8" s="62" t="str">
        <f>+Basic!B12</f>
        <v>SRTS-I, Kavadiguda Main Road,</v>
      </c>
      <c r="B8" s="62"/>
      <c r="C8" s="187"/>
      <c r="D8" s="187"/>
      <c r="E8" s="187"/>
      <c r="F8" s="187"/>
      <c r="G8" s="187"/>
      <c r="T8" s="1020"/>
      <c r="U8" s="1020"/>
    </row>
    <row r="9" spans="1:21" ht="21" customHeight="1">
      <c r="A9" s="62" t="str">
        <f>+Basic!B13</f>
        <v>Secunderabad -500080.</v>
      </c>
      <c r="B9" s="62"/>
      <c r="C9" s="187"/>
      <c r="D9" s="187"/>
      <c r="E9" s="187"/>
      <c r="F9" s="187"/>
      <c r="G9" s="187"/>
      <c r="T9" s="1020"/>
      <c r="U9" s="1020"/>
    </row>
    <row r="10" spans="1:21" ht="21" customHeight="1">
      <c r="A10" s="62"/>
      <c r="B10" s="62"/>
      <c r="C10" s="187"/>
      <c r="D10" s="187"/>
      <c r="E10" s="187"/>
      <c r="F10" s="187"/>
      <c r="G10" s="187"/>
      <c r="T10" s="1020"/>
      <c r="U10" s="1020"/>
    </row>
    <row r="11" spans="1:21" ht="21" customHeight="1">
      <c r="A11" s="187"/>
      <c r="B11" s="187"/>
      <c r="C11" s="187"/>
      <c r="D11" s="187"/>
      <c r="E11" s="187"/>
      <c r="F11" s="187"/>
      <c r="G11" s="187"/>
      <c r="T11" s="1020"/>
      <c r="U11" s="1020"/>
    </row>
    <row r="12" spans="1:21" ht="135" customHeight="1">
      <c r="A12" s="451" t="s">
        <v>337</v>
      </c>
      <c r="B12" s="451"/>
      <c r="C12" s="1390" t="str">
        <f>Cover!$B$2</f>
        <v xml:space="preserve">WC-4402 : 400KV AIS Substation Extension Package of Kurnool-3 PS due to Re-Arrangement in Electrical Layout at Kurnool-III Pooling Station </v>
      </c>
      <c r="D12" s="1390"/>
      <c r="E12" s="1390"/>
      <c r="F12" s="1390"/>
      <c r="G12" s="1390"/>
      <c r="T12" s="1020"/>
      <c r="U12" s="1020"/>
    </row>
    <row r="13" spans="1:21" ht="21" customHeight="1">
      <c r="A13" s="452" t="s">
        <v>338</v>
      </c>
      <c r="B13" s="452"/>
      <c r="C13" s="453"/>
      <c r="D13" s="452"/>
      <c r="E13" s="452"/>
      <c r="F13" s="452"/>
      <c r="G13" s="452"/>
      <c r="T13" s="1020"/>
      <c r="U13" s="1020"/>
    </row>
    <row r="14" spans="1:21" ht="55.5" customHeight="1">
      <c r="A14" s="1391" t="s">
        <v>339</v>
      </c>
      <c r="B14" s="1391"/>
      <c r="C14" s="1391"/>
      <c r="D14" s="1391"/>
      <c r="E14" s="1391"/>
      <c r="F14" s="1391"/>
      <c r="G14" s="1391"/>
      <c r="I14" s="797" t="s">
        <v>340</v>
      </c>
      <c r="J14" s="604" t="s">
        <v>341</v>
      </c>
      <c r="T14" s="1020"/>
      <c r="U14" s="1020"/>
    </row>
    <row r="15" spans="1:21" ht="70.150000000000006" customHeight="1">
      <c r="B15" s="455">
        <v>1</v>
      </c>
      <c r="C15" s="1386" t="s">
        <v>342</v>
      </c>
      <c r="D15" s="1387"/>
      <c r="E15" s="1387"/>
      <c r="F15" s="1388"/>
      <c r="G15" s="456"/>
      <c r="H15" s="605">
        <f>'Sch-1'!N58+'Sch-2'!J58+'Sch-3 '!P138+'Sch-4'!P22+'Sch-4b'!P30+'Sch-7'!M20</f>
        <v>0</v>
      </c>
      <c r="I15" s="606">
        <f>IF(H15=0,0,G15/H15)</f>
        <v>0</v>
      </c>
      <c r="T15" s="1020"/>
      <c r="U15" s="1020"/>
    </row>
    <row r="16" spans="1:21" ht="70.150000000000006" customHeight="1">
      <c r="B16" s="455">
        <v>2</v>
      </c>
      <c r="C16" s="1386" t="s">
        <v>343</v>
      </c>
      <c r="D16" s="1387"/>
      <c r="E16" s="1387"/>
      <c r="F16" s="1388"/>
      <c r="G16" s="457"/>
      <c r="H16" s="605">
        <f>'Sch-1'!N58+'Sch-2'!J58+'Sch-3 '!P138+'Sch-4'!P22+'Sch-4b'!P30+'Sch-7'!M20</f>
        <v>0</v>
      </c>
      <c r="I16" s="607">
        <f>G16</f>
        <v>0</v>
      </c>
      <c r="T16" s="1020"/>
      <c r="U16" s="1020"/>
    </row>
    <row r="17" spans="1:21" s="458" customFormat="1" ht="55.15" customHeight="1">
      <c r="B17" s="459">
        <v>3</v>
      </c>
      <c r="C17" s="1393" t="s">
        <v>344</v>
      </c>
      <c r="D17" s="1394"/>
      <c r="E17" s="1394"/>
      <c r="F17" s="1395"/>
      <c r="G17" s="460"/>
      <c r="H17" s="600"/>
      <c r="I17" s="608"/>
      <c r="J17" s="608"/>
      <c r="K17" s="608"/>
      <c r="L17" s="608"/>
      <c r="M17" s="608"/>
      <c r="N17" s="609"/>
      <c r="O17" s="609"/>
      <c r="P17" s="609"/>
      <c r="Q17" s="527"/>
      <c r="R17" s="527"/>
      <c r="S17" s="527"/>
      <c r="T17" s="528"/>
      <c r="U17" s="528"/>
    </row>
    <row r="18" spans="1:21" s="458" customFormat="1" ht="21" customHeight="1">
      <c r="B18" s="461"/>
      <c r="C18" s="727" t="s">
        <v>345</v>
      </c>
      <c r="D18" s="463"/>
      <c r="E18" s="464"/>
      <c r="F18" s="465" t="s">
        <v>346</v>
      </c>
      <c r="G18" s="466"/>
      <c r="H18" s="610">
        <f>'Sch-1'!N58</f>
        <v>0</v>
      </c>
      <c r="I18" s="611">
        <f t="shared" ref="I18:I23" si="0">IF(H18=0,0,G18/H18)</f>
        <v>0</v>
      </c>
      <c r="J18" s="612" t="s">
        <v>347</v>
      </c>
      <c r="K18" s="796">
        <f>I15+I16+I18+I25</f>
        <v>0</v>
      </c>
      <c r="L18" s="608"/>
      <c r="M18" s="608"/>
      <c r="N18" s="609"/>
      <c r="O18" s="609"/>
      <c r="P18" s="609"/>
      <c r="Q18" s="527"/>
      <c r="R18" s="527"/>
      <c r="S18" s="527"/>
      <c r="T18" s="528"/>
      <c r="U18" s="528"/>
    </row>
    <row r="19" spans="1:21" s="458" customFormat="1" ht="21" customHeight="1">
      <c r="B19" s="461"/>
      <c r="C19" s="462" t="s">
        <v>348</v>
      </c>
      <c r="D19" s="463"/>
      <c r="E19" s="464"/>
      <c r="F19" s="465" t="s">
        <v>346</v>
      </c>
      <c r="G19" s="466"/>
      <c r="H19" s="610">
        <f>'Sch-2'!J58</f>
        <v>0</v>
      </c>
      <c r="I19" s="611">
        <f t="shared" si="0"/>
        <v>0</v>
      </c>
      <c r="J19" s="612" t="s">
        <v>348</v>
      </c>
      <c r="K19" s="796">
        <f>I15+I16+I19+I26</f>
        <v>0</v>
      </c>
      <c r="L19" s="608"/>
      <c r="M19" s="608"/>
      <c r="N19" s="609"/>
      <c r="O19" s="609"/>
      <c r="P19" s="609"/>
      <c r="Q19" s="527"/>
      <c r="R19" s="527"/>
      <c r="S19" s="527"/>
      <c r="T19" s="528"/>
      <c r="U19" s="528"/>
    </row>
    <row r="20" spans="1:21" s="458" customFormat="1" ht="21" customHeight="1">
      <c r="B20" s="461"/>
      <c r="C20" s="462" t="s">
        <v>349</v>
      </c>
      <c r="D20" s="463"/>
      <c r="E20" s="464"/>
      <c r="F20" s="465" t="s">
        <v>346</v>
      </c>
      <c r="G20" s="466"/>
      <c r="H20" s="610">
        <f>'Sch-3 '!P138</f>
        <v>0</v>
      </c>
      <c r="I20" s="611">
        <f t="shared" si="0"/>
        <v>0</v>
      </c>
      <c r="J20" s="612" t="s">
        <v>349</v>
      </c>
      <c r="K20" s="796">
        <f>I15+I16+I20+I27</f>
        <v>0</v>
      </c>
      <c r="L20" s="608"/>
      <c r="M20" s="608"/>
      <c r="N20" s="609"/>
      <c r="O20" s="609"/>
      <c r="P20" s="609"/>
      <c r="Q20" s="527"/>
      <c r="R20" s="527"/>
      <c r="S20" s="527"/>
      <c r="T20" s="528"/>
      <c r="U20" s="528"/>
    </row>
    <row r="21" spans="1:21" s="458" customFormat="1" ht="21" customHeight="1">
      <c r="B21" s="461"/>
      <c r="C21" s="727" t="s">
        <v>350</v>
      </c>
      <c r="D21" s="463"/>
      <c r="E21" s="464"/>
      <c r="F21" s="465" t="s">
        <v>346</v>
      </c>
      <c r="G21" s="800"/>
      <c r="H21" s="610">
        <f>'Sch-4'!P22</f>
        <v>0</v>
      </c>
      <c r="I21" s="611">
        <f t="shared" si="0"/>
        <v>0</v>
      </c>
      <c r="J21" s="612" t="s">
        <v>350</v>
      </c>
      <c r="K21" s="796">
        <f>I15+I16+I21+I28</f>
        <v>0</v>
      </c>
      <c r="L21" s="608"/>
      <c r="M21" s="608"/>
      <c r="N21" s="609"/>
      <c r="O21" s="609"/>
      <c r="P21" s="609"/>
      <c r="Q21" s="527"/>
      <c r="R21" s="527"/>
      <c r="S21" s="527"/>
      <c r="T21" s="528"/>
      <c r="U21" s="528"/>
    </row>
    <row r="22" spans="1:21" s="458" customFormat="1" ht="21" hidden="1" customHeight="1">
      <c r="B22" s="461"/>
      <c r="C22" s="727" t="s">
        <v>351</v>
      </c>
      <c r="D22" s="463"/>
      <c r="E22" s="464"/>
      <c r="F22" s="465" t="s">
        <v>346</v>
      </c>
      <c r="G22" s="466"/>
      <c r="H22" s="610">
        <f>'Sch-4b'!P30</f>
        <v>0</v>
      </c>
      <c r="I22" s="611">
        <f t="shared" si="0"/>
        <v>0</v>
      </c>
      <c r="J22" s="612" t="s">
        <v>352</v>
      </c>
      <c r="K22" s="796">
        <f>I15+I16+I22+I29</f>
        <v>0</v>
      </c>
      <c r="L22" s="608"/>
      <c r="M22" s="608"/>
      <c r="N22" s="609"/>
      <c r="O22" s="609"/>
      <c r="P22" s="609"/>
      <c r="Q22" s="527"/>
      <c r="R22" s="527"/>
      <c r="S22" s="527"/>
      <c r="T22" s="528"/>
      <c r="U22" s="528"/>
    </row>
    <row r="23" spans="1:21" s="458" customFormat="1" ht="23.25" customHeight="1">
      <c r="B23" s="467"/>
      <c r="C23" s="468" t="s">
        <v>353</v>
      </c>
      <c r="D23" s="469"/>
      <c r="E23" s="464"/>
      <c r="F23" s="470" t="s">
        <v>346</v>
      </c>
      <c r="G23" s="800"/>
      <c r="H23" s="610">
        <f>'Sch-7'!M20</f>
        <v>0</v>
      </c>
      <c r="I23" s="611">
        <f t="shared" si="0"/>
        <v>0</v>
      </c>
      <c r="J23" s="612" t="s">
        <v>353</v>
      </c>
      <c r="K23" s="796">
        <f>I15+I16+I23+I30</f>
        <v>0</v>
      </c>
      <c r="L23" s="608"/>
      <c r="M23" s="608"/>
      <c r="N23" s="609"/>
      <c r="O23" s="609"/>
      <c r="P23" s="609"/>
      <c r="Q23" s="527"/>
      <c r="R23" s="527"/>
      <c r="S23" s="527"/>
      <c r="T23" s="528"/>
      <c r="U23" s="528"/>
    </row>
    <row r="24" spans="1:21" s="458" customFormat="1" ht="55.15" customHeight="1">
      <c r="B24" s="459">
        <v>4</v>
      </c>
      <c r="C24" s="1396" t="s">
        <v>354</v>
      </c>
      <c r="D24" s="1397"/>
      <c r="E24" s="1397"/>
      <c r="F24" s="1398"/>
      <c r="G24" s="460"/>
      <c r="H24" s="600"/>
      <c r="I24" s="608"/>
      <c r="J24" s="608"/>
      <c r="K24" s="608"/>
      <c r="L24" s="608"/>
      <c r="M24" s="608"/>
      <c r="N24" s="609"/>
      <c r="O24" s="609"/>
      <c r="P24" s="609"/>
      <c r="Q24" s="527"/>
      <c r="R24" s="527"/>
      <c r="S24" s="527"/>
      <c r="T24" s="528"/>
      <c r="U24" s="528"/>
    </row>
    <row r="25" spans="1:21" s="458" customFormat="1" ht="21" hidden="1" customHeight="1">
      <c r="A25" s="471"/>
      <c r="B25" s="461"/>
      <c r="C25" s="727" t="s">
        <v>355</v>
      </c>
      <c r="D25" s="463"/>
      <c r="E25" s="472"/>
      <c r="F25" s="465" t="s">
        <v>356</v>
      </c>
      <c r="G25" s="473"/>
      <c r="H25" s="610">
        <f>'Sch-1'!N58</f>
        <v>0</v>
      </c>
      <c r="I25" s="613">
        <f t="shared" ref="I25:I30" si="1">G25</f>
        <v>0</v>
      </c>
      <c r="J25" s="608"/>
      <c r="K25" s="608"/>
      <c r="L25" s="608"/>
      <c r="M25" s="608"/>
      <c r="N25" s="609"/>
      <c r="O25" s="609"/>
      <c r="P25" s="609"/>
      <c r="Q25" s="527"/>
      <c r="R25" s="527"/>
      <c r="S25" s="527"/>
      <c r="T25" s="528"/>
      <c r="U25" s="528"/>
    </row>
    <row r="26" spans="1:21" s="458" customFormat="1" ht="21" customHeight="1">
      <c r="A26" s="471"/>
      <c r="B26" s="461"/>
      <c r="C26" s="462" t="s">
        <v>348</v>
      </c>
      <c r="D26" s="463"/>
      <c r="E26" s="472"/>
      <c r="F26" s="465" t="s">
        <v>356</v>
      </c>
      <c r="G26" s="473"/>
      <c r="H26" s="610">
        <f>'Sch-2'!J58</f>
        <v>0</v>
      </c>
      <c r="I26" s="613">
        <f t="shared" si="1"/>
        <v>0</v>
      </c>
      <c r="J26" s="608"/>
      <c r="K26" s="608"/>
      <c r="L26" s="608"/>
      <c r="M26" s="608"/>
      <c r="N26" s="609"/>
      <c r="O26" s="609"/>
      <c r="P26" s="609"/>
      <c r="Q26" s="527"/>
      <c r="R26" s="527"/>
      <c r="S26" s="527"/>
      <c r="T26" s="528"/>
      <c r="U26" s="528"/>
    </row>
    <row r="27" spans="1:21" s="458" customFormat="1" ht="21" customHeight="1">
      <c r="A27" s="471"/>
      <c r="B27" s="461"/>
      <c r="C27" s="462" t="s">
        <v>349</v>
      </c>
      <c r="D27" s="463"/>
      <c r="E27" s="472"/>
      <c r="F27" s="465" t="s">
        <v>356</v>
      </c>
      <c r="G27" s="473"/>
      <c r="H27" s="610">
        <f>'Sch-3 '!P138</f>
        <v>0</v>
      </c>
      <c r="I27" s="613">
        <f t="shared" si="1"/>
        <v>0</v>
      </c>
      <c r="J27" s="608"/>
      <c r="K27" s="608"/>
      <c r="L27" s="608"/>
      <c r="M27" s="608"/>
      <c r="N27" s="609"/>
      <c r="O27" s="609"/>
      <c r="P27" s="609"/>
      <c r="Q27" s="527"/>
      <c r="R27" s="527"/>
      <c r="S27" s="527"/>
      <c r="T27" s="528"/>
      <c r="U27" s="528"/>
    </row>
    <row r="28" spans="1:21" s="458" customFormat="1" ht="21" customHeight="1">
      <c r="A28" s="471"/>
      <c r="B28" s="461"/>
      <c r="C28" s="727" t="s">
        <v>350</v>
      </c>
      <c r="D28" s="463"/>
      <c r="E28" s="472"/>
      <c r="F28" s="465" t="s">
        <v>356</v>
      </c>
      <c r="G28" s="800"/>
      <c r="H28" s="610">
        <f>'Sch-4'!P22</f>
        <v>0</v>
      </c>
      <c r="I28" s="613">
        <f t="shared" si="1"/>
        <v>0</v>
      </c>
      <c r="J28" s="608"/>
      <c r="K28" s="608"/>
      <c r="L28" s="608"/>
      <c r="M28" s="608"/>
      <c r="N28" s="609"/>
      <c r="O28" s="609"/>
      <c r="P28" s="609"/>
      <c r="Q28" s="527"/>
      <c r="R28" s="527"/>
      <c r="S28" s="527"/>
      <c r="T28" s="528"/>
      <c r="U28" s="528"/>
    </row>
    <row r="29" spans="1:21" s="458" customFormat="1" ht="21" hidden="1" customHeight="1">
      <c r="A29" s="471"/>
      <c r="B29" s="461"/>
      <c r="C29" s="727" t="s">
        <v>351</v>
      </c>
      <c r="D29" s="463"/>
      <c r="E29" s="472"/>
      <c r="F29" s="465" t="s">
        <v>356</v>
      </c>
      <c r="G29" s="473"/>
      <c r="H29" s="610">
        <f>'Sch-4b'!P30</f>
        <v>0</v>
      </c>
      <c r="I29" s="613">
        <f t="shared" si="1"/>
        <v>0</v>
      </c>
      <c r="J29" s="608"/>
      <c r="K29" s="608"/>
      <c r="L29" s="608"/>
      <c r="M29" s="608"/>
      <c r="N29" s="609"/>
      <c r="O29" s="609"/>
      <c r="P29" s="609"/>
      <c r="Q29" s="527"/>
      <c r="R29" s="527"/>
      <c r="S29" s="527"/>
      <c r="T29" s="528"/>
      <c r="U29" s="528"/>
    </row>
    <row r="30" spans="1:21" s="458" customFormat="1" ht="21" customHeight="1">
      <c r="A30" s="471"/>
      <c r="B30" s="467"/>
      <c r="C30" s="468" t="s">
        <v>353</v>
      </c>
      <c r="D30" s="469"/>
      <c r="E30" s="474"/>
      <c r="F30" s="470" t="s">
        <v>356</v>
      </c>
      <c r="G30" s="800"/>
      <c r="H30" s="610">
        <f>'Sch-7'!M20</f>
        <v>0</v>
      </c>
      <c r="I30" s="613">
        <f t="shared" si="1"/>
        <v>0</v>
      </c>
      <c r="J30" s="608"/>
      <c r="K30" s="608"/>
      <c r="L30" s="608"/>
      <c r="M30" s="608"/>
      <c r="N30" s="609"/>
      <c r="O30" s="609"/>
      <c r="P30" s="609"/>
      <c r="Q30" s="527"/>
      <c r="R30" s="527"/>
      <c r="S30" s="527"/>
      <c r="T30" s="528"/>
      <c r="U30" s="528"/>
    </row>
    <row r="31" spans="1:21" s="458" customFormat="1">
      <c r="A31" s="471"/>
      <c r="B31" s="475"/>
      <c r="C31" s="1399" t="s">
        <v>357</v>
      </c>
      <c r="D31" s="1400"/>
      <c r="E31" s="1400"/>
      <c r="F31" s="1400"/>
      <c r="G31" s="1400"/>
      <c r="H31" s="600"/>
      <c r="I31" s="608"/>
      <c r="J31" s="608"/>
      <c r="K31" s="608"/>
      <c r="L31" s="608"/>
      <c r="M31" s="608"/>
      <c r="N31" s="609"/>
      <c r="O31" s="609"/>
      <c r="P31" s="609"/>
      <c r="Q31" s="527"/>
      <c r="R31" s="527"/>
      <c r="S31" s="527"/>
      <c r="T31" s="528"/>
      <c r="U31" s="528"/>
    </row>
    <row r="32" spans="1:21" s="458" customFormat="1" ht="48.75" hidden="1" customHeight="1">
      <c r="A32" s="471"/>
      <c r="B32" s="529">
        <v>5</v>
      </c>
      <c r="C32" s="1401" t="s">
        <v>358</v>
      </c>
      <c r="D32" s="1401"/>
      <c r="E32" s="1401"/>
      <c r="F32" s="1401"/>
      <c r="G32" s="1401"/>
      <c r="H32" s="600"/>
      <c r="I32" s="608"/>
      <c r="J32" s="608"/>
      <c r="K32" s="608"/>
      <c r="L32" s="608"/>
      <c r="M32" s="608"/>
      <c r="N32" s="609"/>
      <c r="O32" s="609"/>
      <c r="P32" s="609"/>
      <c r="Q32" s="527"/>
      <c r="R32" s="527"/>
      <c r="S32" s="527"/>
      <c r="T32" s="528"/>
      <c r="U32" s="528"/>
    </row>
    <row r="33" spans="1:21" s="458" customFormat="1" ht="48.75" hidden="1" customHeight="1">
      <c r="A33" s="471"/>
      <c r="B33" s="1402"/>
      <c r="C33" s="1402"/>
      <c r="D33" s="1402"/>
      <c r="E33" s="1402"/>
      <c r="F33" s="1402"/>
      <c r="G33" s="1402"/>
      <c r="H33" s="600"/>
      <c r="I33" s="608"/>
      <c r="J33" s="608"/>
      <c r="K33" s="608"/>
      <c r="L33" s="608"/>
      <c r="M33" s="608"/>
      <c r="N33" s="609"/>
      <c r="O33" s="609"/>
      <c r="P33" s="609"/>
      <c r="Q33" s="527"/>
      <c r="R33" s="527"/>
      <c r="S33" s="527"/>
      <c r="T33" s="528"/>
      <c r="U33" s="528"/>
    </row>
    <row r="34" spans="1:21" s="458" customFormat="1" ht="48.75" hidden="1" customHeight="1">
      <c r="A34" s="471"/>
      <c r="B34" s="476"/>
      <c r="C34" s="1401" t="s">
        <v>359</v>
      </c>
      <c r="D34" s="1403"/>
      <c r="E34" s="1403"/>
      <c r="F34" s="1403"/>
      <c r="G34" s="1403"/>
      <c r="H34" s="600"/>
      <c r="I34" s="608"/>
      <c r="J34" s="608"/>
      <c r="K34" s="608"/>
      <c r="L34" s="608"/>
      <c r="M34" s="608"/>
      <c r="N34" s="609"/>
      <c r="O34" s="609"/>
      <c r="P34" s="609"/>
      <c r="Q34" s="527"/>
      <c r="R34" s="527"/>
      <c r="S34" s="527"/>
      <c r="T34" s="528"/>
      <c r="U34" s="528"/>
    </row>
    <row r="35" spans="1:21" s="458" customFormat="1" ht="33" customHeight="1">
      <c r="A35" s="452" t="s">
        <v>360</v>
      </c>
      <c r="B35" s="476"/>
      <c r="C35" s="477"/>
      <c r="E35" s="478"/>
      <c r="F35" s="478"/>
      <c r="G35" s="479"/>
      <c r="H35" s="600"/>
      <c r="I35" s="608"/>
      <c r="J35" s="608"/>
      <c r="K35" s="608"/>
      <c r="L35" s="608"/>
      <c r="M35" s="608"/>
      <c r="N35" s="609"/>
      <c r="O35" s="609"/>
      <c r="P35" s="609"/>
      <c r="Q35" s="527"/>
      <c r="R35" s="527"/>
      <c r="S35" s="527"/>
      <c r="T35" s="528"/>
      <c r="U35" s="528"/>
    </row>
    <row r="36" spans="1:21" s="458" customFormat="1" ht="33" customHeight="1">
      <c r="A36" s="34" t="s">
        <v>361</v>
      </c>
      <c r="B36" s="476"/>
      <c r="C36" s="477"/>
      <c r="E36" s="478"/>
      <c r="F36" s="478"/>
      <c r="G36" s="479"/>
      <c r="H36" s="600"/>
      <c r="I36" s="608"/>
      <c r="J36" s="608"/>
      <c r="K36" s="608"/>
      <c r="L36" s="608"/>
      <c r="M36" s="608"/>
      <c r="N36" s="609"/>
      <c r="O36" s="609"/>
      <c r="P36" s="609"/>
      <c r="Q36" s="527"/>
      <c r="R36" s="527"/>
      <c r="S36" s="527"/>
      <c r="T36" s="528"/>
      <c r="U36" s="528"/>
    </row>
    <row r="37" spans="1:21" s="458" customFormat="1" ht="33" customHeight="1">
      <c r="B37" s="34"/>
      <c r="D37" s="282"/>
      <c r="E37" s="88"/>
      <c r="F37" s="88"/>
      <c r="G37" s="88"/>
      <c r="H37" s="600"/>
      <c r="I37" s="608"/>
      <c r="J37" s="608"/>
      <c r="K37" s="608"/>
      <c r="L37" s="608"/>
      <c r="M37" s="608"/>
      <c r="N37" s="609"/>
      <c r="O37" s="609"/>
      <c r="P37" s="609"/>
      <c r="Q37" s="527"/>
      <c r="R37" s="527"/>
      <c r="S37" s="527"/>
      <c r="T37" s="528"/>
      <c r="U37" s="528"/>
    </row>
    <row r="38" spans="1:21" ht="33" customHeight="1">
      <c r="A38" s="480"/>
      <c r="B38" s="480"/>
      <c r="C38" s="481"/>
      <c r="D38" s="88"/>
      <c r="E38" s="34"/>
      <c r="F38" s="34"/>
      <c r="G38" s="102" t="s">
        <v>362</v>
      </c>
      <c r="T38" s="1020"/>
      <c r="U38" s="1020"/>
    </row>
    <row r="39" spans="1:21" ht="33" customHeight="1">
      <c r="A39" s="480"/>
      <c r="B39" s="480"/>
      <c r="C39" s="481"/>
      <c r="D39" s="88"/>
      <c r="E39" s="34"/>
      <c r="F39" s="34"/>
      <c r="G39" s="102" t="str">
        <f>"For and on behalf of " &amp; 'Sch-1'!C8</f>
        <v xml:space="preserve">For and on behalf of </v>
      </c>
      <c r="T39" s="1020"/>
      <c r="U39" s="1020"/>
    </row>
    <row r="40" spans="1:21" ht="33" customHeight="1">
      <c r="A40" s="482"/>
      <c r="B40" s="482"/>
      <c r="C40" s="482"/>
      <c r="D40" s="483"/>
      <c r="E40" s="484"/>
      <c r="F40" s="484"/>
      <c r="G40" s="1021"/>
      <c r="T40" s="1020"/>
      <c r="U40" s="1020"/>
    </row>
    <row r="41" spans="1:21" s="1021" customFormat="1" ht="33" customHeight="1">
      <c r="A41" s="1016" t="s">
        <v>363</v>
      </c>
      <c r="B41" s="1016"/>
      <c r="C41" s="1017" t="str">
        <f>IF('Sch-1'!B66=0,"", 'Sch-1'!B66)</f>
        <v>--</v>
      </c>
      <c r="D41" s="1017"/>
      <c r="E41" s="1018" t="s">
        <v>364</v>
      </c>
      <c r="F41" s="1392" t="str">
        <f>'Sch-1'!M66</f>
        <v/>
      </c>
      <c r="G41" s="1392"/>
      <c r="H41" s="1019"/>
      <c r="I41" s="603"/>
      <c r="J41" s="603"/>
      <c r="K41" s="603"/>
      <c r="L41" s="603"/>
      <c r="M41" s="603"/>
      <c r="N41" s="603"/>
      <c r="O41" s="603"/>
      <c r="P41" s="603"/>
      <c r="Q41" s="525"/>
      <c r="R41" s="525"/>
      <c r="S41" s="525"/>
      <c r="T41" s="1020"/>
      <c r="U41" s="1020"/>
    </row>
    <row r="42" spans="1:21" s="1021" customFormat="1" ht="33" customHeight="1">
      <c r="A42" s="1016" t="s">
        <v>305</v>
      </c>
      <c r="B42" s="1016"/>
      <c r="C42" s="1017" t="str">
        <f>IF('Sch-1'!B67=0,"", 'Sch-1'!B67)</f>
        <v/>
      </c>
      <c r="D42" s="485"/>
      <c r="E42" s="1018" t="s">
        <v>365</v>
      </c>
      <c r="F42" s="1392" t="str">
        <f>'Sch-1'!M67</f>
        <v/>
      </c>
      <c r="G42" s="1392"/>
      <c r="H42" s="1019"/>
      <c r="I42" s="603"/>
      <c r="J42" s="603"/>
      <c r="K42" s="603"/>
      <c r="L42" s="603"/>
      <c r="M42" s="603"/>
      <c r="N42" s="603"/>
      <c r="O42" s="603"/>
      <c r="P42" s="603"/>
      <c r="Q42" s="525"/>
      <c r="R42" s="525"/>
      <c r="S42" s="525"/>
      <c r="T42" s="1020"/>
      <c r="U42" s="1020"/>
    </row>
    <row r="43" spans="1:21" ht="33" customHeight="1">
      <c r="A43" s="480"/>
      <c r="B43" s="480"/>
      <c r="C43" s="480"/>
      <c r="D43" s="480"/>
      <c r="E43" s="484"/>
      <c r="F43" s="484"/>
      <c r="G43" s="1021"/>
      <c r="T43" s="1020"/>
      <c r="U43" s="1020"/>
    </row>
  </sheetData>
  <sheetProtection algorithmName="SHA-512" hashValue="MhTH8xeFnU4IguaxmrDfOKWmSdVDKCzp8YDE6+Q3kWCJyBUYq/xO/+Lxa6nGs1JpYs0COorurvIrRWTruqL1ZA==" saltValue="TkoLPRMzoevU/UP5iMOuBw==" spinCount="100000" sheet="1" formatColumns="0" formatRows="0" selectLockedCells="1"/>
  <customSheetViews>
    <customSheetView guid="{987A3FAC-920D-4C0C-8129-D8F4AFD7E477}" scale="80" showPageBreaks="1" zeroValues="0" printArea="1" hiddenRows="1" hiddenColumns="1" view="pageBreakPreview" topLeftCell="A8">
      <selection activeCell="G19" sqref="G19"/>
      <pageMargins left="0" right="0" top="0" bottom="0" header="0" footer="0"/>
      <pageSetup scale="96" orientation="portrait" r:id="rId1"/>
      <headerFooter alignWithMargins="0">
        <oddFooter>&amp;R&amp;"Book Antiqua,Bold"&amp;10Letter of Discount  / Page &amp;P of &amp;N</oddFooter>
      </headerFooter>
    </customSheetView>
    <customSheetView guid="{CB55CDDD-15EC-4265-9148-3411BBB26D54}" scale="80" showPageBreaks="1" zeroValues="0" printArea="1" hiddenRows="1" hiddenColumns="1" view="pageBreakPreview" topLeftCell="A18">
      <selection activeCell="G25" sqref="G25"/>
      <pageMargins left="0" right="0" top="0" bottom="0" header="0" footer="0"/>
      <pageSetup scale="96" orientation="portrait" r:id="rId2"/>
      <headerFooter alignWithMargins="0">
        <oddFooter>&amp;R&amp;"Book Antiqua,Bold"&amp;10Letter of Discount  / Page &amp;P of &amp;N</oddFooter>
      </headerFooter>
    </customSheetView>
    <customSheetView guid="{023E95C7-CD0A-46A1-945E-64751E02EBFE}" scale="80" showPageBreaks="1" zeroValues="0" printArea="1" hiddenRows="1" hiddenColumns="1" view="pageBreakPreview" topLeftCell="A23">
      <selection activeCell="G26" sqref="G26"/>
      <pageMargins left="0" right="0" top="0" bottom="0" header="0" footer="0"/>
      <pageSetup scale="96" orientation="portrait" r:id="rId3"/>
      <headerFooter alignWithMargins="0">
        <oddFooter>&amp;R&amp;"Book Antiqua,Bold"&amp;10Letter of Discount  / Page &amp;P of &amp;N</oddFooter>
      </headerFooter>
    </customSheetView>
    <customSheetView guid="{BB6473B7-092C-417E-97E7-ED0705AE17A0}" scale="80" showPageBreaks="1" zeroValues="0" printArea="1" hiddenRows="1" hiddenColumns="1" view="pageBreakPreview">
      <selection activeCell="G18" sqref="G18"/>
      <pageMargins left="0" right="0" top="0" bottom="0" header="0" footer="0"/>
      <pageSetup scale="96" orientation="portrait" r:id="rId4"/>
      <headerFooter alignWithMargins="0">
        <oddFooter>&amp;R&amp;"Book Antiqua,Bold"&amp;10Letter of Discount  / Page &amp;P of &amp;N</oddFooter>
      </headerFooter>
    </customSheetView>
    <customSheetView guid="{A41EE4DE-0D82-4A56-8210-F78316511D11}" showPageBreaks="1" zeroValues="0" printArea="1" hiddenRows="1" hiddenColumns="1" view="pageBreakPreview" topLeftCell="B2">
      <selection activeCell="G18" sqref="G18"/>
      <pageMargins left="0" right="0" top="0" bottom="0" header="0" footer="0"/>
      <pageSetup scale="96" orientation="portrait" r:id="rId5"/>
      <headerFooter alignWithMargins="0">
        <oddFooter>&amp;R&amp;"Book Antiqua,Bold"&amp;10Letter of Discount  / Page &amp;P of &amp;N</oddFooter>
      </headerFooter>
    </customSheetView>
    <customSheetView guid="{1E0C44A1-9358-4FBD-8C2C-4DB661DA1476}" showPageBreaks="1" zeroValues="0" printArea="1" hiddenRows="1" hiddenColumns="1" view="pageBreakPreview" topLeftCell="B1">
      <selection activeCell="G15" sqref="G15"/>
      <pageMargins left="0" right="0" top="0" bottom="0" header="0" footer="0"/>
      <pageSetup scale="96" orientation="portrait" r:id="rId6"/>
      <headerFooter alignWithMargins="0">
        <oddFooter>&amp;R&amp;"Book Antiqua,Bold"&amp;10Letter of Discount  / Page &amp;P of &amp;N</oddFooter>
      </headerFooter>
    </customSheetView>
    <customSheetView guid="{498493C3-769C-4143-9114-C68CD1D40B11}" showPageBreaks="1" zeroValues="0" printArea="1" hiddenRows="1" hiddenColumns="1" view="pageBreakPreview" topLeftCell="B1">
      <selection activeCell="G16" sqref="G16"/>
      <pageMargins left="0" right="0" top="0" bottom="0" header="0" footer="0"/>
      <pageSetup scale="96" orientation="portrait" r:id="rId7"/>
      <headerFooter alignWithMargins="0">
        <oddFooter>&amp;R&amp;"Book Antiqua,Bold"&amp;10Letter of Discount  / Page &amp;P of &amp;N</oddFooter>
      </headerFooter>
    </customSheetView>
    <customSheetView guid="{C431BC99-7569-44AB-83F6-AB73BDED3783}" showPageBreaks="1" zeroValues="0" printArea="1" hiddenRows="1" hiddenColumns="1" view="pageBreakPreview" topLeftCell="A17">
      <selection activeCell="G27" sqref="G27"/>
      <pageMargins left="0" right="0" top="0" bottom="0" header="0" footer="0"/>
      <pageSetup scale="96" orientation="portrait" r:id="rId8"/>
      <headerFooter alignWithMargins="0">
        <oddFooter>&amp;R&amp;"Book Antiqua,Bold"&amp;10Letter of Discount  / Page &amp;P of &amp;N</oddFooter>
      </headerFooter>
    </customSheetView>
    <customSheetView guid="{E97134B6-5E8D-4951-8DA0-73D065532361}" showPageBreaks="1" zeroValues="0" printArea="1" hiddenRows="1" hiddenColumns="1" view="pageBreakPreview">
      <selection activeCell="G16" sqref="G16"/>
      <pageMargins left="0" right="0" top="0" bottom="0" header="0" footer="0"/>
      <pageSetup scale="96" orientation="portrait" r:id="rId9"/>
      <headerFooter alignWithMargins="0">
        <oddFooter>&amp;R&amp;"Book Antiqua,Bold"&amp;10Letter of Discount  / Page &amp;P of &amp;N</oddFooter>
      </headerFooter>
    </customSheetView>
    <customSheetView guid="{D0757F9E-DF41-4B40-A5E5-F4F8FDD8D61D}" zeroValues="0" hiddenRows="1" hiddenColumns="1" topLeftCell="A18">
      <selection activeCell="G27" sqref="G27"/>
      <pageMargins left="0" right="0" top="0" bottom="0" header="0" footer="0"/>
      <pageSetup scale="96" orientation="portrait" r:id="rId10"/>
      <headerFooter alignWithMargins="0">
        <oddFooter>&amp;R&amp;"Book Antiqua,Bold"&amp;10Letter of Discount  / Page &amp;P of &amp;N</oddFooter>
      </headerFooter>
    </customSheetView>
    <customSheetView guid="{EE46BCD1-F715-4FA9-A5FC-1B125AD601E0}" zeroValues="0" hiddenRows="1" hiddenColumns="1">
      <selection activeCell="G24" sqref="G24"/>
      <pageMargins left="0" right="0" top="0" bottom="0" header="0" footer="0"/>
      <pageSetup scale="96" orientation="portrait" r:id="rId11"/>
      <headerFooter alignWithMargins="0">
        <oddFooter>&amp;R&amp;"Book Antiqua,Bold"&amp;10Letter of Discount  / Page &amp;P of &amp;N</oddFooter>
      </headerFooter>
    </customSheetView>
    <customSheetView guid="{4AA1107B-A795-4744-B566-827168772C7A}" zeroValues="0" hiddenRows="1" hiddenColumns="1" topLeftCell="A4">
      <selection activeCell="G24" sqref="G24"/>
      <pageMargins left="0" right="0" top="0" bottom="0" header="0" footer="0"/>
      <pageSetup scale="96" orientation="portrait" r:id="rId12"/>
      <headerFooter alignWithMargins="0">
        <oddFooter>&amp;R&amp;"Book Antiqua,Bold"&amp;10Letter of Discount  / Page &amp;P of &amp;N</oddFooter>
      </headerFooter>
    </customSheetView>
    <customSheetView guid="{B23AD343-29DA-4CE0-BD10-47BF44F3782F}" zeroValues="0" hiddenRows="1" hiddenColumns="1">
      <selection activeCell="E36" sqref="E36"/>
      <pageMargins left="0" right="0" top="0" bottom="0" header="0" footer="0"/>
      <pageSetup scale="96" orientation="portrait" r:id="rId13"/>
      <headerFooter alignWithMargins="0">
        <oddFooter>&amp;R&amp;"Book Antiqua,Bold"&amp;10Letter of Discount  / Page &amp;P of &amp;N</oddFooter>
      </headerFooter>
    </customSheetView>
    <customSheetView guid="{ECE9294F-C910-4036-88BC-B1F2176FB06B}" zeroValues="0" printArea="1" hiddenRows="1" hiddenColumns="1">
      <selection activeCell="G24" sqref="G24"/>
      <pageMargins left="0" right="0" top="0" bottom="0" header="0" footer="0"/>
      <pageSetup scale="96" orientation="portrait" r:id="rId14"/>
      <headerFooter alignWithMargins="0">
        <oddFooter>&amp;R&amp;"Book Antiqua,Bold"&amp;10Letter of Discount  / Page &amp;P of &amp;N</oddFooter>
      </headerFooter>
    </customSheetView>
    <customSheetView guid="{27A45B7A-04F2-4516-B80B-5ED0825D4ED3}" zeroValues="0" hiddenRows="1" hiddenColumns="1" state="hidden">
      <selection activeCell="G15" sqref="G15"/>
      <pageMargins left="0" right="0" top="0" bottom="0" header="0" footer="0"/>
      <pageSetup scale="96" orientation="portrait" r:id="rId15"/>
      <headerFooter alignWithMargins="0">
        <oddFooter>&amp;R&amp;"Book Antiqua,Bold"&amp;10Letter of Discount  / Page &amp;P of &amp;N</oddFooter>
      </headerFooter>
    </customSheetView>
    <customSheetView guid="{E9F4E142-7D26-464D-BECA-4F3806DB1FE1}" zeroValues="0" hiddenRows="1" hiddenColumns="1">
      <selection activeCell="E36" sqref="E36"/>
      <pageMargins left="0" right="0" top="0" bottom="0" header="0" footer="0"/>
      <pageSetup scale="96" orientation="portrait" r:id="rId16"/>
      <headerFooter alignWithMargins="0">
        <oddFooter>&amp;R&amp;"Book Antiqua,Bold"&amp;10Letter of Discount  / Page &amp;P of &amp;N</oddFooter>
      </headerFooter>
    </customSheetView>
    <customSheetView guid="{A7DBDDEF-9245-44C6-9EBF-032DB6E1C0A2}" zeroValues="0" hiddenRows="1" hiddenColumns="1" topLeftCell="A10">
      <selection activeCell="G24" sqref="G24"/>
      <pageMargins left="0" right="0" top="0" bottom="0" header="0" footer="0"/>
      <pageSetup scale="96" orientation="portrait" r:id="rId17"/>
      <headerFooter alignWithMargins="0">
        <oddFooter>&amp;R&amp;"Book Antiqua,Bold"&amp;10Letter of Discount  / Page &amp;P of &amp;N</oddFooter>
      </headerFooter>
    </customSheetView>
    <customSheetView guid="{7487ED9F-BBED-4B2A-9631-22F1A430946B}" zeroValues="0" hiddenRows="1" hiddenColumns="1" topLeftCell="A4">
      <selection activeCell="G24" sqref="G24"/>
      <pageMargins left="0" right="0" top="0" bottom="0" header="0" footer="0"/>
      <pageSetup scale="96" orientation="portrait" r:id="rId18"/>
      <headerFooter alignWithMargins="0">
        <oddFooter>&amp;R&amp;"Book Antiqua,Bold"&amp;10Letter of Discount  / Page &amp;P of &amp;N</oddFooter>
      </headerFooter>
    </customSheetView>
    <customSheetView guid="{B3CE7B10-A914-4559-A6DA-AED8C22AFD6D}" zeroValues="0" hiddenRows="1" hiddenColumns="1" topLeftCell="A25">
      <selection activeCell="G27" sqref="G27"/>
      <pageMargins left="0" right="0" top="0" bottom="0" header="0" footer="0"/>
      <pageSetup scale="96" orientation="portrait" r:id="rId19"/>
      <headerFooter alignWithMargins="0">
        <oddFooter>&amp;R&amp;"Book Antiqua,Bold"&amp;10Letter of Discount  / Page &amp;P of &amp;N</oddFooter>
      </headerFooter>
    </customSheetView>
    <customSheetView guid="{D53177B2-31EC-4222-B97A-A37DCFD9E45B}" showPageBreaks="1" zeroValues="0" printArea="1" hiddenRows="1" hiddenColumns="1" view="pageBreakPreview">
      <selection activeCell="G16" sqref="G16"/>
      <pageMargins left="0" right="0" top="0" bottom="0" header="0" footer="0"/>
      <pageSetup scale="96" orientation="portrait" r:id="rId20"/>
      <headerFooter alignWithMargins="0">
        <oddFooter>&amp;R&amp;"Book Antiqua,Bold"&amp;10Letter of Discount  / Page &amp;P of &amp;N</oddFooter>
      </headerFooter>
    </customSheetView>
    <customSheetView guid="{223BC0FC-814D-40F0-9795-CE82A16FF3A5}" showPageBreaks="1" zeroValues="0" printArea="1" hiddenRows="1" hiddenColumns="1" view="pageBreakPreview" topLeftCell="A22">
      <selection activeCell="G18" sqref="G18:G22"/>
      <pageMargins left="0" right="0" top="0" bottom="0" header="0" footer="0"/>
      <pageSetup scale="96" orientation="portrait" r:id="rId21"/>
      <headerFooter alignWithMargins="0">
        <oddFooter>&amp;R&amp;"Book Antiqua,Bold"&amp;10Letter of Discount  / Page &amp;P of &amp;N</oddFooter>
      </headerFooter>
    </customSheetView>
    <customSheetView guid="{B835C05C-B615-4DCB-982D-4519616B3CD8}" showPageBreaks="1" zeroValues="0" printArea="1" hiddenRows="1" hiddenColumns="1" view="pageBreakPreview" topLeftCell="A11">
      <selection activeCell="G24" sqref="G24:G27"/>
      <pageMargins left="0" right="0" top="0" bottom="0" header="0" footer="0"/>
      <pageSetup scale="96" orientation="portrait" r:id="rId22"/>
      <headerFooter alignWithMargins="0">
        <oddFooter>&amp;R&amp;"Book Antiqua,Bold"&amp;10Letter of Discount  / Page &amp;P of &amp;N</oddFooter>
      </headerFooter>
    </customSheetView>
    <customSheetView guid="{A34CC49F-E309-4C23-B4F6-1E3B307C10D1}" showPageBreaks="1" zeroValues="0" printArea="1" hiddenRows="1" hiddenColumns="1" view="pageBreakPreview" topLeftCell="B15">
      <selection activeCell="G15" sqref="G15"/>
      <pageMargins left="0" right="0" top="0" bottom="0" header="0" footer="0"/>
      <pageSetup scale="96" orientation="portrait" r:id="rId23"/>
      <headerFooter alignWithMargins="0">
        <oddFooter>&amp;R&amp;"Book Antiqua,Bold"&amp;10Letter of Discount  / Page &amp;P of &amp;N</oddFooter>
      </headerFooter>
    </customSheetView>
    <customSheetView guid="{8909CFDD-4F29-4C72-886E-908773EE94A2}" showPageBreaks="1" zeroValues="0" printArea="1" hiddenRows="1" hiddenColumns="1" view="pageBreakPreview" topLeftCell="B1">
      <selection activeCell="G18" sqref="G18"/>
      <pageMargins left="0" right="0" top="0" bottom="0" header="0" footer="0"/>
      <pageSetup scale="96" orientation="portrait" r:id="rId24"/>
      <headerFooter alignWithMargins="0">
        <oddFooter>&amp;R&amp;"Book Antiqua,Bold"&amp;10Letter of Discount  / Page &amp;P of &amp;N</oddFooter>
      </headerFooter>
    </customSheetView>
    <customSheetView guid="{D5F8AD2D-F014-4A7B-9CE7-589273BD9F11}" scale="80" showPageBreaks="1" zeroValues="0" printArea="1" hiddenRows="1" hiddenColumns="1" view="pageBreakPreview" topLeftCell="A14">
      <selection activeCell="G25" sqref="G25"/>
      <pageMargins left="0" right="0" top="0" bottom="0" header="0" footer="0"/>
      <pageSetup scale="96" orientation="portrait" r:id="rId25"/>
      <headerFooter alignWithMargins="0">
        <oddFooter>&amp;R&amp;"Book Antiqua,Bold"&amp;10Letter of Discount  / Page &amp;P of &amp;N</oddFooter>
      </headerFooter>
    </customSheetView>
    <customSheetView guid="{B79CB868-E256-4BC8-93B8-32C16DA3E61B}" scale="80" showPageBreaks="1" zeroValues="0" printArea="1" hiddenRows="1" hiddenColumns="1" view="pageBreakPreview" topLeftCell="A8">
      <selection activeCell="G19" sqref="G19"/>
      <pageMargins left="0" right="0" top="0" bottom="0" header="0" footer="0"/>
      <pageSetup scale="96" orientation="portrait" r:id="rId26"/>
      <headerFooter alignWithMargins="0">
        <oddFooter>&amp;R&amp;"Book Antiqua,Bold"&amp;10Letter of Discount  / Page &amp;P of &amp;N</oddFooter>
      </headerFooter>
    </customSheetView>
  </customSheetViews>
  <mergeCells count="14">
    <mergeCell ref="F41:G41"/>
    <mergeCell ref="F42:G42"/>
    <mergeCell ref="C16:F16"/>
    <mergeCell ref="C17:F17"/>
    <mergeCell ref="C24:F24"/>
    <mergeCell ref="C31:G31"/>
    <mergeCell ref="C32:G32"/>
    <mergeCell ref="B33:G33"/>
    <mergeCell ref="C34:G34"/>
    <mergeCell ref="C15:F15"/>
    <mergeCell ref="A1:G1"/>
    <mergeCell ref="A4:G4"/>
    <mergeCell ref="C12:G12"/>
    <mergeCell ref="A14:G14"/>
  </mergeCells>
  <phoneticPr fontId="29" type="noConversion"/>
  <dataValidations count="3">
    <dataValidation operator="greaterThanOrEqual" allowBlank="1" showInputMessage="1" showErrorMessage="1" error="Enter numeric figure without decimal only" sqref="G15" xr:uid="{00000000-0002-0000-1200-000000000000}"/>
    <dataValidation type="decimal" allowBlank="1" showInputMessage="1" showErrorMessage="1" error="Enter in percent only." sqref="G16 G25:G27 G29:G30" xr:uid="{00000000-0002-0000-1200-000001000000}">
      <formula1>0</formula1>
      <formula2>100</formula2>
    </dataValidation>
    <dataValidation type="decimal" operator="greaterThan" allowBlank="1" showInputMessage="1" showErrorMessage="1" error="Enter numeric figures only." sqref="G18:G23 G28" xr:uid="{00000000-0002-0000-1200-000002000000}">
      <formula1>0</formula1>
    </dataValidation>
  </dataValidations>
  <pageMargins left="0.72" right="0.49" top="0.62" bottom="0.52" header="0.32" footer="0.27"/>
  <pageSetup scale="96" orientation="portrait" r:id="rId27"/>
  <headerFooter alignWithMargins="0">
    <oddFooter>&amp;R&amp;"Book Antiqua,Bold"&amp;10Letter of Discount  / Page &amp;P of &amp;N</oddFooter>
  </headerFooter>
  <drawing r:id="rId2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indexed="37"/>
    <pageSetUpPr fitToPage="1"/>
  </sheetPr>
  <dimension ref="A1:H17"/>
  <sheetViews>
    <sheetView showGridLines="0" view="pageBreakPreview" zoomScaleNormal="100" zoomScaleSheetLayoutView="100" workbookViewId="0">
      <selection activeCell="B2" sqref="B2:E2"/>
    </sheetView>
  </sheetViews>
  <sheetFormatPr defaultColWidth="8" defaultRowHeight="13.5"/>
  <cols>
    <col min="1" max="1" width="8.625" style="30" customWidth="1"/>
    <col min="2" max="2" width="11.125" style="30" customWidth="1"/>
    <col min="3" max="4" width="38.625" style="30" customWidth="1"/>
    <col min="5" max="5" width="11.25" style="30" customWidth="1"/>
    <col min="6" max="6" width="8.625" style="25" customWidth="1"/>
    <col min="7" max="7" width="8" style="25" customWidth="1"/>
    <col min="8" max="16384" width="8" style="17"/>
  </cols>
  <sheetData>
    <row r="1" spans="1:8" ht="30.75" customHeight="1">
      <c r="A1" s="617"/>
      <c r="B1" s="1174"/>
      <c r="C1" s="1175"/>
      <c r="D1" s="1175"/>
      <c r="E1" s="1176"/>
      <c r="F1" s="280"/>
      <c r="G1" s="861"/>
      <c r="H1" s="16"/>
    </row>
    <row r="2" spans="1:8" ht="115.5" customHeight="1">
      <c r="A2" s="1163" t="s">
        <v>8</v>
      </c>
      <c r="B2" s="1177" t="str">
        <f>Basic!B1</f>
        <v xml:space="preserve">WC-4402 : 400KV AIS Substation Extension Package of Kurnool-3 PS due to Re-Arrangement in Electrical Layout at Kurnool-III Pooling Station </v>
      </c>
      <c r="C2" s="1178"/>
      <c r="D2" s="1178"/>
      <c r="E2" s="1179"/>
      <c r="F2" s="1166" t="str">
        <f>Basic!B3</f>
        <v>SR-I/C&amp;M/WC-4402</v>
      </c>
      <c r="G2" s="15"/>
      <c r="H2" s="16"/>
    </row>
    <row r="3" spans="1:8" ht="36.75" customHeight="1">
      <c r="A3" s="1164"/>
      <c r="B3" s="1180" t="str">
        <f>Basic!B5</f>
        <v>SR-I/C&amp;M/WC-4402/2025(SR1/NT/W-AIS/DOM/B00/25/13182), (RFx: 5002004796)</v>
      </c>
      <c r="C3" s="1181"/>
      <c r="D3" s="1181"/>
      <c r="E3" s="1182"/>
      <c r="F3" s="1167"/>
      <c r="G3" s="15"/>
      <c r="H3" s="16"/>
    </row>
    <row r="4" spans="1:8" ht="40.15" customHeight="1">
      <c r="A4" s="1164"/>
      <c r="B4" s="278">
        <v>1</v>
      </c>
      <c r="C4" s="1169" t="s">
        <v>9</v>
      </c>
      <c r="D4" s="1169"/>
      <c r="E4" s="1170"/>
      <c r="F4" s="1167"/>
      <c r="G4" s="15"/>
      <c r="H4" s="16"/>
    </row>
    <row r="5" spans="1:8" ht="30" customHeight="1">
      <c r="A5" s="1164"/>
      <c r="B5" s="278">
        <v>2</v>
      </c>
      <c r="C5" s="1169" t="s">
        <v>10</v>
      </c>
      <c r="D5" s="1169"/>
      <c r="E5" s="1170"/>
      <c r="F5" s="1167"/>
      <c r="G5" s="15"/>
      <c r="H5" s="16"/>
    </row>
    <row r="6" spans="1:8" s="25" customFormat="1" ht="35.25" customHeight="1">
      <c r="A6" s="1164"/>
      <c r="B6" s="278">
        <v>3</v>
      </c>
      <c r="C6" s="1169" t="s">
        <v>11</v>
      </c>
      <c r="D6" s="1169"/>
      <c r="E6" s="1170"/>
      <c r="F6" s="1167"/>
      <c r="G6" s="15"/>
      <c r="H6" s="15"/>
    </row>
    <row r="7" spans="1:8" ht="0.75" customHeight="1">
      <c r="A7" s="1164"/>
      <c r="B7" s="278">
        <v>4</v>
      </c>
      <c r="C7" s="1169" t="s">
        <v>12</v>
      </c>
      <c r="D7" s="1169"/>
      <c r="E7" s="1170"/>
      <c r="F7" s="1167"/>
      <c r="G7" s="15"/>
      <c r="H7" s="16"/>
    </row>
    <row r="8" spans="1:8" ht="9.75" customHeight="1">
      <c r="A8" s="1164"/>
      <c r="B8" s="19"/>
      <c r="C8" s="18"/>
      <c r="D8" s="18"/>
      <c r="E8" s="20"/>
      <c r="F8" s="1167"/>
      <c r="G8" s="15"/>
      <c r="H8" s="16"/>
    </row>
    <row r="9" spans="1:8" ht="23.25" customHeight="1">
      <c r="A9" s="1164"/>
      <c r="B9" s="1171"/>
      <c r="C9" s="1172"/>
      <c r="D9" s="1172"/>
      <c r="E9" s="1173"/>
      <c r="F9" s="1167"/>
      <c r="G9" s="15"/>
      <c r="H9" s="16"/>
    </row>
    <row r="10" spans="1:8" ht="10.5" customHeight="1">
      <c r="A10" s="1164"/>
      <c r="B10" s="21"/>
      <c r="C10" s="22"/>
      <c r="D10" s="22"/>
      <c r="E10" s="23"/>
      <c r="F10" s="1167"/>
      <c r="G10" s="15"/>
      <c r="H10" s="16"/>
    </row>
    <row r="11" spans="1:8" ht="24" customHeight="1">
      <c r="A11" s="1164"/>
      <c r="B11" s="906"/>
      <c r="C11" s="907"/>
      <c r="D11" s="907"/>
      <c r="E11" s="24"/>
      <c r="F11" s="1167"/>
    </row>
    <row r="12" spans="1:8" ht="34.5" customHeight="1">
      <c r="A12" s="1165"/>
      <c r="B12" s="900"/>
      <c r="C12" s="901"/>
      <c r="D12" s="901"/>
      <c r="E12" s="26"/>
      <c r="F12" s="1168"/>
      <c r="G12" s="15"/>
      <c r="H12" s="16"/>
    </row>
    <row r="13" spans="1:8" ht="24" customHeight="1">
      <c r="A13" s="1162"/>
      <c r="B13" s="902"/>
      <c r="C13" s="903"/>
      <c r="D13" s="903"/>
      <c r="E13" s="24"/>
      <c r="F13" s="1161"/>
      <c r="G13" s="27"/>
      <c r="H13" s="27"/>
    </row>
    <row r="14" spans="1:8" ht="25.5" customHeight="1">
      <c r="A14" s="1162"/>
      <c r="B14" s="904"/>
      <c r="C14" s="905"/>
      <c r="D14" s="905"/>
      <c r="E14" s="28"/>
      <c r="F14" s="1161"/>
      <c r="G14" s="27"/>
      <c r="H14" s="27"/>
    </row>
    <row r="15" spans="1:8" ht="15.75">
      <c r="A15" s="18"/>
      <c r="B15" s="29"/>
      <c r="C15" s="29"/>
      <c r="D15" s="29"/>
      <c r="E15" s="29"/>
      <c r="F15" s="15"/>
      <c r="G15" s="15"/>
      <c r="H15" s="16"/>
    </row>
    <row r="16" spans="1:8" ht="15.75">
      <c r="A16" s="18"/>
      <c r="B16" s="18"/>
      <c r="C16" s="18"/>
      <c r="D16" s="18"/>
      <c r="E16" s="18"/>
      <c r="F16" s="15"/>
      <c r="G16" s="15"/>
      <c r="H16" s="16"/>
    </row>
    <row r="17" spans="1:8" ht="15.75">
      <c r="A17" s="18"/>
      <c r="B17" s="18"/>
      <c r="C17" s="18"/>
      <c r="D17" s="18"/>
      <c r="E17" s="18"/>
      <c r="F17" s="15"/>
      <c r="G17" s="15"/>
      <c r="H17" s="16"/>
    </row>
  </sheetData>
  <sheetProtection algorithmName="SHA-512" hashValue="m81d2xLOaP162d+9wjEiNbIsK48QBUkS0vSyb3PRsSTLP3qLqxyGhZR8BraGnRsxqBCQSmMsKtH7v7dqh4034w==" saltValue="Ss2oIgF6RzARgQSKOZ+e+g==" spinCount="100000" sheet="1" formatColumns="0" formatRows="0" selectLockedCells="1"/>
  <customSheetViews>
    <customSheetView guid="{987A3FAC-920D-4C0C-8129-D8F4AFD7E477}" showPageBreaks="1" showGridLines="0" fitToPage="1" printArea="1" view="pageBreakPreview">
      <selection activeCell="B2" sqref="B2:E2"/>
      <pageMargins left="0" right="0" top="0" bottom="0" header="0" footer="0"/>
      <printOptions horizontalCentered="1"/>
      <pageSetup paperSize="9" fitToHeight="0" orientation="landscape" r:id="rId1"/>
      <headerFooter alignWithMargins="0"/>
    </customSheetView>
    <customSheetView guid="{CB55CDDD-15EC-4265-9148-3411BBB26D54}" showPageBreaks="1" showGridLines="0" fitToPage="1" printArea="1" hiddenRows="1" view="pageBreakPreview">
      <selection activeCell="B2" sqref="B2:E2"/>
      <pageMargins left="0" right="0" top="0" bottom="0" header="0" footer="0"/>
      <printOptions horizontalCentered="1"/>
      <pageSetup paperSize="9" fitToHeight="0" orientation="landscape" r:id="rId2"/>
      <headerFooter alignWithMargins="0"/>
    </customSheetView>
    <customSheetView guid="{023E95C7-CD0A-46A1-945E-64751E02EBFE}" showPageBreaks="1" showGridLines="0" fitToPage="1" printArea="1" hiddenRows="1" view="pageBreakPreview">
      <selection activeCell="B2" sqref="B2:E2"/>
      <pageMargins left="0" right="0" top="0" bottom="0" header="0" footer="0"/>
      <printOptions horizontalCentered="1"/>
      <pageSetup paperSize="9" fitToHeight="0" orientation="landscape" r:id="rId3"/>
      <headerFooter alignWithMargins="0"/>
    </customSheetView>
    <customSheetView guid="{BB6473B7-092C-417E-97E7-ED0705AE17A0}" showPageBreaks="1" showGridLines="0" fitToPage="1" printArea="1" hiddenRows="1" view="pageBreakPreview">
      <selection activeCell="B2" sqref="B2:E2"/>
      <pageMargins left="0" right="0" top="0" bottom="0" header="0" footer="0"/>
      <printOptions horizontalCentered="1"/>
      <pageSetup paperSize="9" fitToHeight="0" orientation="landscape" r:id="rId4"/>
      <headerFooter alignWithMargins="0"/>
    </customSheetView>
    <customSheetView guid="{A41EE4DE-0D82-4A56-8210-F78316511D11}" scale="130" showPageBreaks="1" showGridLines="0" fitToPage="1" printArea="1" hiddenRows="1" view="pageBreakPreview">
      <selection activeCell="B13" sqref="B13:D13"/>
      <pageMargins left="0" right="0" top="0" bottom="0" header="0" footer="0"/>
      <printOptions horizontalCentered="1"/>
      <pageSetup paperSize="9" fitToHeight="0" orientation="landscape" r:id="rId5"/>
      <headerFooter alignWithMargins="0"/>
    </customSheetView>
    <customSheetView guid="{1E0C44A1-9358-4FBD-8C2C-4DB661DA1476}" scale="130" showPageBreaks="1" showGridLines="0" fitToPage="1" printArea="1" hiddenRows="1" view="pageBreakPreview">
      <selection activeCell="I4" sqref="I4"/>
      <pageMargins left="0" right="0" top="0" bottom="0" header="0" footer="0"/>
      <printOptions horizontalCentered="1"/>
      <pageSetup paperSize="9" fitToHeight="0" orientation="landscape" r:id="rId6"/>
      <headerFooter alignWithMargins="0"/>
    </customSheetView>
    <customSheetView guid="{498493C3-769C-4143-9114-C68CD1D40B11}" showPageBreaks="1" showGridLines="0" fitToPage="1" printArea="1" hiddenRows="1" view="pageBreakPreview">
      <selection activeCell="I5" sqref="I5"/>
      <pageMargins left="0" right="0" top="0" bottom="0" header="0" footer="0"/>
      <printOptions horizontalCentered="1"/>
      <pageSetup paperSize="9" fitToHeight="0" orientation="landscape" r:id="rId7"/>
      <headerFooter alignWithMargins="0"/>
    </customSheetView>
    <customSheetView guid="{C431BC99-7569-44AB-83F6-AB73BDED3783}" showGridLines="0" hiddenRows="1">
      <selection activeCell="B2" sqref="B2:E2"/>
      <pageMargins left="0" right="0" top="0" bottom="0" header="0" footer="0"/>
      <printOptions horizontalCentered="1"/>
      <pageSetup paperSize="9" orientation="landscape" r:id="rId8"/>
      <headerFooter alignWithMargins="0"/>
    </customSheetView>
    <customSheetView guid="{E97134B6-5E8D-4951-8DA0-73D065532361}" showGridLines="0" hiddenRows="1">
      <selection activeCell="B2" sqref="B2:E2"/>
      <pageMargins left="0" right="0" top="0" bottom="0" header="0" footer="0"/>
      <printOptions horizontalCentered="1"/>
      <pageSetup paperSize="9" orientation="landscape" r:id="rId9"/>
      <headerFooter alignWithMargins="0"/>
    </customSheetView>
    <customSheetView guid="{D0757F9E-DF41-4B40-A5E5-F4F8FDD8D61D}" showGridLines="0" hiddenRows="1">
      <selection activeCell="B2" sqref="B2:E2"/>
      <pageMargins left="0" right="0" top="0" bottom="0" header="0" footer="0"/>
      <printOptions horizontalCentered="1"/>
      <pageSetup paperSize="9" orientation="landscape" r:id="rId10"/>
      <headerFooter alignWithMargins="0"/>
    </customSheetView>
    <customSheetView guid="{EE46BCD1-F715-4FA9-A5FC-1B125AD601E0}" showGridLines="0" hiddenRows="1">
      <selection activeCell="C15" sqref="C15"/>
      <pageMargins left="0" right="0" top="0" bottom="0" header="0" footer="0"/>
      <printOptions horizontalCentered="1"/>
      <pageSetup paperSize="9" orientation="landscape" r:id="rId11"/>
      <headerFooter alignWithMargins="0"/>
    </customSheetView>
    <customSheetView guid="{4AA1107B-A795-4744-B566-827168772C7A}" showGridLines="0" hiddenRows="1">
      <selection activeCell="B2" sqref="B2:E2"/>
      <pageMargins left="0" right="0" top="0" bottom="0" header="0" footer="0"/>
      <printOptions horizontalCentered="1"/>
      <pageSetup paperSize="9" orientation="landscape" r:id="rId12"/>
      <headerFooter alignWithMargins="0"/>
    </customSheetView>
    <customSheetView guid="{B23AD343-29DA-4CE0-BD10-47BF44F3782F}" showGridLines="0" hiddenRows="1">
      <selection activeCell="G8" sqref="G8"/>
      <pageMargins left="0" right="0" top="0" bottom="0" header="0" footer="0"/>
      <printOptions horizontalCentered="1"/>
      <pageSetup paperSize="9" orientation="landscape" r:id="rId13"/>
      <headerFooter alignWithMargins="0"/>
    </customSheetView>
    <customSheetView guid="{ECE9294F-C910-4036-88BC-B1F2176FB06B}" showGridLines="0" hiddenRows="1">
      <selection activeCell="B2" sqref="B2:E2"/>
      <pageMargins left="0" right="0" top="0" bottom="0" header="0" footer="0"/>
      <printOptions horizontalCentered="1"/>
      <pageSetup paperSize="9" orientation="landscape" r:id="rId14"/>
      <headerFooter alignWithMargins="0"/>
    </customSheetView>
    <customSheetView guid="{4F65FF32-EC61-4022-A399-2986D7B6B8B3}" showGridLines="0" showRuler="0">
      <selection activeCell="B2" sqref="B2:E2"/>
      <pageMargins left="0" right="0" top="0" bottom="0" header="0" footer="0"/>
      <printOptions horizontalCentered="1"/>
      <pageSetup paperSize="9" orientation="landscape" r:id="rId15"/>
      <headerFooter alignWithMargins="0"/>
    </customSheetView>
    <customSheetView guid="{01ACF2E1-8E61-4459-ABC1-B6C183DEED61}" showGridLines="0" showRuler="0">
      <pageMargins left="0" right="0" top="0" bottom="0" header="0" footer="0"/>
      <printOptions horizontalCentered="1"/>
      <pageSetup paperSize="9" orientation="landscape" r:id="rId16"/>
      <headerFooter alignWithMargins="0"/>
    </customSheetView>
    <customSheetView guid="{14D7F02E-BCCA-4517-ABC7-537FF4AEB67A}" showGridLines="0">
      <selection activeCell="B2" sqref="B2:E2"/>
      <pageMargins left="0" right="0" top="0" bottom="0" header="0" footer="0"/>
      <printOptions horizontalCentered="1"/>
      <pageSetup paperSize="9" orientation="landscape" r:id="rId17"/>
      <headerFooter alignWithMargins="0"/>
    </customSheetView>
    <customSheetView guid="{27A45B7A-04F2-4516-B80B-5ED0825D4ED3}" showGridLines="0" hiddenRows="1">
      <selection activeCell="I4" sqref="I4"/>
      <pageMargins left="0" right="0" top="0" bottom="0" header="0" footer="0"/>
      <printOptions horizontalCentered="1"/>
      <pageSetup paperSize="9" orientation="landscape" r:id="rId18"/>
      <headerFooter alignWithMargins="0"/>
    </customSheetView>
    <customSheetView guid="{E9F4E142-7D26-464D-BECA-4F3806DB1FE1}" showGridLines="0" hiddenRows="1">
      <selection activeCell="G8" sqref="G8"/>
      <pageMargins left="0" right="0" top="0" bottom="0" header="0" footer="0"/>
      <printOptions horizontalCentered="1"/>
      <pageSetup paperSize="9" orientation="landscape" r:id="rId19"/>
      <headerFooter alignWithMargins="0"/>
    </customSheetView>
    <customSheetView guid="{A7DBDDEF-9245-44C6-9EBF-032DB6E1C0A2}" showGridLines="0" hiddenRows="1">
      <selection activeCell="B11" sqref="B11:D11"/>
      <pageMargins left="0" right="0" top="0" bottom="0" header="0" footer="0"/>
      <printOptions horizontalCentered="1"/>
      <pageSetup paperSize="9" orientation="landscape" r:id="rId20"/>
      <headerFooter alignWithMargins="0"/>
    </customSheetView>
    <customSheetView guid="{7487ED9F-BBED-4B2A-9631-22F1A430946B}" showGridLines="0" hiddenRows="1">
      <selection activeCell="B2" sqref="B2:E2"/>
      <pageMargins left="0" right="0" top="0" bottom="0" header="0" footer="0"/>
      <printOptions horizontalCentered="1"/>
      <pageSetup paperSize="9" orientation="landscape" r:id="rId21"/>
      <headerFooter alignWithMargins="0"/>
    </customSheetView>
    <customSheetView guid="{B3CE7B10-A914-4559-A6DA-AED8C22AFD6D}" showGridLines="0" hiddenRows="1">
      <selection activeCell="B2" sqref="B2:E2"/>
      <pageMargins left="0" right="0" top="0" bottom="0" header="0" footer="0"/>
      <printOptions horizontalCentered="1"/>
      <pageSetup paperSize="9" orientation="landscape" r:id="rId22"/>
      <headerFooter alignWithMargins="0"/>
    </customSheetView>
    <customSheetView guid="{D53177B2-31EC-4222-B97A-A37DCFD9E45B}" showGridLines="0" hiddenRows="1">
      <selection activeCell="B2" sqref="B2:E2"/>
      <pageMargins left="0" right="0" top="0" bottom="0" header="0" footer="0"/>
      <printOptions horizontalCentered="1"/>
      <pageSetup paperSize="9" orientation="landscape" r:id="rId23"/>
      <headerFooter alignWithMargins="0"/>
    </customSheetView>
    <customSheetView guid="{223BC0FC-814D-40F0-9795-CE82A16FF3A5}" showGridLines="0" hiddenRows="1">
      <selection activeCell="B2" sqref="B2:E2"/>
      <pageMargins left="0" right="0" top="0" bottom="0" header="0" footer="0"/>
      <printOptions horizontalCentered="1"/>
      <pageSetup paperSize="9" orientation="landscape" r:id="rId24"/>
      <headerFooter alignWithMargins="0"/>
    </customSheetView>
    <customSheetView guid="{B835C05C-B615-4DCB-982D-4519616B3CD8}" showGridLines="0" hiddenRows="1">
      <selection activeCell="B2" sqref="B2:E2"/>
      <pageMargins left="0" right="0" top="0" bottom="0" header="0" footer="0"/>
      <printOptions horizontalCentered="1"/>
      <pageSetup paperSize="9" orientation="landscape" r:id="rId25"/>
      <headerFooter alignWithMargins="0"/>
    </customSheetView>
    <customSheetView guid="{A34CC49F-E309-4C23-B4F6-1E3B307C10D1}" showPageBreaks="1" showGridLines="0" fitToPage="1" printArea="1" hiddenRows="1" view="pageBreakPreview">
      <selection activeCell="D17" sqref="D17"/>
      <pageMargins left="0" right="0" top="0" bottom="0" header="0" footer="0"/>
      <printOptions horizontalCentered="1"/>
      <pageSetup paperSize="9" fitToHeight="0" orientation="landscape" r:id="rId26"/>
      <headerFooter alignWithMargins="0"/>
    </customSheetView>
    <customSheetView guid="{8909CFDD-4F29-4C72-886E-908773EE94A2}" scale="130" showPageBreaks="1" showGridLines="0" fitToPage="1" printArea="1" hiddenRows="1" view="pageBreakPreview">
      <selection activeCell="B2" sqref="B2:E2"/>
      <pageMargins left="0" right="0" top="0" bottom="0" header="0" footer="0"/>
      <printOptions horizontalCentered="1"/>
      <pageSetup paperSize="9" fitToHeight="0" orientation="landscape" r:id="rId27"/>
      <headerFooter alignWithMargins="0"/>
    </customSheetView>
    <customSheetView guid="{D5F8AD2D-F014-4A7B-9CE7-589273BD9F11}" showPageBreaks="1" showGridLines="0" fitToPage="1" printArea="1" hiddenRows="1" view="pageBreakPreview">
      <selection activeCell="F2" sqref="F2:F12"/>
      <pageMargins left="0" right="0" top="0" bottom="0" header="0" footer="0"/>
      <printOptions horizontalCentered="1"/>
      <pageSetup paperSize="9" fitToHeight="0" orientation="landscape" r:id="rId28"/>
      <headerFooter alignWithMargins="0"/>
    </customSheetView>
    <customSheetView guid="{B79CB868-E256-4BC8-93B8-32C16DA3E61B}" showPageBreaks="1" showGridLines="0" fitToPage="1" printArea="1" view="pageBreakPreview">
      <selection activeCell="B2" sqref="B2:E2"/>
      <pageMargins left="0" right="0" top="0" bottom="0" header="0" footer="0"/>
      <printOptions horizontalCentered="1"/>
      <pageSetup paperSize="9" fitToHeight="0" orientation="landscape" r:id="rId29"/>
      <headerFooter alignWithMargins="0"/>
    </customSheetView>
  </customSheetViews>
  <mergeCells count="12">
    <mergeCell ref="B1:E1"/>
    <mergeCell ref="C4:E4"/>
    <mergeCell ref="C5:E5"/>
    <mergeCell ref="B2:E2"/>
    <mergeCell ref="B3:E3"/>
    <mergeCell ref="F13:F14"/>
    <mergeCell ref="A13:A14"/>
    <mergeCell ref="A2:A12"/>
    <mergeCell ref="F2:F12"/>
    <mergeCell ref="C6:E6"/>
    <mergeCell ref="B9:E9"/>
    <mergeCell ref="C7:E7"/>
  </mergeCells>
  <phoneticPr fontId="3" type="noConversion"/>
  <printOptions horizontalCentered="1"/>
  <pageMargins left="0.15748031496063" right="0.23622047244094499" top="0.78" bottom="0.98425196850393704" header="0.35433070866141703" footer="0.511811023622047"/>
  <pageSetup paperSize="9" fitToHeight="0" orientation="landscape" r:id="rId30"/>
  <headerFooter alignWithMargins="0"/>
  <drawing r:id="rId3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tabColor indexed="35"/>
  </sheetPr>
  <dimension ref="A1:F21"/>
  <sheetViews>
    <sheetView zoomScaleNormal="100" zoomScaleSheetLayoutView="100" workbookViewId="0">
      <selection activeCell="C8" sqref="C8"/>
    </sheetView>
  </sheetViews>
  <sheetFormatPr defaultColWidth="9" defaultRowHeight="16.5"/>
  <cols>
    <col min="1" max="1" width="9" style="498"/>
    <col min="2" max="2" width="26.875" style="499" customWidth="1"/>
    <col min="3" max="3" width="22.875" style="499" customWidth="1"/>
    <col min="4" max="5" width="15.625" style="499" customWidth="1"/>
    <col min="6" max="16384" width="9" style="282"/>
  </cols>
  <sheetData>
    <row r="1" spans="1:6">
      <c r="A1" s="486"/>
      <c r="B1" s="487"/>
      <c r="C1" s="487"/>
      <c r="D1" s="487"/>
      <c r="E1" s="487"/>
    </row>
    <row r="2" spans="1:6" ht="22.15" customHeight="1">
      <c r="A2" s="1404" t="s">
        <v>366</v>
      </c>
      <c r="B2" s="1404"/>
      <c r="C2" s="1404"/>
      <c r="D2" s="1404"/>
      <c r="E2" s="282"/>
    </row>
    <row r="3" spans="1:6">
      <c r="A3" s="486"/>
      <c r="B3" s="487"/>
      <c r="C3" s="487"/>
      <c r="D3" s="487"/>
      <c r="E3" s="487"/>
    </row>
    <row r="4" spans="1:6" ht="30">
      <c r="A4" s="488" t="s">
        <v>367</v>
      </c>
      <c r="B4" s="489" t="s">
        <v>368</v>
      </c>
      <c r="C4" s="488" t="s">
        <v>369</v>
      </c>
      <c r="D4" s="488" t="s">
        <v>370</v>
      </c>
      <c r="E4" s="488" t="s">
        <v>371</v>
      </c>
    </row>
    <row r="5" spans="1:6" ht="18" customHeight="1">
      <c r="A5" s="490" t="s">
        <v>372</v>
      </c>
      <c r="B5" s="490" t="s">
        <v>373</v>
      </c>
      <c r="C5" s="490" t="s">
        <v>374</v>
      </c>
      <c r="D5" s="490" t="s">
        <v>375</v>
      </c>
      <c r="E5" s="490" t="s">
        <v>376</v>
      </c>
    </row>
    <row r="6" spans="1:6" ht="45" customHeight="1">
      <c r="A6" s="491">
        <v>1</v>
      </c>
      <c r="B6" s="492"/>
      <c r="C6" s="493"/>
      <c r="D6" s="494"/>
      <c r="E6" s="495">
        <f t="shared" ref="E6:E15" si="0">C6*D6</f>
        <v>0</v>
      </c>
    </row>
    <row r="7" spans="1:6" ht="45" customHeight="1">
      <c r="A7" s="491">
        <v>2</v>
      </c>
      <c r="B7" s="492"/>
      <c r="C7" s="493"/>
      <c r="D7" s="494"/>
      <c r="E7" s="495">
        <f t="shared" si="0"/>
        <v>0</v>
      </c>
    </row>
    <row r="8" spans="1:6" ht="45" customHeight="1">
      <c r="A8" s="491">
        <v>3</v>
      </c>
      <c r="B8" s="492"/>
      <c r="C8" s="493"/>
      <c r="D8" s="494"/>
      <c r="E8" s="495">
        <f t="shared" si="0"/>
        <v>0</v>
      </c>
    </row>
    <row r="9" spans="1:6" ht="45" customHeight="1">
      <c r="A9" s="491">
        <v>4</v>
      </c>
      <c r="B9" s="492"/>
      <c r="C9" s="493"/>
      <c r="D9" s="494"/>
      <c r="E9" s="495">
        <f t="shared" si="0"/>
        <v>0</v>
      </c>
    </row>
    <row r="10" spans="1:6" ht="45" customHeight="1">
      <c r="A10" s="491">
        <v>5</v>
      </c>
      <c r="B10" s="492"/>
      <c r="C10" s="493"/>
      <c r="D10" s="494"/>
      <c r="E10" s="495">
        <f t="shared" si="0"/>
        <v>0</v>
      </c>
    </row>
    <row r="11" spans="1:6" ht="45" customHeight="1">
      <c r="A11" s="491">
        <v>6</v>
      </c>
      <c r="B11" s="492"/>
      <c r="C11" s="493"/>
      <c r="D11" s="494"/>
      <c r="E11" s="495">
        <f t="shared" si="0"/>
        <v>0</v>
      </c>
    </row>
    <row r="12" spans="1:6" ht="45" customHeight="1">
      <c r="A12" s="491">
        <v>7</v>
      </c>
      <c r="B12" s="492"/>
      <c r="C12" s="493"/>
      <c r="D12" s="494"/>
      <c r="E12" s="495">
        <f t="shared" si="0"/>
        <v>0</v>
      </c>
    </row>
    <row r="13" spans="1:6" ht="45" customHeight="1">
      <c r="A13" s="491">
        <v>8</v>
      </c>
      <c r="B13" s="492"/>
      <c r="C13" s="493"/>
      <c r="D13" s="494"/>
      <c r="E13" s="495">
        <f t="shared" si="0"/>
        <v>0</v>
      </c>
    </row>
    <row r="14" spans="1:6" ht="45" customHeight="1">
      <c r="A14" s="491">
        <v>9</v>
      </c>
      <c r="B14" s="492"/>
      <c r="C14" s="493"/>
      <c r="D14" s="494"/>
      <c r="E14" s="495">
        <f t="shared" si="0"/>
        <v>0</v>
      </c>
    </row>
    <row r="15" spans="1:6" ht="45" customHeight="1">
      <c r="A15" s="491">
        <v>10</v>
      </c>
      <c r="B15" s="492"/>
      <c r="C15" s="493"/>
      <c r="D15" s="494"/>
      <c r="E15" s="495">
        <f t="shared" si="0"/>
        <v>0</v>
      </c>
    </row>
    <row r="16" spans="1:6" ht="45" customHeight="1">
      <c r="A16" s="496"/>
      <c r="B16" s="497" t="s">
        <v>377</v>
      </c>
      <c r="C16" s="497"/>
      <c r="D16" s="497"/>
      <c r="E16" s="497">
        <f>SUM(E6:E15)</f>
        <v>0</v>
      </c>
      <c r="F16" s="268"/>
    </row>
    <row r="17" ht="30" customHeight="1"/>
    <row r="18" ht="30" customHeight="1"/>
    <row r="19" ht="30" customHeight="1"/>
    <row r="20" ht="30" customHeight="1"/>
    <row r="21" ht="30" customHeight="1"/>
  </sheetData>
  <sheetProtection password="916E" sheet="1" formatColumns="0" formatRows="0" selectLockedCells="1"/>
  <customSheetViews>
    <customSheetView guid="{987A3FAC-920D-4C0C-8129-D8F4AFD7E477}" state="hidden">
      <selection activeCell="C8" sqref="C8"/>
      <pageMargins left="0" right="0" top="0" bottom="0" header="0" footer="0"/>
      <pageSetup orientation="portrait" r:id="rId1"/>
      <headerFooter alignWithMargins="0"/>
    </customSheetView>
    <customSheetView guid="{CB55CDDD-15EC-4265-9148-3411BBB26D54}" state="hidden">
      <selection activeCell="C8" sqref="C8"/>
      <pageMargins left="0" right="0" top="0" bottom="0" header="0" footer="0"/>
      <pageSetup orientation="portrait" r:id="rId2"/>
      <headerFooter alignWithMargins="0"/>
    </customSheetView>
    <customSheetView guid="{023E95C7-CD0A-46A1-945E-64751E02EBFE}" state="hidden">
      <selection activeCell="C8" sqref="C8"/>
      <pageMargins left="0" right="0" top="0" bottom="0" header="0" footer="0"/>
      <pageSetup orientation="portrait" r:id="rId3"/>
      <headerFooter alignWithMargins="0"/>
    </customSheetView>
    <customSheetView guid="{BB6473B7-092C-417E-97E7-ED0705AE17A0}" state="hidden">
      <selection activeCell="C8" sqref="C8"/>
      <pageMargins left="0" right="0" top="0" bottom="0" header="0" footer="0"/>
      <pageSetup orientation="portrait" r:id="rId4"/>
      <headerFooter alignWithMargins="0"/>
    </customSheetView>
    <customSheetView guid="{A41EE4DE-0D82-4A56-8210-F78316511D11}" state="hidden">
      <selection activeCell="C8" sqref="C8"/>
      <pageMargins left="0" right="0" top="0" bottom="0" header="0" footer="0"/>
      <pageSetup orientation="portrait" r:id="rId5"/>
      <headerFooter alignWithMargins="0"/>
    </customSheetView>
    <customSheetView guid="{1E0C44A1-9358-4FBD-8C2C-4DB661DA1476}" state="hidden">
      <selection activeCell="C8" sqref="C8"/>
      <pageMargins left="0" right="0" top="0" bottom="0" header="0" footer="0"/>
      <pageSetup orientation="portrait" r:id="rId6"/>
      <headerFooter alignWithMargins="0"/>
    </customSheetView>
    <customSheetView guid="{498493C3-769C-4143-9114-C68CD1D40B11}" state="hidden">
      <selection activeCell="C8" sqref="C8"/>
      <pageMargins left="0" right="0" top="0" bottom="0" header="0" footer="0"/>
      <pageSetup orientation="portrait" r:id="rId7"/>
      <headerFooter alignWithMargins="0"/>
    </customSheetView>
    <customSheetView guid="{C431BC99-7569-44AB-83F6-AB73BDED3783}" state="hidden">
      <selection activeCell="C8" sqref="C8"/>
      <pageMargins left="0" right="0" top="0" bottom="0" header="0" footer="0"/>
      <pageSetup orientation="portrait" r:id="rId8"/>
      <headerFooter alignWithMargins="0"/>
    </customSheetView>
    <customSheetView guid="{E97134B6-5E8D-4951-8DA0-73D065532361}" state="hidden">
      <selection activeCell="C8" sqref="C8"/>
      <pageMargins left="0" right="0" top="0" bottom="0" header="0" footer="0"/>
      <pageSetup orientation="portrait" r:id="rId9"/>
      <headerFooter alignWithMargins="0"/>
    </customSheetView>
    <customSheetView guid="{D0757F9E-DF41-4B40-A5E5-F4F8FDD8D61D}" state="hidden">
      <selection activeCell="C8" sqref="C8"/>
      <pageMargins left="0" right="0" top="0" bottom="0" header="0" footer="0"/>
      <pageSetup orientation="portrait" r:id="rId10"/>
      <headerFooter alignWithMargins="0"/>
    </customSheetView>
    <customSheetView guid="{EE46BCD1-F715-4FA9-A5FC-1B125AD601E0}">
      <selection activeCell="B6" sqref="B6:D15"/>
      <pageMargins left="0" right="0" top="0" bottom="0" header="0" footer="0"/>
      <pageSetup orientation="portrait" r:id="rId11"/>
      <headerFooter alignWithMargins="0"/>
    </customSheetView>
    <customSheetView guid="{4AA1107B-A795-4744-B566-827168772C7A}">
      <selection activeCell="B6" sqref="B6:D15"/>
      <pageMargins left="0" right="0" top="0" bottom="0" header="0" footer="0"/>
      <pageSetup orientation="portrait" r:id="rId12"/>
      <headerFooter alignWithMargins="0"/>
    </customSheetView>
    <customSheetView guid="{B23AD343-29DA-4CE0-BD10-47BF44F3782F}">
      <selection activeCell="G8" sqref="G8"/>
      <pageMargins left="0" right="0" top="0" bottom="0" header="0" footer="0"/>
      <pageSetup orientation="portrait" r:id="rId13"/>
      <headerFooter alignWithMargins="0"/>
    </customSheetView>
    <customSheetView guid="{ECE9294F-C910-4036-88BC-B1F2176FB06B}">
      <selection activeCell="B9" sqref="B9"/>
      <pageMargins left="0" right="0" top="0" bottom="0" header="0" footer="0"/>
      <pageSetup orientation="portrait" r:id="rId14"/>
      <headerFooter alignWithMargins="0"/>
    </customSheetView>
    <customSheetView guid="{27A45B7A-04F2-4516-B80B-5ED0825D4ED3}" scale="70">
      <selection activeCell="C6" sqref="C6:D6"/>
      <pageMargins left="0" right="0" top="0" bottom="0" header="0" footer="0"/>
      <pageSetup orientation="portrait" r:id="rId15"/>
      <headerFooter alignWithMargins="0"/>
    </customSheetView>
    <customSheetView guid="{E9F4E142-7D26-464D-BECA-4F3806DB1FE1}">
      <selection activeCell="G8" sqref="G8"/>
      <pageMargins left="0" right="0" top="0" bottom="0" header="0" footer="0"/>
      <pageSetup orientation="portrait" r:id="rId16"/>
      <headerFooter alignWithMargins="0"/>
    </customSheetView>
    <customSheetView guid="{A7DBDDEF-9245-44C6-9EBF-032DB6E1C0A2}" topLeftCell="A9">
      <selection activeCell="B6" sqref="B6:D15"/>
      <pageMargins left="0" right="0" top="0" bottom="0" header="0" footer="0"/>
      <pageSetup orientation="portrait" r:id="rId17"/>
      <headerFooter alignWithMargins="0"/>
    </customSheetView>
    <customSheetView guid="{7487ED9F-BBED-4B2A-9631-22F1A430946B}">
      <selection activeCell="B6" sqref="B6:D15"/>
      <pageMargins left="0" right="0" top="0" bottom="0" header="0" footer="0"/>
      <pageSetup orientation="portrait" r:id="rId18"/>
      <headerFooter alignWithMargins="0"/>
    </customSheetView>
    <customSheetView guid="{B3CE7B10-A914-4559-A6DA-AED8C22AFD6D}" state="hidden">
      <selection activeCell="C8" sqref="C8"/>
      <pageMargins left="0" right="0" top="0" bottom="0" header="0" footer="0"/>
      <pageSetup orientation="portrait" r:id="rId19"/>
      <headerFooter alignWithMargins="0"/>
    </customSheetView>
    <customSheetView guid="{D53177B2-31EC-4222-B97A-A37DCFD9E45B}" state="hidden">
      <selection activeCell="C8" sqref="C8"/>
      <pageMargins left="0" right="0" top="0" bottom="0" header="0" footer="0"/>
      <pageSetup orientation="portrait" r:id="rId20"/>
      <headerFooter alignWithMargins="0"/>
    </customSheetView>
    <customSheetView guid="{223BC0FC-814D-40F0-9795-CE82A16FF3A5}" state="hidden">
      <selection activeCell="C8" sqref="C8"/>
      <pageMargins left="0" right="0" top="0" bottom="0" header="0" footer="0"/>
      <pageSetup orientation="portrait" r:id="rId21"/>
      <headerFooter alignWithMargins="0"/>
    </customSheetView>
    <customSheetView guid="{B835C05C-B615-4DCB-982D-4519616B3CD8}" state="hidden">
      <selection activeCell="C8" sqref="C8"/>
      <pageMargins left="0" right="0" top="0" bottom="0" header="0" footer="0"/>
      <pageSetup orientation="portrait" r:id="rId22"/>
      <headerFooter alignWithMargins="0"/>
    </customSheetView>
    <customSheetView guid="{A34CC49F-E309-4C23-B4F6-1E3B307C10D1}" state="hidden">
      <selection activeCell="C8" sqref="C8"/>
      <pageMargins left="0" right="0" top="0" bottom="0" header="0" footer="0"/>
      <pageSetup orientation="portrait" r:id="rId23"/>
      <headerFooter alignWithMargins="0"/>
    </customSheetView>
    <customSheetView guid="{8909CFDD-4F29-4C72-886E-908773EE94A2}" state="hidden">
      <selection activeCell="C8" sqref="C8"/>
      <pageMargins left="0" right="0" top="0" bottom="0" header="0" footer="0"/>
      <pageSetup orientation="portrait" r:id="rId24"/>
      <headerFooter alignWithMargins="0"/>
    </customSheetView>
    <customSheetView guid="{D5F8AD2D-F014-4A7B-9CE7-589273BD9F11}" state="hidden">
      <selection activeCell="C8" sqref="C8"/>
      <pageMargins left="0" right="0" top="0" bottom="0" header="0" footer="0"/>
      <pageSetup orientation="portrait" r:id="rId25"/>
      <headerFooter alignWithMargins="0"/>
    </customSheetView>
    <customSheetView guid="{B79CB868-E256-4BC8-93B8-32C16DA3E61B}" state="hidden">
      <selection activeCell="C8" sqref="C8"/>
      <pageMargins left="0" right="0" top="0" bottom="0" header="0" footer="0"/>
      <pageSetup orientation="portrait" r:id="rId26"/>
      <headerFooter alignWithMargins="0"/>
    </customSheetView>
  </customSheetViews>
  <mergeCells count="1">
    <mergeCell ref="A2:D2"/>
  </mergeCells>
  <phoneticPr fontId="29" type="noConversion"/>
  <pageMargins left="0.75" right="0.75" top="0.65" bottom="1" header="0.5" footer="0.5"/>
  <pageSetup orientation="portrait" r:id="rId27"/>
  <headerFooter alignWithMargins="0"/>
  <drawing r:id="rId28"/>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0">
    <tabColor indexed="47"/>
  </sheetPr>
  <dimension ref="A1:F21"/>
  <sheetViews>
    <sheetView zoomScaleNormal="100" workbookViewId="0">
      <selection activeCell="B6" sqref="B6"/>
    </sheetView>
  </sheetViews>
  <sheetFormatPr defaultColWidth="9" defaultRowHeight="16.5"/>
  <cols>
    <col min="1" max="1" width="9" style="498"/>
    <col min="2" max="2" width="26.875" style="499" customWidth="1"/>
    <col min="3" max="3" width="22.875" style="499" customWidth="1"/>
    <col min="4" max="5" width="15.625" style="499" customWidth="1"/>
    <col min="6" max="16384" width="9" style="282"/>
  </cols>
  <sheetData>
    <row r="1" spans="1:6">
      <c r="A1" s="486"/>
      <c r="B1" s="487"/>
      <c r="C1" s="487"/>
      <c r="D1" s="487"/>
      <c r="E1" s="487"/>
    </row>
    <row r="2" spans="1:6" ht="22.15" customHeight="1">
      <c r="A2" s="1404" t="s">
        <v>378</v>
      </c>
      <c r="B2" s="1404"/>
      <c r="C2" s="1404"/>
      <c r="D2" s="1405"/>
      <c r="E2"/>
    </row>
    <row r="3" spans="1:6">
      <c r="A3" s="486"/>
      <c r="B3" s="487"/>
      <c r="C3" s="487"/>
      <c r="D3" s="487"/>
      <c r="E3" s="487"/>
    </row>
    <row r="4" spans="1:6" ht="36" customHeight="1">
      <c r="A4" s="488" t="s">
        <v>367</v>
      </c>
      <c r="B4" s="489" t="s">
        <v>368</v>
      </c>
      <c r="C4" s="488" t="s">
        <v>379</v>
      </c>
      <c r="D4" s="488" t="s">
        <v>380</v>
      </c>
      <c r="E4" s="488" t="s">
        <v>381</v>
      </c>
    </row>
    <row r="5" spans="1:6" ht="18" customHeight="1">
      <c r="A5" s="490" t="s">
        <v>372</v>
      </c>
      <c r="B5" s="490" t="s">
        <v>373</v>
      </c>
      <c r="C5" s="490" t="s">
        <v>374</v>
      </c>
      <c r="D5" s="490" t="s">
        <v>375</v>
      </c>
      <c r="E5" s="490" t="s">
        <v>376</v>
      </c>
    </row>
    <row r="6" spans="1:6" ht="45" customHeight="1">
      <c r="A6" s="491">
        <v>1</v>
      </c>
      <c r="B6" s="492"/>
      <c r="C6" s="493"/>
      <c r="D6" s="494"/>
      <c r="E6" s="495">
        <f>C6*D6</f>
        <v>0</v>
      </c>
    </row>
    <row r="7" spans="1:6" ht="45" customHeight="1">
      <c r="A7" s="491">
        <v>2</v>
      </c>
      <c r="B7" s="492"/>
      <c r="C7" s="493"/>
      <c r="D7" s="494"/>
      <c r="E7" s="495">
        <f t="shared" ref="E7:E15" si="0">C7*D7</f>
        <v>0</v>
      </c>
    </row>
    <row r="8" spans="1:6" ht="45" customHeight="1">
      <c r="A8" s="491">
        <v>3</v>
      </c>
      <c r="B8" s="492"/>
      <c r="C8" s="493"/>
      <c r="D8" s="494"/>
      <c r="E8" s="495">
        <f t="shared" si="0"/>
        <v>0</v>
      </c>
    </row>
    <row r="9" spans="1:6" ht="45" customHeight="1">
      <c r="A9" s="491">
        <v>4</v>
      </c>
      <c r="B9" s="492"/>
      <c r="C9" s="493"/>
      <c r="D9" s="494"/>
      <c r="E9" s="495">
        <f t="shared" si="0"/>
        <v>0</v>
      </c>
    </row>
    <row r="10" spans="1:6" ht="45" customHeight="1">
      <c r="A10" s="491">
        <v>5</v>
      </c>
      <c r="B10" s="492"/>
      <c r="C10" s="493"/>
      <c r="D10" s="494"/>
      <c r="E10" s="495">
        <f t="shared" si="0"/>
        <v>0</v>
      </c>
    </row>
    <row r="11" spans="1:6" ht="45" customHeight="1">
      <c r="A11" s="491">
        <v>6</v>
      </c>
      <c r="B11" s="492"/>
      <c r="C11" s="493"/>
      <c r="D11" s="494"/>
      <c r="E11" s="495">
        <f t="shared" si="0"/>
        <v>0</v>
      </c>
    </row>
    <row r="12" spans="1:6" ht="45" customHeight="1">
      <c r="A12" s="491">
        <v>7</v>
      </c>
      <c r="B12" s="492"/>
      <c r="C12" s="493"/>
      <c r="D12" s="494"/>
      <c r="E12" s="495">
        <f t="shared" si="0"/>
        <v>0</v>
      </c>
    </row>
    <row r="13" spans="1:6" ht="45" customHeight="1">
      <c r="A13" s="491">
        <v>8</v>
      </c>
      <c r="B13" s="492"/>
      <c r="C13" s="493"/>
      <c r="D13" s="494"/>
      <c r="E13" s="495">
        <f t="shared" si="0"/>
        <v>0</v>
      </c>
    </row>
    <row r="14" spans="1:6" ht="45" customHeight="1">
      <c r="A14" s="491">
        <v>9</v>
      </c>
      <c r="B14" s="492"/>
      <c r="C14" s="493"/>
      <c r="D14" s="494"/>
      <c r="E14" s="495">
        <f t="shared" si="0"/>
        <v>0</v>
      </c>
    </row>
    <row r="15" spans="1:6" ht="45" customHeight="1">
      <c r="A15" s="491">
        <v>10</v>
      </c>
      <c r="B15" s="492"/>
      <c r="C15" s="493"/>
      <c r="D15" s="494"/>
      <c r="E15" s="495">
        <f t="shared" si="0"/>
        <v>0</v>
      </c>
    </row>
    <row r="16" spans="1:6" ht="45" customHeight="1">
      <c r="A16" s="496"/>
      <c r="B16" s="497" t="s">
        <v>377</v>
      </c>
      <c r="C16" s="497"/>
      <c r="D16" s="497"/>
      <c r="E16" s="497">
        <f>SUM(E6:E15)</f>
        <v>0</v>
      </c>
      <c r="F16" s="268"/>
    </row>
    <row r="17" ht="30" customHeight="1"/>
    <row r="18" ht="30" customHeight="1"/>
    <row r="19" ht="30" customHeight="1"/>
    <row r="20" ht="30" customHeight="1"/>
    <row r="21" ht="30" customHeight="1"/>
  </sheetData>
  <sheetProtection password="916E" sheet="1" formatColumns="0" formatRows="0" selectLockedCells="1"/>
  <customSheetViews>
    <customSheetView guid="{987A3FAC-920D-4C0C-8129-D8F4AFD7E477}" state="hidden">
      <selection activeCell="B6" sqref="B6"/>
      <pageMargins left="0" right="0" top="0" bottom="0" header="0" footer="0"/>
      <pageSetup orientation="portrait" r:id="rId1"/>
      <headerFooter alignWithMargins="0"/>
    </customSheetView>
    <customSheetView guid="{CB55CDDD-15EC-4265-9148-3411BBB26D54}" state="hidden">
      <selection activeCell="B6" sqref="B6"/>
      <pageMargins left="0" right="0" top="0" bottom="0" header="0" footer="0"/>
      <pageSetup orientation="portrait" r:id="rId2"/>
      <headerFooter alignWithMargins="0"/>
    </customSheetView>
    <customSheetView guid="{023E95C7-CD0A-46A1-945E-64751E02EBFE}" state="hidden">
      <selection activeCell="B6" sqref="B6"/>
      <pageMargins left="0" right="0" top="0" bottom="0" header="0" footer="0"/>
      <pageSetup orientation="portrait" r:id="rId3"/>
      <headerFooter alignWithMargins="0"/>
    </customSheetView>
    <customSheetView guid="{BB6473B7-092C-417E-97E7-ED0705AE17A0}" state="hidden">
      <selection activeCell="B6" sqref="B6"/>
      <pageMargins left="0" right="0" top="0" bottom="0" header="0" footer="0"/>
      <pageSetup orientation="portrait" r:id="rId4"/>
      <headerFooter alignWithMargins="0"/>
    </customSheetView>
    <customSheetView guid="{A41EE4DE-0D82-4A56-8210-F78316511D11}" state="hidden">
      <selection activeCell="B6" sqref="B6"/>
      <pageMargins left="0" right="0" top="0" bottom="0" header="0" footer="0"/>
      <pageSetup orientation="portrait" r:id="rId5"/>
      <headerFooter alignWithMargins="0"/>
    </customSheetView>
    <customSheetView guid="{1E0C44A1-9358-4FBD-8C2C-4DB661DA1476}" state="hidden">
      <selection activeCell="B6" sqref="B6"/>
      <pageMargins left="0" right="0" top="0" bottom="0" header="0" footer="0"/>
      <pageSetup orientation="portrait" r:id="rId6"/>
      <headerFooter alignWithMargins="0"/>
    </customSheetView>
    <customSheetView guid="{498493C3-769C-4143-9114-C68CD1D40B11}" state="hidden">
      <selection activeCell="B6" sqref="B6"/>
      <pageMargins left="0" right="0" top="0" bottom="0" header="0" footer="0"/>
      <pageSetup orientation="portrait" r:id="rId7"/>
      <headerFooter alignWithMargins="0"/>
    </customSheetView>
    <customSheetView guid="{C431BC99-7569-44AB-83F6-AB73BDED3783}" state="hidden">
      <selection activeCell="B6" sqref="B6"/>
      <pageMargins left="0" right="0" top="0" bottom="0" header="0" footer="0"/>
      <pageSetup orientation="portrait" r:id="rId8"/>
      <headerFooter alignWithMargins="0"/>
    </customSheetView>
    <customSheetView guid="{E97134B6-5E8D-4951-8DA0-73D065532361}" state="hidden">
      <selection activeCell="B6" sqref="B6"/>
      <pageMargins left="0" right="0" top="0" bottom="0" header="0" footer="0"/>
      <pageSetup orientation="portrait" r:id="rId9"/>
      <headerFooter alignWithMargins="0"/>
    </customSheetView>
    <customSheetView guid="{D0757F9E-DF41-4B40-A5E5-F4F8FDD8D61D}" state="hidden">
      <selection activeCell="B6" sqref="B6"/>
      <pageMargins left="0" right="0" top="0" bottom="0" header="0" footer="0"/>
      <pageSetup orientation="portrait" r:id="rId10"/>
      <headerFooter alignWithMargins="0"/>
    </customSheetView>
    <customSheetView guid="{EE46BCD1-F715-4FA9-A5FC-1B125AD601E0}">
      <selection activeCell="G8" sqref="G8"/>
      <pageMargins left="0" right="0" top="0" bottom="0" header="0" footer="0"/>
      <pageSetup orientation="portrait" r:id="rId11"/>
      <headerFooter alignWithMargins="0"/>
    </customSheetView>
    <customSheetView guid="{4AA1107B-A795-4744-B566-827168772C7A}" topLeftCell="A10">
      <selection activeCell="G8" sqref="G8"/>
      <pageMargins left="0" right="0" top="0" bottom="0" header="0" footer="0"/>
      <pageSetup orientation="portrait" r:id="rId12"/>
      <headerFooter alignWithMargins="0"/>
    </customSheetView>
    <customSheetView guid="{B23AD343-29DA-4CE0-BD10-47BF44F3782F}">
      <selection activeCell="G8" sqref="G8"/>
      <pageMargins left="0" right="0" top="0" bottom="0" header="0" footer="0"/>
      <pageSetup orientation="portrait" r:id="rId13"/>
      <headerFooter alignWithMargins="0"/>
    </customSheetView>
    <customSheetView guid="{ECE9294F-C910-4036-88BC-B1F2176FB06B}">
      <selection activeCell="B11" sqref="B11"/>
      <pageMargins left="0" right="0" top="0" bottom="0" header="0" footer="0"/>
      <pageSetup orientation="portrait" r:id="rId14"/>
      <headerFooter alignWithMargins="0"/>
    </customSheetView>
    <customSheetView guid="{27A45B7A-04F2-4516-B80B-5ED0825D4ED3}" scale="70">
      <selection activeCell="C6" sqref="C6:D6"/>
      <pageMargins left="0" right="0" top="0" bottom="0" header="0" footer="0"/>
      <pageSetup orientation="portrait" r:id="rId15"/>
      <headerFooter alignWithMargins="0"/>
    </customSheetView>
    <customSheetView guid="{E9F4E142-7D26-464D-BECA-4F3806DB1FE1}">
      <selection activeCell="G8" sqref="G8"/>
      <pageMargins left="0" right="0" top="0" bottom="0" header="0" footer="0"/>
      <pageSetup orientation="portrait" r:id="rId16"/>
      <headerFooter alignWithMargins="0"/>
    </customSheetView>
    <customSheetView guid="{A7DBDDEF-9245-44C6-9EBF-032DB6E1C0A2}" topLeftCell="A10">
      <selection activeCell="G8" sqref="G8"/>
      <pageMargins left="0" right="0" top="0" bottom="0" header="0" footer="0"/>
      <pageSetup orientation="portrait" r:id="rId17"/>
      <headerFooter alignWithMargins="0"/>
    </customSheetView>
    <customSheetView guid="{7487ED9F-BBED-4B2A-9631-22F1A430946B}" topLeftCell="A10">
      <selection activeCell="G8" sqref="G8"/>
      <pageMargins left="0" right="0" top="0" bottom="0" header="0" footer="0"/>
      <pageSetup orientation="portrait" r:id="rId18"/>
      <headerFooter alignWithMargins="0"/>
    </customSheetView>
    <customSheetView guid="{B3CE7B10-A914-4559-A6DA-AED8C22AFD6D}" state="hidden">
      <selection activeCell="B6" sqref="B6"/>
      <pageMargins left="0" right="0" top="0" bottom="0" header="0" footer="0"/>
      <pageSetup orientation="portrait" r:id="rId19"/>
      <headerFooter alignWithMargins="0"/>
    </customSheetView>
    <customSheetView guid="{D53177B2-31EC-4222-B97A-A37DCFD9E45B}" state="hidden">
      <selection activeCell="B6" sqref="B6"/>
      <pageMargins left="0" right="0" top="0" bottom="0" header="0" footer="0"/>
      <pageSetup orientation="portrait" r:id="rId20"/>
      <headerFooter alignWithMargins="0"/>
    </customSheetView>
    <customSheetView guid="{223BC0FC-814D-40F0-9795-CE82A16FF3A5}" state="hidden">
      <selection activeCell="B6" sqref="B6"/>
      <pageMargins left="0" right="0" top="0" bottom="0" header="0" footer="0"/>
      <pageSetup orientation="portrait" r:id="rId21"/>
      <headerFooter alignWithMargins="0"/>
    </customSheetView>
    <customSheetView guid="{B835C05C-B615-4DCB-982D-4519616B3CD8}" state="hidden">
      <selection activeCell="B6" sqref="B6"/>
      <pageMargins left="0" right="0" top="0" bottom="0" header="0" footer="0"/>
      <pageSetup orientation="portrait" r:id="rId22"/>
      <headerFooter alignWithMargins="0"/>
    </customSheetView>
    <customSheetView guid="{A34CC49F-E309-4C23-B4F6-1E3B307C10D1}" state="hidden">
      <selection activeCell="B6" sqref="B6"/>
      <pageMargins left="0" right="0" top="0" bottom="0" header="0" footer="0"/>
      <pageSetup orientation="portrait" r:id="rId23"/>
      <headerFooter alignWithMargins="0"/>
    </customSheetView>
    <customSheetView guid="{8909CFDD-4F29-4C72-886E-908773EE94A2}" state="hidden">
      <selection activeCell="B6" sqref="B6"/>
      <pageMargins left="0" right="0" top="0" bottom="0" header="0" footer="0"/>
      <pageSetup orientation="portrait" r:id="rId24"/>
      <headerFooter alignWithMargins="0"/>
    </customSheetView>
    <customSheetView guid="{D5F8AD2D-F014-4A7B-9CE7-589273BD9F11}" state="hidden">
      <selection activeCell="B6" sqref="B6"/>
      <pageMargins left="0" right="0" top="0" bottom="0" header="0" footer="0"/>
      <pageSetup orientation="portrait" r:id="rId25"/>
      <headerFooter alignWithMargins="0"/>
    </customSheetView>
    <customSheetView guid="{B79CB868-E256-4BC8-93B8-32C16DA3E61B}" state="hidden">
      <selection activeCell="B6" sqref="B6"/>
      <pageMargins left="0" right="0" top="0" bottom="0" header="0" footer="0"/>
      <pageSetup orientation="portrait" r:id="rId26"/>
      <headerFooter alignWithMargins="0"/>
    </customSheetView>
  </customSheetViews>
  <mergeCells count="1">
    <mergeCell ref="A2:D2"/>
  </mergeCells>
  <phoneticPr fontId="29" type="noConversion"/>
  <pageMargins left="0.75" right="0.75" top="0.65" bottom="1" header="0.5" footer="0.5"/>
  <pageSetup orientation="portrait" r:id="rId27"/>
  <headerFooter alignWithMargins="0"/>
  <drawing r:id="rId28"/>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4">
    <tabColor indexed="61"/>
  </sheetPr>
  <dimension ref="A1:G21"/>
  <sheetViews>
    <sheetView zoomScaleNormal="100" zoomScaleSheetLayoutView="100" workbookViewId="0">
      <selection activeCell="E8" sqref="E8"/>
    </sheetView>
  </sheetViews>
  <sheetFormatPr defaultColWidth="9" defaultRowHeight="16.5"/>
  <cols>
    <col min="1" max="1" width="7.625" style="498" customWidth="1"/>
    <col min="2" max="4" width="20.625" style="499" customWidth="1"/>
    <col min="5" max="5" width="9.625" style="499" customWidth="1"/>
    <col min="6" max="6" width="12.625" style="499" customWidth="1"/>
    <col min="7" max="16384" width="9" style="282"/>
  </cols>
  <sheetData>
    <row r="1" spans="1:7">
      <c r="A1" s="486"/>
      <c r="B1" s="487"/>
      <c r="C1" s="487"/>
      <c r="D1" s="487"/>
      <c r="E1" s="487"/>
      <c r="F1" s="487"/>
    </row>
    <row r="2" spans="1:7" ht="22.15" customHeight="1">
      <c r="A2" s="1404" t="s">
        <v>382</v>
      </c>
      <c r="B2" s="1404"/>
      <c r="C2" s="1404"/>
      <c r="D2" s="1404"/>
      <c r="E2" s="1405"/>
      <c r="F2" s="282"/>
    </row>
    <row r="3" spans="1:7">
      <c r="A3" s="486"/>
      <c r="B3" s="487"/>
      <c r="C3" s="487"/>
      <c r="D3" s="487"/>
      <c r="E3" s="487"/>
      <c r="F3" s="487"/>
    </row>
    <row r="4" spans="1:7" ht="53.25" customHeight="1">
      <c r="A4" s="488" t="s">
        <v>367</v>
      </c>
      <c r="B4" s="489" t="s">
        <v>368</v>
      </c>
      <c r="C4" s="488" t="s">
        <v>383</v>
      </c>
      <c r="D4" s="488" t="s">
        <v>384</v>
      </c>
      <c r="E4" s="488" t="s">
        <v>385</v>
      </c>
      <c r="F4" s="488" t="s">
        <v>386</v>
      </c>
    </row>
    <row r="5" spans="1:7" ht="18" customHeight="1">
      <c r="A5" s="490" t="s">
        <v>372</v>
      </c>
      <c r="B5" s="490" t="s">
        <v>373</v>
      </c>
      <c r="C5" s="490" t="s">
        <v>374</v>
      </c>
      <c r="D5" s="490" t="s">
        <v>375</v>
      </c>
      <c r="E5" s="500" t="s">
        <v>387</v>
      </c>
      <c r="F5" s="490" t="s">
        <v>388</v>
      </c>
    </row>
    <row r="6" spans="1:7" ht="45" customHeight="1">
      <c r="A6" s="491">
        <v>1</v>
      </c>
      <c r="B6" s="492"/>
      <c r="C6" s="493"/>
      <c r="D6" s="493"/>
      <c r="E6" s="494"/>
      <c r="F6" s="495">
        <f>C6*E6</f>
        <v>0</v>
      </c>
    </row>
    <row r="7" spans="1:7" ht="45" customHeight="1">
      <c r="A7" s="491">
        <v>2</v>
      </c>
      <c r="B7" s="492"/>
      <c r="C7" s="493"/>
      <c r="D7" s="493"/>
      <c r="E7" s="494"/>
      <c r="F7" s="495">
        <f t="shared" ref="F7:F15" si="0">C7*E7</f>
        <v>0</v>
      </c>
    </row>
    <row r="8" spans="1:7" ht="45" customHeight="1">
      <c r="A8" s="491">
        <v>3</v>
      </c>
      <c r="B8" s="492"/>
      <c r="C8" s="493"/>
      <c r="D8" s="493"/>
      <c r="E8" s="494"/>
      <c r="F8" s="495">
        <f t="shared" si="0"/>
        <v>0</v>
      </c>
    </row>
    <row r="9" spans="1:7" ht="45" customHeight="1">
      <c r="A9" s="491">
        <v>4</v>
      </c>
      <c r="B9" s="492"/>
      <c r="C9" s="493"/>
      <c r="D9" s="493"/>
      <c r="E9" s="494"/>
      <c r="F9" s="495">
        <f t="shared" si="0"/>
        <v>0</v>
      </c>
    </row>
    <row r="10" spans="1:7" ht="45" customHeight="1">
      <c r="A10" s="491">
        <v>5</v>
      </c>
      <c r="B10" s="492"/>
      <c r="C10" s="493"/>
      <c r="D10" s="493"/>
      <c r="E10" s="494"/>
      <c r="F10" s="495">
        <f t="shared" si="0"/>
        <v>0</v>
      </c>
    </row>
    <row r="11" spans="1:7" ht="45" customHeight="1">
      <c r="A11" s="491">
        <v>6</v>
      </c>
      <c r="B11" s="492"/>
      <c r="C11" s="493"/>
      <c r="D11" s="493"/>
      <c r="E11" s="494"/>
      <c r="F11" s="495">
        <f t="shared" si="0"/>
        <v>0</v>
      </c>
    </row>
    <row r="12" spans="1:7" ht="45" customHeight="1">
      <c r="A12" s="491">
        <v>7</v>
      </c>
      <c r="B12" s="492"/>
      <c r="C12" s="493"/>
      <c r="D12" s="493"/>
      <c r="E12" s="494"/>
      <c r="F12" s="495">
        <f t="shared" si="0"/>
        <v>0</v>
      </c>
    </row>
    <row r="13" spans="1:7" ht="45" customHeight="1">
      <c r="A13" s="491">
        <v>8</v>
      </c>
      <c r="B13" s="492"/>
      <c r="C13" s="493"/>
      <c r="D13" s="493"/>
      <c r="E13" s="494"/>
      <c r="F13" s="495">
        <f t="shared" si="0"/>
        <v>0</v>
      </c>
    </row>
    <row r="14" spans="1:7" ht="45" customHeight="1">
      <c r="A14" s="491">
        <v>9</v>
      </c>
      <c r="B14" s="492"/>
      <c r="C14" s="493"/>
      <c r="D14" s="493"/>
      <c r="E14" s="494"/>
      <c r="F14" s="495">
        <f t="shared" si="0"/>
        <v>0</v>
      </c>
    </row>
    <row r="15" spans="1:7" ht="45" customHeight="1">
      <c r="A15" s="491">
        <v>10</v>
      </c>
      <c r="B15" s="492"/>
      <c r="C15" s="493"/>
      <c r="D15" s="493"/>
      <c r="E15" s="494"/>
      <c r="F15" s="495">
        <f t="shared" si="0"/>
        <v>0</v>
      </c>
    </row>
    <row r="16" spans="1:7" ht="45" customHeight="1">
      <c r="A16" s="496"/>
      <c r="B16" s="497" t="s">
        <v>377</v>
      </c>
      <c r="C16" s="497"/>
      <c r="D16" s="497"/>
      <c r="E16" s="497"/>
      <c r="F16" s="497">
        <f>SUM(F6:F15)</f>
        <v>0</v>
      </c>
      <c r="G16" s="268"/>
    </row>
    <row r="17" ht="30" customHeight="1"/>
    <row r="18" ht="30" customHeight="1"/>
    <row r="19" ht="30" customHeight="1"/>
    <row r="20" ht="30" customHeight="1"/>
    <row r="21" ht="30" customHeight="1"/>
  </sheetData>
  <sheetProtection password="E848" sheet="1" formatColumns="0" formatRows="0" selectLockedCells="1"/>
  <customSheetViews>
    <customSheetView guid="{987A3FAC-920D-4C0C-8129-D8F4AFD7E477}" state="hidden">
      <selection activeCell="E8" sqref="E8"/>
      <pageMargins left="0" right="0" top="0" bottom="0" header="0" footer="0"/>
      <pageSetup orientation="portrait" r:id="rId1"/>
      <headerFooter alignWithMargins="0"/>
    </customSheetView>
    <customSheetView guid="{CB55CDDD-15EC-4265-9148-3411BBB26D54}" state="hidden">
      <selection activeCell="E8" sqref="E8"/>
      <pageMargins left="0" right="0" top="0" bottom="0" header="0" footer="0"/>
      <pageSetup orientation="portrait" r:id="rId2"/>
      <headerFooter alignWithMargins="0"/>
    </customSheetView>
    <customSheetView guid="{023E95C7-CD0A-46A1-945E-64751E02EBFE}" state="hidden">
      <selection activeCell="E8" sqref="E8"/>
      <pageMargins left="0" right="0" top="0" bottom="0" header="0" footer="0"/>
      <pageSetup orientation="portrait" r:id="rId3"/>
      <headerFooter alignWithMargins="0"/>
    </customSheetView>
    <customSheetView guid="{BB6473B7-092C-417E-97E7-ED0705AE17A0}" state="hidden">
      <selection activeCell="E8" sqref="E8"/>
      <pageMargins left="0" right="0" top="0" bottom="0" header="0" footer="0"/>
      <pageSetup orientation="portrait" r:id="rId4"/>
      <headerFooter alignWithMargins="0"/>
    </customSheetView>
    <customSheetView guid="{A41EE4DE-0D82-4A56-8210-F78316511D11}" state="hidden">
      <selection activeCell="E8" sqref="E8"/>
      <pageMargins left="0" right="0" top="0" bottom="0" header="0" footer="0"/>
      <pageSetup orientation="portrait" r:id="rId5"/>
      <headerFooter alignWithMargins="0"/>
    </customSheetView>
    <customSheetView guid="{1E0C44A1-9358-4FBD-8C2C-4DB661DA1476}" state="hidden">
      <selection activeCell="E8" sqref="E8"/>
      <pageMargins left="0" right="0" top="0" bottom="0" header="0" footer="0"/>
      <pageSetup orientation="portrait" r:id="rId6"/>
      <headerFooter alignWithMargins="0"/>
    </customSheetView>
    <customSheetView guid="{498493C3-769C-4143-9114-C68CD1D40B11}" state="hidden">
      <selection activeCell="E8" sqref="E8"/>
      <pageMargins left="0" right="0" top="0" bottom="0" header="0" footer="0"/>
      <pageSetup orientation="portrait" r:id="rId7"/>
      <headerFooter alignWithMargins="0"/>
    </customSheetView>
    <customSheetView guid="{C431BC99-7569-44AB-83F6-AB73BDED3783}" state="hidden">
      <selection activeCell="E8" sqref="E8"/>
      <pageMargins left="0" right="0" top="0" bottom="0" header="0" footer="0"/>
      <pageSetup orientation="portrait" r:id="rId8"/>
      <headerFooter alignWithMargins="0"/>
    </customSheetView>
    <customSheetView guid="{E97134B6-5E8D-4951-8DA0-73D065532361}" state="hidden">
      <selection activeCell="E8" sqref="E8"/>
      <pageMargins left="0" right="0" top="0" bottom="0" header="0" footer="0"/>
      <pageSetup orientation="portrait" r:id="rId9"/>
      <headerFooter alignWithMargins="0"/>
    </customSheetView>
    <customSheetView guid="{D0757F9E-DF41-4B40-A5E5-F4F8FDD8D61D}" state="hidden">
      <selection activeCell="E8" sqref="E8"/>
      <pageMargins left="0" right="0" top="0" bottom="0" header="0" footer="0"/>
      <pageSetup orientation="portrait" r:id="rId10"/>
      <headerFooter alignWithMargins="0"/>
    </customSheetView>
    <customSheetView guid="{EE46BCD1-F715-4FA9-A5FC-1B125AD601E0}">
      <selection activeCell="E8" sqref="E8"/>
      <pageMargins left="0" right="0" top="0" bottom="0" header="0" footer="0"/>
      <pageSetup orientation="portrait" r:id="rId11"/>
      <headerFooter alignWithMargins="0"/>
    </customSheetView>
    <customSheetView guid="{4AA1107B-A795-4744-B566-827168772C7A}">
      <selection activeCell="E8" sqref="E8"/>
      <pageMargins left="0" right="0" top="0" bottom="0" header="0" footer="0"/>
      <pageSetup orientation="portrait" r:id="rId12"/>
      <headerFooter alignWithMargins="0"/>
    </customSheetView>
    <customSheetView guid="{B23AD343-29DA-4CE0-BD10-47BF44F3782F}">
      <selection activeCell="G8" sqref="G8"/>
      <pageMargins left="0" right="0" top="0" bottom="0" header="0" footer="0"/>
      <pageSetup orientation="portrait" r:id="rId13"/>
      <headerFooter alignWithMargins="0"/>
    </customSheetView>
    <customSheetView guid="{ECE9294F-C910-4036-88BC-B1F2176FB06B}">
      <selection activeCell="B6" sqref="B6"/>
      <pageMargins left="0" right="0" top="0" bottom="0" header="0" footer="0"/>
      <pageSetup orientation="portrait" r:id="rId14"/>
      <headerFooter alignWithMargins="0"/>
    </customSheetView>
    <customSheetView guid="{27A45B7A-04F2-4516-B80B-5ED0825D4ED3}" scale="70">
      <selection activeCell="C6" sqref="C6"/>
      <pageMargins left="0" right="0" top="0" bottom="0" header="0" footer="0"/>
      <pageSetup orientation="portrait" r:id="rId15"/>
      <headerFooter alignWithMargins="0"/>
    </customSheetView>
    <customSheetView guid="{E9F4E142-7D26-464D-BECA-4F3806DB1FE1}">
      <selection activeCell="G8" sqref="G8"/>
      <pageMargins left="0" right="0" top="0" bottom="0" header="0" footer="0"/>
      <pageSetup orientation="portrait" r:id="rId16"/>
      <headerFooter alignWithMargins="0"/>
    </customSheetView>
    <customSheetView guid="{A7DBDDEF-9245-44C6-9EBF-032DB6E1C0A2}" topLeftCell="A9">
      <selection activeCell="B9" sqref="B9"/>
      <pageMargins left="0" right="0" top="0" bottom="0" header="0" footer="0"/>
      <pageSetup orientation="portrait" r:id="rId17"/>
      <headerFooter alignWithMargins="0"/>
    </customSheetView>
    <customSheetView guid="{7487ED9F-BBED-4B2A-9631-22F1A430946B}">
      <selection activeCell="E8" sqref="E8"/>
      <pageMargins left="0" right="0" top="0" bottom="0" header="0" footer="0"/>
      <pageSetup orientation="portrait" r:id="rId18"/>
      <headerFooter alignWithMargins="0"/>
    </customSheetView>
    <customSheetView guid="{B3CE7B10-A914-4559-A6DA-AED8C22AFD6D}" state="hidden">
      <selection activeCell="E8" sqref="E8"/>
      <pageMargins left="0" right="0" top="0" bottom="0" header="0" footer="0"/>
      <pageSetup orientation="portrait" r:id="rId19"/>
      <headerFooter alignWithMargins="0"/>
    </customSheetView>
    <customSheetView guid="{D53177B2-31EC-4222-B97A-A37DCFD9E45B}" state="hidden">
      <selection activeCell="E8" sqref="E8"/>
      <pageMargins left="0" right="0" top="0" bottom="0" header="0" footer="0"/>
      <pageSetup orientation="portrait" r:id="rId20"/>
      <headerFooter alignWithMargins="0"/>
    </customSheetView>
    <customSheetView guid="{223BC0FC-814D-40F0-9795-CE82A16FF3A5}" state="hidden">
      <selection activeCell="E8" sqref="E8"/>
      <pageMargins left="0" right="0" top="0" bottom="0" header="0" footer="0"/>
      <pageSetup orientation="portrait" r:id="rId21"/>
      <headerFooter alignWithMargins="0"/>
    </customSheetView>
    <customSheetView guid="{B835C05C-B615-4DCB-982D-4519616B3CD8}" state="hidden">
      <selection activeCell="E8" sqref="E8"/>
      <pageMargins left="0" right="0" top="0" bottom="0" header="0" footer="0"/>
      <pageSetup orientation="portrait" r:id="rId22"/>
      <headerFooter alignWithMargins="0"/>
    </customSheetView>
    <customSheetView guid="{A34CC49F-E309-4C23-B4F6-1E3B307C10D1}" state="hidden">
      <selection activeCell="E8" sqref="E8"/>
      <pageMargins left="0" right="0" top="0" bottom="0" header="0" footer="0"/>
      <pageSetup orientation="portrait" r:id="rId23"/>
      <headerFooter alignWithMargins="0"/>
    </customSheetView>
    <customSheetView guid="{8909CFDD-4F29-4C72-886E-908773EE94A2}" state="hidden">
      <selection activeCell="E8" sqref="E8"/>
      <pageMargins left="0" right="0" top="0" bottom="0" header="0" footer="0"/>
      <pageSetup orientation="portrait" r:id="rId24"/>
      <headerFooter alignWithMargins="0"/>
    </customSheetView>
    <customSheetView guid="{D5F8AD2D-F014-4A7B-9CE7-589273BD9F11}" state="hidden">
      <selection activeCell="E8" sqref="E8"/>
      <pageMargins left="0" right="0" top="0" bottom="0" header="0" footer="0"/>
      <pageSetup orientation="portrait" r:id="rId25"/>
      <headerFooter alignWithMargins="0"/>
    </customSheetView>
    <customSheetView guid="{B79CB868-E256-4BC8-93B8-32C16DA3E61B}" state="hidden">
      <selection activeCell="E8" sqref="E8"/>
      <pageMargins left="0" right="0" top="0" bottom="0" header="0" footer="0"/>
      <pageSetup orientation="portrait" r:id="rId26"/>
      <headerFooter alignWithMargins="0"/>
    </customSheetView>
  </customSheetViews>
  <mergeCells count="1">
    <mergeCell ref="A2:E2"/>
  </mergeCells>
  <phoneticPr fontId="29" type="noConversion"/>
  <pageMargins left="0.75" right="0.62" top="0.65" bottom="1" header="0.5" footer="0.5"/>
  <pageSetup orientation="portrait" r:id="rId27"/>
  <headerFooter alignWithMargins="0"/>
  <drawing r:id="rId28"/>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7"/>
  <dimension ref="A1:AO80"/>
  <sheetViews>
    <sheetView showGridLines="0" showZeros="0" view="pageBreakPreview" zoomScaleNormal="100" zoomScaleSheetLayoutView="100" workbookViewId="0">
      <selection activeCell="F52" sqref="F52"/>
    </sheetView>
  </sheetViews>
  <sheetFormatPr defaultColWidth="8" defaultRowHeight="16.5"/>
  <cols>
    <col min="1" max="1" width="10.375" style="406" customWidth="1"/>
    <col min="2" max="2" width="9.375" style="408" customWidth="1"/>
    <col min="3" max="3" width="12.875" style="406" customWidth="1"/>
    <col min="4" max="4" width="18.125" style="406" customWidth="1"/>
    <col min="5" max="5" width="19.375" style="406" customWidth="1"/>
    <col min="6" max="6" width="29" style="406" customWidth="1"/>
    <col min="7" max="8" width="8" style="406" hidden="1" customWidth="1"/>
    <col min="9" max="11" width="8" style="405" hidden="1" customWidth="1"/>
    <col min="12" max="24" width="8" style="405" customWidth="1"/>
    <col min="25" max="27" width="8" style="405" hidden="1" customWidth="1"/>
    <col min="28" max="28" width="17.5" style="405" hidden="1" customWidth="1"/>
    <col min="29" max="29" width="12.125" style="405" hidden="1" customWidth="1"/>
    <col min="30" max="30" width="8" style="403" hidden="1" customWidth="1"/>
    <col min="31" max="31" width="8" style="404" hidden="1" customWidth="1"/>
    <col min="32" max="32" width="12" style="404" hidden="1" customWidth="1"/>
    <col min="33" max="35" width="8" style="403" hidden="1" customWidth="1"/>
    <col min="36" max="36" width="9.125" style="403" hidden="1" customWidth="1"/>
    <col min="37" max="40" width="8" style="403" hidden="1" customWidth="1"/>
    <col min="41" max="41" width="8" style="403" customWidth="1"/>
    <col min="42" max="16384" width="8" style="405"/>
  </cols>
  <sheetData>
    <row r="1" spans="1:36" ht="17.25">
      <c r="A1" s="398" t="str">
        <f>Cover!B3</f>
        <v>SR-I/C&amp;M/WC-4402/2025(SR1/NT/W-AIS/DOM/B00/25/13182), (RFx: 5002004796)</v>
      </c>
      <c r="B1" s="398"/>
      <c r="C1" s="399"/>
      <c r="D1" s="399"/>
      <c r="E1" s="399"/>
      <c r="F1" s="400" t="s">
        <v>389</v>
      </c>
      <c r="G1" s="401"/>
      <c r="H1" s="401"/>
      <c r="I1" s="402"/>
      <c r="J1" s="402"/>
      <c r="K1" s="402"/>
      <c r="L1" s="402"/>
      <c r="M1" s="402"/>
      <c r="N1" s="402"/>
      <c r="O1" s="402"/>
      <c r="P1" s="402"/>
      <c r="Q1" s="402"/>
      <c r="R1" s="402"/>
      <c r="S1" s="402"/>
      <c r="T1" s="402"/>
      <c r="U1" s="402"/>
      <c r="V1" s="402"/>
      <c r="W1" s="402"/>
      <c r="X1" s="402"/>
      <c r="Y1" s="402"/>
      <c r="Z1" s="402" t="str">
        <f>'Names of Bidder'!D6</f>
        <v>Sole Bidder</v>
      </c>
      <c r="AA1" s="402"/>
      <c r="AB1" s="402"/>
      <c r="AC1" s="402"/>
      <c r="AE1" s="404">
        <v>1</v>
      </c>
      <c r="AF1" s="404" t="s">
        <v>390</v>
      </c>
      <c r="AI1" s="404">
        <v>1</v>
      </c>
      <c r="AJ1" s="403" t="s">
        <v>391</v>
      </c>
    </row>
    <row r="2" spans="1:36">
      <c r="A2" s="401"/>
      <c r="B2" s="401"/>
      <c r="C2" s="401"/>
      <c r="D2" s="401"/>
      <c r="E2" s="401"/>
      <c r="F2" s="401"/>
      <c r="G2" s="401"/>
      <c r="H2" s="401"/>
      <c r="I2" s="402"/>
      <c r="J2" s="402"/>
      <c r="K2" s="402"/>
      <c r="L2" s="402"/>
      <c r="M2" s="402"/>
      <c r="N2" s="402"/>
      <c r="O2" s="402"/>
      <c r="P2" s="402"/>
      <c r="Q2" s="402"/>
      <c r="R2" s="402"/>
      <c r="S2" s="402"/>
      <c r="T2" s="402"/>
      <c r="U2" s="402"/>
      <c r="V2" s="402"/>
      <c r="W2" s="402"/>
      <c r="X2" s="402"/>
      <c r="Y2" s="402"/>
      <c r="Z2" s="402">
        <f>'Names of Bidder'!L6</f>
        <v>0</v>
      </c>
      <c r="AA2" s="402"/>
      <c r="AB2" s="402"/>
      <c r="AC2" s="402"/>
      <c r="AE2" s="404">
        <v>2</v>
      </c>
      <c r="AF2" s="404" t="s">
        <v>392</v>
      </c>
      <c r="AI2" s="404">
        <v>2</v>
      </c>
      <c r="AJ2" s="403" t="s">
        <v>393</v>
      </c>
    </row>
    <row r="3" spans="1:36">
      <c r="A3" s="1409" t="s">
        <v>394</v>
      </c>
      <c r="B3" s="1409"/>
      <c r="C3" s="1409"/>
      <c r="D3" s="1409"/>
      <c r="E3" s="1409"/>
      <c r="F3" s="1409"/>
      <c r="G3" s="401"/>
      <c r="H3" s="401"/>
      <c r="I3" s="402"/>
      <c r="J3" s="402"/>
      <c r="K3" s="402"/>
      <c r="L3" s="402"/>
      <c r="M3" s="402"/>
      <c r="N3" s="402"/>
      <c r="O3" s="402"/>
      <c r="P3" s="402"/>
      <c r="Q3" s="402"/>
      <c r="R3" s="402"/>
      <c r="S3" s="402"/>
      <c r="T3" s="402"/>
      <c r="U3" s="402"/>
      <c r="V3" s="402"/>
      <c r="W3" s="402"/>
      <c r="X3" s="402"/>
      <c r="Y3" s="402"/>
      <c r="Z3" s="402"/>
      <c r="AA3" s="402"/>
      <c r="AB3" s="402"/>
      <c r="AC3" s="402"/>
      <c r="AE3" s="404">
        <v>3</v>
      </c>
      <c r="AF3" s="404" t="s">
        <v>395</v>
      </c>
      <c r="AI3" s="404">
        <v>3</v>
      </c>
      <c r="AJ3" s="403" t="s">
        <v>396</v>
      </c>
    </row>
    <row r="4" spans="1:36">
      <c r="A4" s="407"/>
      <c r="B4" s="407"/>
      <c r="C4" s="407"/>
      <c r="D4" s="407"/>
      <c r="E4" s="407"/>
      <c r="F4" s="407"/>
      <c r="G4" s="401"/>
      <c r="H4" s="401"/>
      <c r="I4" s="402"/>
      <c r="J4" s="402"/>
      <c r="K4" s="402"/>
      <c r="L4" s="402"/>
      <c r="M4" s="402"/>
      <c r="N4" s="402"/>
      <c r="O4" s="402"/>
      <c r="P4" s="402"/>
      <c r="Q4" s="402"/>
      <c r="R4" s="402"/>
      <c r="S4" s="402"/>
      <c r="T4" s="402"/>
      <c r="U4" s="402"/>
      <c r="V4" s="402"/>
      <c r="W4" s="402"/>
      <c r="X4" s="402"/>
      <c r="Y4" s="402"/>
      <c r="Z4" s="402"/>
      <c r="AA4" s="402"/>
      <c r="AB4" s="402"/>
      <c r="AC4" s="402"/>
      <c r="AE4" s="404">
        <v>4</v>
      </c>
      <c r="AF4" s="404" t="s">
        <v>397</v>
      </c>
      <c r="AI4" s="404">
        <v>4</v>
      </c>
      <c r="AJ4" s="403" t="s">
        <v>398</v>
      </c>
    </row>
    <row r="5" spans="1:36">
      <c r="A5" s="417" t="s">
        <v>399</v>
      </c>
      <c r="B5" s="417"/>
      <c r="C5" s="1410"/>
      <c r="D5" s="1410"/>
      <c r="E5" s="1410"/>
      <c r="F5" s="1410"/>
      <c r="G5" s="401"/>
      <c r="H5" s="401"/>
      <c r="I5" s="402"/>
      <c r="J5" s="402"/>
      <c r="K5" s="402"/>
      <c r="L5" s="402"/>
      <c r="M5" s="402"/>
      <c r="N5" s="402"/>
      <c r="O5" s="402"/>
      <c r="P5" s="402"/>
      <c r="Q5" s="402"/>
      <c r="R5" s="402"/>
      <c r="S5" s="402"/>
      <c r="T5" s="402"/>
      <c r="U5" s="402"/>
      <c r="V5" s="402"/>
      <c r="W5" s="402"/>
      <c r="X5" s="402"/>
      <c r="Y5" s="402"/>
      <c r="Z5" s="402"/>
      <c r="AA5" s="402"/>
      <c r="AB5" s="402"/>
      <c r="AC5" s="402"/>
      <c r="AE5" s="404">
        <v>5</v>
      </c>
      <c r="AF5" s="404" t="s">
        <v>397</v>
      </c>
      <c r="AI5" s="404">
        <v>5</v>
      </c>
      <c r="AJ5" s="403" t="s">
        <v>400</v>
      </c>
    </row>
    <row r="6" spans="1:36">
      <c r="A6" s="417" t="s">
        <v>401</v>
      </c>
      <c r="B6" s="1411" t="str">
        <f>'Sch-1'!B66</f>
        <v>--</v>
      </c>
      <c r="C6" s="1411"/>
      <c r="D6" s="401"/>
      <c r="E6" s="401"/>
      <c r="F6" s="401"/>
      <c r="G6" s="401"/>
      <c r="H6" s="401"/>
      <c r="I6" s="402"/>
      <c r="J6" s="402"/>
      <c r="K6" s="402"/>
      <c r="L6" s="402"/>
      <c r="M6" s="402"/>
      <c r="N6" s="402"/>
      <c r="O6" s="402"/>
      <c r="P6" s="402"/>
      <c r="Q6" s="402"/>
      <c r="R6" s="402"/>
      <c r="S6" s="402"/>
      <c r="T6" s="402"/>
      <c r="U6" s="402"/>
      <c r="V6" s="402"/>
      <c r="W6" s="402"/>
      <c r="X6" s="402"/>
      <c r="Y6" s="402"/>
      <c r="Z6" s="402"/>
      <c r="AA6" s="402"/>
      <c r="AB6" s="402"/>
      <c r="AC6" s="402"/>
      <c r="AE6" s="404">
        <v>6</v>
      </c>
      <c r="AF6" s="404" t="s">
        <v>397</v>
      </c>
      <c r="AG6" s="409" t="e">
        <f>DAY(B6)</f>
        <v>#VALUE!</v>
      </c>
      <c r="AI6" s="404">
        <v>6</v>
      </c>
      <c r="AJ6" s="403" t="s">
        <v>402</v>
      </c>
    </row>
    <row r="7" spans="1:36">
      <c r="A7" s="417"/>
      <c r="B7" s="1127"/>
      <c r="C7" s="1127"/>
      <c r="D7" s="401"/>
      <c r="E7" s="401"/>
      <c r="F7" s="401"/>
      <c r="G7" s="401"/>
      <c r="H7" s="401"/>
      <c r="I7" s="402"/>
      <c r="J7" s="402"/>
      <c r="K7" s="402"/>
      <c r="L7" s="402"/>
      <c r="M7" s="402"/>
      <c r="N7" s="402"/>
      <c r="O7" s="402"/>
      <c r="P7" s="402"/>
      <c r="Q7" s="402"/>
      <c r="R7" s="402"/>
      <c r="S7" s="402"/>
      <c r="T7" s="402"/>
      <c r="U7" s="402"/>
      <c r="V7" s="402"/>
      <c r="W7" s="402"/>
      <c r="X7" s="402"/>
      <c r="Y7" s="402"/>
      <c r="Z7" s="402"/>
      <c r="AA7" s="402"/>
      <c r="AB7" s="402"/>
      <c r="AC7" s="402"/>
      <c r="AE7" s="404">
        <v>7</v>
      </c>
      <c r="AF7" s="404" t="s">
        <v>397</v>
      </c>
      <c r="AG7" s="409" t="e">
        <f>MONTH(B6)</f>
        <v>#VALUE!</v>
      </c>
      <c r="AI7" s="404">
        <v>7</v>
      </c>
      <c r="AJ7" s="403" t="s">
        <v>403</v>
      </c>
    </row>
    <row r="8" spans="1:36">
      <c r="A8" s="1128" t="s">
        <v>88</v>
      </c>
      <c r="B8" s="410"/>
      <c r="C8" s="401"/>
      <c r="D8" s="401"/>
      <c r="E8" s="401"/>
      <c r="F8" s="411"/>
      <c r="G8" s="401"/>
      <c r="H8" s="401"/>
      <c r="I8" s="402"/>
      <c r="J8" s="402"/>
      <c r="K8" s="402"/>
      <c r="L8" s="402"/>
      <c r="M8" s="402"/>
      <c r="N8" s="402"/>
      <c r="O8" s="402"/>
      <c r="P8" s="402"/>
      <c r="Q8" s="402"/>
      <c r="R8" s="402"/>
      <c r="S8" s="402"/>
      <c r="T8" s="402"/>
      <c r="U8" s="402"/>
      <c r="V8" s="402"/>
      <c r="W8" s="402"/>
      <c r="X8" s="402"/>
      <c r="Y8" s="402"/>
      <c r="Z8" s="402"/>
      <c r="AA8" s="402"/>
      <c r="AB8" s="402"/>
      <c r="AC8" s="402"/>
      <c r="AE8" s="404">
        <v>8</v>
      </c>
      <c r="AF8" s="404" t="s">
        <v>397</v>
      </c>
      <c r="AG8" s="409" t="e">
        <f>LOOKUP(AG7,AI1:AI12,AJ1:AJ12)</f>
        <v>#VALUE!</v>
      </c>
      <c r="AI8" s="404">
        <v>8</v>
      </c>
      <c r="AJ8" s="403" t="s">
        <v>404</v>
      </c>
    </row>
    <row r="9" spans="1:36">
      <c r="A9" s="1129" t="str">
        <f>'Sch-1'!M7</f>
        <v>Contract &amp; Materials Dept.,</v>
      </c>
      <c r="B9" s="1129"/>
      <c r="C9" s="401"/>
      <c r="D9" s="401"/>
      <c r="E9" s="401"/>
      <c r="F9" s="411"/>
      <c r="G9" s="401"/>
      <c r="H9" s="401"/>
      <c r="I9" s="402"/>
      <c r="J9" s="402"/>
      <c r="K9" s="402"/>
      <c r="L9" s="402"/>
      <c r="M9" s="402"/>
      <c r="N9" s="402"/>
      <c r="O9" s="402"/>
      <c r="P9" s="402"/>
      <c r="Q9" s="402"/>
      <c r="R9" s="402"/>
      <c r="S9" s="402"/>
      <c r="T9" s="402"/>
      <c r="U9" s="402"/>
      <c r="V9" s="402"/>
      <c r="W9" s="402"/>
      <c r="X9" s="402"/>
      <c r="Y9" s="402"/>
      <c r="Z9" s="402"/>
      <c r="AA9" s="402"/>
      <c r="AB9" s="402"/>
      <c r="AC9" s="402"/>
      <c r="AE9" s="404">
        <v>9</v>
      </c>
      <c r="AF9" s="404" t="s">
        <v>397</v>
      </c>
      <c r="AG9" s="409" t="e">
        <f>YEAR(B6)</f>
        <v>#VALUE!</v>
      </c>
      <c r="AI9" s="404">
        <v>9</v>
      </c>
      <c r="AJ9" s="403" t="s">
        <v>405</v>
      </c>
    </row>
    <row r="10" spans="1:36">
      <c r="A10" s="1129" t="str">
        <f>'Sch-1'!M8</f>
        <v>Power Grid Corporation of India Ltd.,</v>
      </c>
      <c r="B10" s="1129"/>
      <c r="C10" s="401"/>
      <c r="D10" s="401"/>
      <c r="E10" s="401"/>
      <c r="F10" s="411"/>
      <c r="G10" s="401"/>
      <c r="H10" s="401"/>
      <c r="I10" s="402"/>
      <c r="J10" s="402"/>
      <c r="K10" s="402"/>
      <c r="L10" s="402"/>
      <c r="M10" s="402"/>
      <c r="N10" s="402"/>
      <c r="O10" s="402"/>
      <c r="P10" s="402"/>
      <c r="Q10" s="402"/>
      <c r="R10" s="402"/>
      <c r="S10" s="402"/>
      <c r="T10" s="402"/>
      <c r="U10" s="402"/>
      <c r="V10" s="402"/>
      <c r="W10" s="402"/>
      <c r="X10" s="402"/>
      <c r="Y10" s="402"/>
      <c r="Z10" s="402"/>
      <c r="AA10" s="402"/>
      <c r="AB10" s="402"/>
      <c r="AC10" s="402"/>
      <c r="AE10" s="404">
        <v>10</v>
      </c>
      <c r="AF10" s="404" t="s">
        <v>397</v>
      </c>
      <c r="AI10" s="404">
        <v>10</v>
      </c>
      <c r="AJ10" s="403" t="s">
        <v>406</v>
      </c>
    </row>
    <row r="11" spans="1:36">
      <c r="A11" s="1129" t="str">
        <f>'Sch-1'!M9</f>
        <v>SRTS-I, Kavadiguda Main Road,</v>
      </c>
      <c r="B11" s="1129"/>
      <c r="C11" s="401"/>
      <c r="D11" s="401"/>
      <c r="E11" s="401"/>
      <c r="F11" s="411"/>
      <c r="G11" s="401"/>
      <c r="H11" s="401"/>
      <c r="I11" s="402"/>
      <c r="J11" s="402"/>
      <c r="K11" s="402"/>
      <c r="L11" s="402"/>
      <c r="M11" s="402"/>
      <c r="N11" s="402"/>
      <c r="O11" s="402"/>
      <c r="P11" s="402"/>
      <c r="Q11" s="402"/>
      <c r="R11" s="402"/>
      <c r="S11" s="402"/>
      <c r="T11" s="402"/>
      <c r="U11" s="402"/>
      <c r="V11" s="402"/>
      <c r="W11" s="402"/>
      <c r="X11" s="402"/>
      <c r="Y11" s="402"/>
      <c r="Z11" s="402"/>
      <c r="AA11" s="402"/>
      <c r="AB11" s="402"/>
      <c r="AC11" s="402"/>
      <c r="AE11" s="404">
        <v>11</v>
      </c>
      <c r="AF11" s="404" t="s">
        <v>397</v>
      </c>
      <c r="AI11" s="404">
        <v>11</v>
      </c>
      <c r="AJ11" s="403" t="s">
        <v>407</v>
      </c>
    </row>
    <row r="12" spans="1:36">
      <c r="A12" s="1129" t="str">
        <f>'Sch-1'!M10</f>
        <v>Secunderabad -500080.</v>
      </c>
      <c r="B12" s="1129"/>
      <c r="C12" s="401"/>
      <c r="D12" s="401"/>
      <c r="E12" s="401"/>
      <c r="F12" s="411"/>
      <c r="G12" s="401"/>
      <c r="H12" s="401"/>
      <c r="I12" s="402"/>
      <c r="J12" s="402"/>
      <c r="K12" s="402"/>
      <c r="L12" s="402"/>
      <c r="M12" s="402"/>
      <c r="N12" s="402"/>
      <c r="O12" s="402"/>
      <c r="P12" s="402"/>
      <c r="Q12" s="402"/>
      <c r="R12" s="402"/>
      <c r="S12" s="402"/>
      <c r="T12" s="402"/>
      <c r="U12" s="402"/>
      <c r="V12" s="402"/>
      <c r="W12" s="402"/>
      <c r="X12" s="402"/>
      <c r="Y12" s="402"/>
      <c r="Z12" s="402"/>
      <c r="AA12" s="402"/>
      <c r="AB12" s="402"/>
      <c r="AC12" s="402"/>
      <c r="AE12" s="404">
        <v>12</v>
      </c>
      <c r="AF12" s="404" t="s">
        <v>397</v>
      </c>
      <c r="AI12" s="404">
        <v>12</v>
      </c>
      <c r="AJ12" s="403" t="s">
        <v>408</v>
      </c>
    </row>
    <row r="13" spans="1:36">
      <c r="A13" s="1129">
        <f>'Sch-1'!M11</f>
        <v>0</v>
      </c>
      <c r="B13" s="1129"/>
      <c r="C13" s="401"/>
      <c r="D13" s="401"/>
      <c r="E13" s="401"/>
      <c r="F13" s="411"/>
      <c r="G13" s="401"/>
      <c r="H13" s="401"/>
      <c r="I13" s="402"/>
      <c r="J13" s="402"/>
      <c r="K13" s="402"/>
      <c r="L13" s="402"/>
      <c r="M13" s="402"/>
      <c r="N13" s="402"/>
      <c r="O13" s="402"/>
      <c r="P13" s="402"/>
      <c r="Q13" s="402"/>
      <c r="R13" s="402"/>
      <c r="S13" s="402"/>
      <c r="T13" s="402"/>
      <c r="U13" s="402"/>
      <c r="V13" s="402"/>
      <c r="W13" s="402"/>
      <c r="X13" s="402"/>
      <c r="Y13" s="402"/>
      <c r="Z13" s="402"/>
      <c r="AA13" s="402"/>
      <c r="AB13" s="402"/>
      <c r="AC13" s="402"/>
      <c r="AE13" s="404">
        <v>13</v>
      </c>
      <c r="AF13" s="404" t="s">
        <v>397</v>
      </c>
    </row>
    <row r="14" spans="1:36" ht="22.5" customHeight="1">
      <c r="A14" s="417"/>
      <c r="B14" s="417"/>
      <c r="C14" s="401"/>
      <c r="D14" s="401"/>
      <c r="E14" s="401"/>
      <c r="F14" s="411"/>
      <c r="G14" s="401"/>
      <c r="H14" s="401"/>
      <c r="I14" s="402"/>
      <c r="J14" s="402"/>
      <c r="K14" s="402"/>
      <c r="L14" s="402"/>
      <c r="M14" s="402"/>
      <c r="N14" s="402"/>
      <c r="O14" s="402"/>
      <c r="P14" s="402"/>
      <c r="Q14" s="402"/>
      <c r="R14" s="402"/>
      <c r="S14" s="402"/>
      <c r="T14" s="402"/>
      <c r="U14" s="402"/>
      <c r="V14" s="402"/>
      <c r="W14" s="402"/>
      <c r="X14" s="402"/>
      <c r="Y14" s="402"/>
      <c r="Z14" s="402"/>
      <c r="AA14" s="402"/>
      <c r="AB14" s="402"/>
      <c r="AC14" s="402"/>
      <c r="AE14" s="404">
        <v>14</v>
      </c>
      <c r="AF14" s="404" t="s">
        <v>397</v>
      </c>
    </row>
    <row r="15" spans="1:36" ht="96.75" customHeight="1">
      <c r="A15" s="1130" t="s">
        <v>409</v>
      </c>
      <c r="B15" s="1406" t="str">
        <f>Cover!B2</f>
        <v xml:space="preserve">WC-4402 : 400KV AIS Substation Extension Package of Kurnool-3 PS due to Re-Arrangement in Electrical Layout at Kurnool-III Pooling Station </v>
      </c>
      <c r="C15" s="1406"/>
      <c r="D15" s="1406"/>
      <c r="E15" s="1406"/>
      <c r="F15" s="1406"/>
      <c r="G15" s="401"/>
      <c r="H15" s="401"/>
      <c r="I15" s="402"/>
      <c r="J15" s="402"/>
      <c r="K15" s="402"/>
      <c r="L15" s="402"/>
      <c r="M15" s="402"/>
      <c r="N15" s="402"/>
      <c r="O15" s="402"/>
      <c r="P15" s="402"/>
      <c r="Q15" s="402"/>
      <c r="R15" s="402"/>
      <c r="S15" s="402"/>
      <c r="T15" s="402"/>
      <c r="U15" s="402"/>
      <c r="V15" s="402"/>
      <c r="W15" s="402"/>
      <c r="X15" s="402"/>
      <c r="Y15" s="402"/>
      <c r="Z15" s="402"/>
      <c r="AA15" s="402"/>
      <c r="AB15" s="402"/>
      <c r="AC15" s="402"/>
      <c r="AE15" s="404">
        <v>15</v>
      </c>
      <c r="AF15" s="404" t="s">
        <v>397</v>
      </c>
    </row>
    <row r="16" spans="1:36" ht="27.75" customHeight="1">
      <c r="A16" s="401" t="s">
        <v>410</v>
      </c>
      <c r="B16" s="401"/>
      <c r="C16" s="411"/>
      <c r="D16" s="411"/>
      <c r="E16" s="411"/>
      <c r="F16" s="411"/>
      <c r="G16" s="401"/>
      <c r="H16" s="401"/>
      <c r="I16" s="402"/>
      <c r="J16" s="402"/>
      <c r="K16" s="402"/>
      <c r="L16" s="402"/>
      <c r="M16" s="402"/>
      <c r="N16" s="402"/>
      <c r="O16" s="402"/>
      <c r="P16" s="402"/>
      <c r="Q16" s="402"/>
      <c r="R16" s="402"/>
      <c r="S16" s="402"/>
      <c r="T16" s="402"/>
      <c r="U16" s="402"/>
      <c r="V16" s="402"/>
      <c r="W16" s="402"/>
      <c r="X16" s="402"/>
      <c r="Y16" s="402"/>
      <c r="Z16" s="402"/>
      <c r="AA16" s="402"/>
      <c r="AB16" s="402"/>
      <c r="AC16" s="402"/>
      <c r="AE16" s="404">
        <v>16</v>
      </c>
      <c r="AF16" s="404" t="s">
        <v>397</v>
      </c>
    </row>
    <row r="17" spans="1:41" ht="129" customHeight="1">
      <c r="A17" s="1131">
        <v>1</v>
      </c>
      <c r="B17" s="1407" t="str">
        <f>Z17 &amp;AB17 &amp; AC17 &amp; AA17</f>
        <v>In continuation of First Envelope of our Bid, we hereby submit the Second Envelope of the Bid, both of which shall be read together and in conjunction with each other, and shall be construed as an integral part of our Bid. Accordingly, we the undersigned, offer to design, manufacture, test, deliver, install and commission (including carrying out Trial Operation, Performance &amp; Guarantee Test as per provision of Technical Specification) under the above-named package in full conformity with the said Bidding Documents for the sum of Rs. 0 (Rs. Zero Only ) or such other sums as may be determined in accordance with the terms and conditions of the Bidding Documents.</v>
      </c>
      <c r="C17" s="1407"/>
      <c r="D17" s="1407"/>
      <c r="E17" s="1407"/>
      <c r="F17" s="1407"/>
      <c r="G17" s="401"/>
      <c r="H17" s="401"/>
      <c r="I17" s="402"/>
      <c r="J17" s="402"/>
      <c r="K17" s="402"/>
      <c r="L17" s="402"/>
      <c r="M17" s="402"/>
      <c r="N17" s="402"/>
      <c r="O17" s="402"/>
      <c r="P17" s="402"/>
      <c r="Q17" s="402"/>
      <c r="R17" s="402"/>
      <c r="S17" s="402"/>
      <c r="T17" s="402"/>
      <c r="U17" s="402"/>
      <c r="V17" s="402"/>
      <c r="W17" s="402"/>
      <c r="X17" s="402"/>
      <c r="Y17" s="402"/>
      <c r="Z17" s="1132" t="s">
        <v>411</v>
      </c>
      <c r="AA17" s="729" t="s">
        <v>412</v>
      </c>
      <c r="AB17" s="412">
        <f>'Sch-6 After Discount'!D28</f>
        <v>0</v>
      </c>
      <c r="AC17" s="413" t="str">
        <f>" (" &amp; 'N to W'!A4 &amp; ")"</f>
        <v xml:space="preserve"> (Rs. Zero Only )</v>
      </c>
      <c r="AE17" s="404">
        <v>17</v>
      </c>
      <c r="AF17" s="404" t="s">
        <v>397</v>
      </c>
    </row>
    <row r="18" spans="1:41" ht="39" customHeight="1">
      <c r="A18" s="401"/>
      <c r="B18" s="1412" t="s">
        <v>413</v>
      </c>
      <c r="C18" s="1412"/>
      <c r="D18" s="1412"/>
      <c r="E18" s="1412"/>
      <c r="F18" s="1412"/>
      <c r="G18" s="401"/>
      <c r="H18" s="401"/>
      <c r="I18" s="402"/>
      <c r="J18" s="402"/>
      <c r="K18" s="402"/>
      <c r="L18" s="402"/>
      <c r="M18" s="402"/>
      <c r="N18" s="402"/>
      <c r="O18" s="402"/>
      <c r="P18" s="402"/>
      <c r="Q18" s="402"/>
      <c r="R18" s="402"/>
      <c r="S18" s="402"/>
      <c r="T18" s="402"/>
      <c r="U18" s="402"/>
      <c r="V18" s="402"/>
      <c r="W18" s="402"/>
      <c r="X18" s="402"/>
      <c r="Y18" s="402"/>
      <c r="Z18" s="402"/>
      <c r="AA18" s="402"/>
      <c r="AB18" s="402"/>
      <c r="AC18" s="402"/>
      <c r="AE18" s="404">
        <v>18</v>
      </c>
      <c r="AF18" s="404" t="s">
        <v>397</v>
      </c>
    </row>
    <row r="19" spans="1:41" s="406" customFormat="1" ht="27.75" customHeight="1">
      <c r="A19" s="1133">
        <v>2</v>
      </c>
      <c r="B19" s="1408" t="s">
        <v>414</v>
      </c>
      <c r="C19" s="1408"/>
      <c r="D19" s="1408"/>
      <c r="E19" s="1408"/>
      <c r="F19" s="1408"/>
      <c r="G19" s="401"/>
      <c r="H19" s="401"/>
      <c r="I19" s="401"/>
      <c r="J19" s="401"/>
      <c r="K19" s="401"/>
      <c r="L19" s="401"/>
      <c r="M19" s="401"/>
      <c r="N19" s="401"/>
      <c r="O19" s="401"/>
      <c r="P19" s="401"/>
      <c r="Q19" s="401"/>
      <c r="R19" s="401"/>
      <c r="S19" s="401"/>
      <c r="T19" s="401"/>
      <c r="U19" s="401"/>
      <c r="V19" s="401"/>
      <c r="W19" s="401"/>
      <c r="X19" s="401"/>
      <c r="Y19" s="401"/>
      <c r="Z19" s="401"/>
      <c r="AA19" s="401"/>
      <c r="AB19" s="401"/>
      <c r="AC19" s="401"/>
      <c r="AD19" s="414"/>
      <c r="AE19" s="404">
        <v>19</v>
      </c>
      <c r="AF19" s="404" t="s">
        <v>397</v>
      </c>
      <c r="AG19" s="414"/>
      <c r="AH19" s="414"/>
      <c r="AI19" s="414"/>
      <c r="AJ19" s="414"/>
      <c r="AK19" s="414"/>
      <c r="AL19" s="414"/>
      <c r="AM19" s="414"/>
      <c r="AN19" s="414"/>
      <c r="AO19" s="414"/>
    </row>
    <row r="20" spans="1:41" ht="39.75" customHeight="1">
      <c r="A20" s="1131">
        <v>2.1</v>
      </c>
      <c r="B20" s="1407" t="s">
        <v>415</v>
      </c>
      <c r="C20" s="1407"/>
      <c r="D20" s="1407"/>
      <c r="E20" s="1407"/>
      <c r="F20" s="1407"/>
      <c r="G20" s="401"/>
      <c r="H20" s="401"/>
      <c r="I20" s="402"/>
      <c r="J20" s="402"/>
      <c r="K20" s="402"/>
      <c r="L20" s="402"/>
      <c r="M20" s="402"/>
      <c r="N20" s="402"/>
      <c r="O20" s="402"/>
      <c r="P20" s="402"/>
      <c r="Q20" s="402"/>
      <c r="R20" s="402"/>
      <c r="S20" s="402"/>
      <c r="T20" s="402"/>
      <c r="U20" s="402"/>
      <c r="V20" s="402"/>
      <c r="W20" s="402"/>
      <c r="X20" s="402"/>
      <c r="Y20" s="402"/>
      <c r="Z20" s="402"/>
      <c r="AA20" s="402"/>
      <c r="AB20" s="402"/>
      <c r="AC20" s="402"/>
      <c r="AE20" s="404">
        <v>20</v>
      </c>
      <c r="AF20" s="404" t="s">
        <v>397</v>
      </c>
    </row>
    <row r="21" spans="1:41" ht="36.75" customHeight="1">
      <c r="A21" s="401"/>
      <c r="B21" s="1413" t="s">
        <v>416</v>
      </c>
      <c r="C21" s="1413"/>
      <c r="D21" s="1407" t="s">
        <v>417</v>
      </c>
      <c r="E21" s="1407"/>
      <c r="F21" s="1407"/>
      <c r="G21" s="401"/>
      <c r="H21" s="401"/>
      <c r="I21" s="402"/>
      <c r="J21" s="402"/>
      <c r="K21" s="402"/>
      <c r="L21" s="402"/>
      <c r="M21" s="402"/>
      <c r="N21" s="402"/>
      <c r="O21" s="402"/>
      <c r="P21" s="402"/>
      <c r="Q21" s="402"/>
      <c r="R21" s="402"/>
      <c r="S21" s="402"/>
      <c r="T21" s="402"/>
      <c r="U21" s="402"/>
      <c r="V21" s="402"/>
      <c r="W21" s="402"/>
      <c r="X21" s="402"/>
      <c r="Y21" s="402"/>
      <c r="Z21" s="402"/>
      <c r="AA21" s="402"/>
      <c r="AB21" s="402"/>
      <c r="AC21" s="402"/>
      <c r="AE21" s="404">
        <v>21</v>
      </c>
      <c r="AF21" s="404" t="s">
        <v>390</v>
      </c>
    </row>
    <row r="22" spans="1:41" ht="33" customHeight="1">
      <c r="A22" s="401"/>
      <c r="B22" s="1413" t="s">
        <v>418</v>
      </c>
      <c r="C22" s="1413"/>
      <c r="D22" s="730" t="s">
        <v>419</v>
      </c>
      <c r="E22" s="1135"/>
      <c r="F22" s="1135"/>
      <c r="G22" s="401"/>
      <c r="H22" s="401"/>
      <c r="I22" s="402"/>
      <c r="J22" s="402"/>
      <c r="K22" s="402"/>
      <c r="L22" s="402"/>
      <c r="M22" s="402"/>
      <c r="N22" s="402"/>
      <c r="O22" s="402"/>
      <c r="P22" s="402"/>
      <c r="Q22" s="402"/>
      <c r="R22" s="402"/>
      <c r="S22" s="402"/>
      <c r="T22" s="402"/>
      <c r="U22" s="402"/>
      <c r="V22" s="402"/>
      <c r="W22" s="402"/>
      <c r="X22" s="402"/>
      <c r="Y22" s="402"/>
      <c r="Z22" s="402"/>
      <c r="AA22" s="402"/>
      <c r="AB22" s="402"/>
      <c r="AC22" s="402"/>
      <c r="AE22" s="404">
        <v>22</v>
      </c>
      <c r="AF22" s="404" t="s">
        <v>397</v>
      </c>
    </row>
    <row r="23" spans="1:41" ht="28.15" customHeight="1">
      <c r="A23" s="401"/>
      <c r="B23" s="1413" t="s">
        <v>420</v>
      </c>
      <c r="C23" s="1413"/>
      <c r="D23" s="1135" t="s">
        <v>421</v>
      </c>
      <c r="E23" s="1135"/>
      <c r="F23" s="1135"/>
      <c r="G23" s="401"/>
      <c r="H23" s="414"/>
      <c r="I23" s="402"/>
      <c r="J23" s="402"/>
      <c r="K23" s="402"/>
      <c r="L23" s="402"/>
      <c r="M23" s="402"/>
      <c r="N23" s="402"/>
      <c r="O23" s="402"/>
      <c r="P23" s="402"/>
      <c r="Q23" s="402"/>
      <c r="R23" s="402"/>
      <c r="S23" s="402"/>
      <c r="T23" s="402"/>
      <c r="U23" s="402"/>
      <c r="V23" s="402"/>
      <c r="W23" s="402"/>
      <c r="X23" s="402"/>
      <c r="Y23" s="402"/>
      <c r="Z23" s="402"/>
      <c r="AA23" s="402"/>
      <c r="AB23" s="402"/>
      <c r="AC23" s="402"/>
      <c r="AE23" s="404">
        <v>23</v>
      </c>
      <c r="AF23" s="404" t="s">
        <v>397</v>
      </c>
    </row>
    <row r="24" spans="1:41" ht="28.15" customHeight="1">
      <c r="A24" s="401"/>
      <c r="B24" s="1425" t="s">
        <v>422</v>
      </c>
      <c r="C24" s="1413"/>
      <c r="D24" s="1135" t="s">
        <v>423</v>
      </c>
      <c r="E24" s="1135"/>
      <c r="F24" s="1135"/>
      <c r="G24" s="401"/>
      <c r="H24" s="401"/>
      <c r="I24" s="402"/>
      <c r="J24" s="402"/>
      <c r="K24" s="402"/>
      <c r="L24" s="402"/>
      <c r="M24" s="402"/>
      <c r="N24" s="402"/>
      <c r="O24" s="402"/>
      <c r="P24" s="402"/>
      <c r="Q24" s="402"/>
      <c r="R24" s="402"/>
      <c r="S24" s="402"/>
      <c r="T24" s="402"/>
      <c r="U24" s="402"/>
      <c r="V24" s="402"/>
      <c r="W24" s="402"/>
      <c r="X24" s="402"/>
      <c r="Y24" s="402"/>
      <c r="Z24" s="402"/>
      <c r="AA24" s="402"/>
      <c r="AB24" s="402"/>
      <c r="AC24" s="402"/>
      <c r="AE24" s="404">
        <v>24</v>
      </c>
      <c r="AF24" s="404" t="s">
        <v>397</v>
      </c>
    </row>
    <row r="25" spans="1:41" ht="28.15" hidden="1" customHeight="1">
      <c r="A25" s="401"/>
      <c r="B25" s="1425" t="s">
        <v>424</v>
      </c>
      <c r="C25" s="1413"/>
      <c r="D25" s="730" t="s">
        <v>425</v>
      </c>
      <c r="E25" s="1135"/>
      <c r="F25" s="1135"/>
      <c r="G25" s="401"/>
      <c r="H25" s="401"/>
      <c r="I25" s="402"/>
      <c r="J25" s="402"/>
      <c r="K25" s="402"/>
      <c r="L25" s="402"/>
      <c r="M25" s="402"/>
      <c r="N25" s="402"/>
      <c r="O25" s="402"/>
      <c r="P25" s="402"/>
      <c r="Q25" s="402"/>
      <c r="R25" s="402"/>
      <c r="S25" s="402"/>
      <c r="T25" s="402"/>
      <c r="U25" s="402"/>
      <c r="V25" s="402"/>
      <c r="W25" s="402"/>
      <c r="X25" s="402"/>
      <c r="Y25" s="402"/>
      <c r="Z25" s="402"/>
      <c r="AA25" s="402"/>
      <c r="AB25" s="402"/>
      <c r="AC25" s="402"/>
    </row>
    <row r="26" spans="1:41" ht="28.15" customHeight="1">
      <c r="A26" s="401"/>
      <c r="B26" s="1413" t="s">
        <v>426</v>
      </c>
      <c r="C26" s="1413"/>
      <c r="D26" s="1135" t="s">
        <v>427</v>
      </c>
      <c r="E26" s="1135"/>
      <c r="F26" s="1135"/>
      <c r="G26" s="401"/>
      <c r="H26" s="401"/>
      <c r="I26" s="402"/>
      <c r="J26" s="402"/>
      <c r="K26" s="402"/>
      <c r="L26" s="402"/>
      <c r="M26" s="402"/>
      <c r="N26" s="402"/>
      <c r="O26" s="402"/>
      <c r="P26" s="402"/>
      <c r="Q26" s="402"/>
      <c r="R26" s="402"/>
      <c r="S26" s="402"/>
      <c r="T26" s="402"/>
      <c r="U26" s="402"/>
      <c r="V26" s="402"/>
      <c r="W26" s="402"/>
      <c r="X26" s="402"/>
      <c r="Y26" s="402"/>
      <c r="Z26" s="402"/>
      <c r="AA26" s="402"/>
      <c r="AB26" s="402"/>
      <c r="AC26" s="402"/>
      <c r="AE26" s="404">
        <v>25</v>
      </c>
      <c r="AF26" s="404" t="s">
        <v>397</v>
      </c>
    </row>
    <row r="27" spans="1:41" ht="28.15" customHeight="1">
      <c r="A27" s="401"/>
      <c r="B27" s="1413" t="s">
        <v>428</v>
      </c>
      <c r="C27" s="1413"/>
      <c r="D27" s="1135" t="s">
        <v>429</v>
      </c>
      <c r="E27" s="1135"/>
      <c r="F27" s="1135"/>
      <c r="G27" s="401"/>
      <c r="H27" s="401"/>
      <c r="I27" s="402"/>
      <c r="J27" s="402"/>
      <c r="K27" s="402"/>
      <c r="L27" s="402"/>
      <c r="M27" s="402"/>
      <c r="N27" s="402"/>
      <c r="O27" s="402"/>
      <c r="P27" s="402"/>
      <c r="Q27" s="402"/>
      <c r="R27" s="402"/>
      <c r="S27" s="402"/>
      <c r="T27" s="402"/>
      <c r="U27" s="402"/>
      <c r="V27" s="402"/>
      <c r="W27" s="402"/>
      <c r="X27" s="402"/>
      <c r="Y27" s="402"/>
      <c r="Z27" s="402"/>
      <c r="AA27" s="402"/>
      <c r="AB27" s="402"/>
      <c r="AC27" s="402"/>
      <c r="AE27" s="404">
        <v>26</v>
      </c>
      <c r="AF27" s="404" t="s">
        <v>397</v>
      </c>
    </row>
    <row r="28" spans="1:41" ht="28.15" customHeight="1">
      <c r="A28" s="401"/>
      <c r="B28" s="1413" t="s">
        <v>307</v>
      </c>
      <c r="C28" s="1413"/>
      <c r="D28" s="1135" t="s">
        <v>430</v>
      </c>
      <c r="E28" s="1135"/>
      <c r="F28" s="1135"/>
      <c r="G28" s="401"/>
      <c r="H28" s="401"/>
      <c r="I28" s="402"/>
      <c r="J28" s="402"/>
      <c r="K28" s="402"/>
      <c r="L28" s="402"/>
      <c r="M28" s="402"/>
      <c r="N28" s="402"/>
      <c r="O28" s="402"/>
      <c r="P28" s="402"/>
      <c r="Q28" s="402"/>
      <c r="R28" s="402"/>
      <c r="S28" s="402"/>
      <c r="T28" s="402"/>
      <c r="U28" s="402"/>
      <c r="V28" s="402"/>
      <c r="W28" s="402"/>
      <c r="X28" s="402"/>
      <c r="Y28" s="402"/>
      <c r="Z28" s="402"/>
      <c r="AA28" s="402"/>
      <c r="AB28" s="402"/>
      <c r="AC28" s="402"/>
      <c r="AE28" s="404">
        <v>27</v>
      </c>
      <c r="AF28" s="404" t="s">
        <v>397</v>
      </c>
    </row>
    <row r="29" spans="1:41" ht="92.25" customHeight="1">
      <c r="A29" s="1134">
        <v>2.2000000000000002</v>
      </c>
      <c r="B29" s="1407" t="s">
        <v>431</v>
      </c>
      <c r="C29" s="1407"/>
      <c r="D29" s="1407"/>
      <c r="E29" s="1407"/>
      <c r="F29" s="1407"/>
      <c r="G29" s="401"/>
      <c r="H29" s="401"/>
      <c r="I29" s="402"/>
      <c r="J29" s="402"/>
      <c r="K29" s="402"/>
      <c r="L29" s="402"/>
      <c r="M29" s="402"/>
      <c r="N29" s="402"/>
      <c r="O29" s="402"/>
      <c r="P29" s="402"/>
      <c r="Q29" s="402"/>
      <c r="R29" s="402"/>
      <c r="S29" s="402"/>
      <c r="T29" s="402"/>
      <c r="U29" s="402"/>
      <c r="V29" s="402"/>
      <c r="W29" s="402"/>
      <c r="X29" s="402"/>
      <c r="Y29" s="402"/>
      <c r="Z29" s="402"/>
      <c r="AA29" s="402"/>
      <c r="AB29" s="402"/>
      <c r="AC29" s="402"/>
      <c r="AE29" s="404">
        <v>28</v>
      </c>
      <c r="AF29" s="404" t="s">
        <v>397</v>
      </c>
    </row>
    <row r="30" spans="1:41" ht="63.75" customHeight="1">
      <c r="A30" s="1134">
        <v>2.2999999999999998</v>
      </c>
      <c r="B30" s="1407" t="s">
        <v>432</v>
      </c>
      <c r="C30" s="1407"/>
      <c r="D30" s="1407"/>
      <c r="E30" s="1407"/>
      <c r="F30" s="1407"/>
      <c r="G30" s="401"/>
      <c r="H30" s="401"/>
      <c r="I30" s="402"/>
      <c r="J30" s="402"/>
      <c r="K30" s="402"/>
      <c r="L30" s="402"/>
      <c r="M30" s="402"/>
      <c r="N30" s="402"/>
      <c r="O30" s="402"/>
      <c r="P30" s="402"/>
      <c r="Q30" s="402"/>
      <c r="R30" s="402"/>
      <c r="S30" s="402"/>
      <c r="T30" s="402"/>
      <c r="U30" s="402"/>
      <c r="V30" s="402"/>
      <c r="W30" s="402"/>
      <c r="X30" s="402"/>
      <c r="Y30" s="402"/>
      <c r="Z30" s="402"/>
      <c r="AA30" s="402"/>
      <c r="AB30" s="402"/>
      <c r="AC30" s="402"/>
      <c r="AE30" s="404">
        <v>29</v>
      </c>
      <c r="AF30" s="404" t="s">
        <v>397</v>
      </c>
    </row>
    <row r="31" spans="1:41" ht="146.25" customHeight="1">
      <c r="A31" s="1134">
        <v>2.4</v>
      </c>
      <c r="B31" s="1407" t="s">
        <v>433</v>
      </c>
      <c r="C31" s="1407"/>
      <c r="D31" s="1407"/>
      <c r="E31" s="1407"/>
      <c r="F31" s="1407"/>
      <c r="G31" s="401"/>
      <c r="H31" s="401"/>
      <c r="I31" s="402"/>
      <c r="J31" s="402"/>
      <c r="K31" s="402"/>
      <c r="L31" s="402"/>
      <c r="M31" s="402"/>
      <c r="N31" s="402"/>
      <c r="O31" s="402"/>
      <c r="P31" s="402"/>
      <c r="Q31" s="402"/>
      <c r="R31" s="402"/>
      <c r="S31" s="402"/>
      <c r="T31" s="402"/>
      <c r="U31" s="402"/>
      <c r="V31" s="402"/>
      <c r="W31" s="402"/>
      <c r="X31" s="402"/>
      <c r="Y31" s="402"/>
      <c r="Z31" s="402"/>
      <c r="AA31" s="402"/>
      <c r="AB31" s="402"/>
      <c r="AC31" s="402"/>
      <c r="AE31" s="404">
        <v>30</v>
      </c>
      <c r="AF31" s="404" t="s">
        <v>397</v>
      </c>
    </row>
    <row r="32" spans="1:41" ht="93" customHeight="1">
      <c r="A32" s="1134">
        <v>2.5</v>
      </c>
      <c r="B32" s="1407" t="s">
        <v>434</v>
      </c>
      <c r="C32" s="1407"/>
      <c r="D32" s="1407"/>
      <c r="E32" s="1407"/>
      <c r="F32" s="1407"/>
      <c r="G32" s="401"/>
      <c r="H32" s="401"/>
      <c r="I32" s="402"/>
      <c r="J32" s="402"/>
      <c r="K32" s="402"/>
      <c r="L32" s="402"/>
      <c r="M32" s="402"/>
      <c r="N32" s="402"/>
      <c r="O32" s="402"/>
      <c r="P32" s="402"/>
      <c r="Q32" s="402"/>
      <c r="R32" s="402"/>
      <c r="S32" s="402"/>
      <c r="T32" s="402"/>
      <c r="U32" s="402"/>
      <c r="V32" s="402"/>
      <c r="W32" s="402"/>
      <c r="X32" s="402"/>
      <c r="Y32" s="402"/>
      <c r="Z32" s="402"/>
      <c r="AA32" s="402"/>
      <c r="AB32" s="402"/>
      <c r="AC32" s="402"/>
      <c r="AE32" s="404">
        <v>31</v>
      </c>
      <c r="AF32" s="404" t="s">
        <v>390</v>
      </c>
    </row>
    <row r="33" spans="1:29" ht="98.25" customHeight="1">
      <c r="A33" s="1131">
        <v>3</v>
      </c>
      <c r="B33" s="1407" t="s">
        <v>435</v>
      </c>
      <c r="C33" s="1407"/>
      <c r="D33" s="1407"/>
      <c r="E33" s="1407"/>
      <c r="F33" s="1407"/>
      <c r="G33" s="401"/>
      <c r="H33" s="401"/>
      <c r="I33" s="402"/>
      <c r="J33" s="402"/>
      <c r="K33" s="402"/>
      <c r="L33" s="402"/>
      <c r="M33" s="402"/>
      <c r="N33" s="402"/>
      <c r="O33" s="402"/>
      <c r="P33" s="402"/>
      <c r="Q33" s="402"/>
      <c r="R33" s="402"/>
      <c r="S33" s="402"/>
      <c r="T33" s="402"/>
      <c r="U33" s="402"/>
      <c r="V33" s="402"/>
      <c r="W33" s="402"/>
      <c r="X33" s="402"/>
      <c r="Y33" s="402"/>
      <c r="Z33" s="402"/>
      <c r="AA33" s="402"/>
      <c r="AB33" s="402"/>
      <c r="AC33" s="402"/>
    </row>
    <row r="34" spans="1:29" ht="98.25" customHeight="1">
      <c r="A34" s="1131">
        <v>3.1</v>
      </c>
      <c r="B34" s="1426" t="s">
        <v>436</v>
      </c>
      <c r="C34" s="1426"/>
      <c r="D34" s="1426"/>
      <c r="E34" s="1426"/>
      <c r="F34" s="1426"/>
      <c r="G34" s="401"/>
      <c r="H34" s="401"/>
      <c r="I34" s="402"/>
      <c r="J34" s="402"/>
      <c r="K34" s="402"/>
      <c r="L34" s="402"/>
      <c r="M34" s="402"/>
      <c r="N34" s="402"/>
      <c r="O34" s="402"/>
      <c r="P34" s="402"/>
      <c r="Q34" s="402"/>
      <c r="R34" s="402"/>
      <c r="S34" s="402"/>
      <c r="T34" s="402"/>
      <c r="U34" s="402"/>
      <c r="V34" s="402"/>
      <c r="W34" s="402"/>
      <c r="X34" s="402"/>
      <c r="Y34" s="402"/>
      <c r="Z34" s="402"/>
      <c r="AA34" s="402"/>
      <c r="AB34" s="402"/>
      <c r="AC34" s="402"/>
    </row>
    <row r="35" spans="1:29" ht="117.6" customHeight="1">
      <c r="A35" s="1134">
        <v>3.2</v>
      </c>
      <c r="B35" s="1422" t="s">
        <v>437</v>
      </c>
      <c r="C35" s="1407"/>
      <c r="D35" s="1407"/>
      <c r="E35" s="1407"/>
      <c r="F35" s="1407"/>
      <c r="G35" s="401"/>
      <c r="H35" s="401"/>
      <c r="I35" s="402"/>
      <c r="J35" s="402"/>
      <c r="K35" s="402"/>
      <c r="L35" s="402"/>
      <c r="M35" s="402"/>
      <c r="N35" s="402"/>
      <c r="O35" s="402"/>
      <c r="P35" s="402"/>
      <c r="Q35" s="402"/>
      <c r="R35" s="402"/>
      <c r="S35" s="402"/>
      <c r="T35" s="402"/>
      <c r="U35" s="402"/>
      <c r="V35" s="402"/>
      <c r="W35" s="402"/>
      <c r="X35" s="402"/>
      <c r="Y35" s="402"/>
      <c r="Z35" s="402"/>
      <c r="AA35" s="402"/>
      <c r="AB35" s="402"/>
      <c r="AC35" s="402"/>
    </row>
    <row r="36" spans="1:29" ht="15.75" customHeight="1">
      <c r="A36" s="1134"/>
      <c r="B36" s="1407"/>
      <c r="C36" s="1407"/>
      <c r="D36" s="1407"/>
      <c r="E36" s="1407"/>
      <c r="F36" s="1407"/>
      <c r="G36" s="401"/>
      <c r="H36" s="401"/>
      <c r="I36" s="402"/>
      <c r="J36" s="402"/>
      <c r="K36" s="402"/>
      <c r="L36" s="402"/>
      <c r="M36" s="402"/>
      <c r="N36" s="402"/>
      <c r="O36" s="402"/>
      <c r="P36" s="402"/>
      <c r="Q36" s="402"/>
      <c r="R36" s="402"/>
      <c r="S36" s="402"/>
      <c r="T36" s="402"/>
      <c r="U36" s="402"/>
      <c r="V36" s="402"/>
      <c r="W36" s="402"/>
      <c r="X36" s="402"/>
      <c r="Y36" s="402"/>
      <c r="Z36" s="402"/>
      <c r="AA36" s="402"/>
      <c r="AB36" s="402"/>
      <c r="AC36" s="402"/>
    </row>
    <row r="37" spans="1:29" ht="58.5" customHeight="1">
      <c r="A37" s="1134">
        <v>3.3</v>
      </c>
      <c r="B37" s="1422" t="s">
        <v>438</v>
      </c>
      <c r="C37" s="1407"/>
      <c r="D37" s="1407"/>
      <c r="E37" s="1407"/>
      <c r="F37" s="1407"/>
      <c r="G37" s="401"/>
      <c r="H37" s="401"/>
      <c r="I37" s="402"/>
      <c r="J37" s="402"/>
      <c r="K37" s="402"/>
      <c r="L37" s="402"/>
      <c r="M37" s="402"/>
      <c r="N37" s="402"/>
      <c r="O37" s="402"/>
      <c r="P37" s="402"/>
      <c r="Q37" s="402"/>
      <c r="R37" s="402"/>
      <c r="S37" s="402"/>
      <c r="T37" s="402"/>
      <c r="U37" s="402"/>
      <c r="V37" s="402"/>
      <c r="W37" s="402"/>
      <c r="X37" s="402"/>
      <c r="Y37" s="402"/>
      <c r="Z37" s="402"/>
      <c r="AA37" s="402"/>
      <c r="AB37" s="402"/>
      <c r="AC37" s="402"/>
    </row>
    <row r="38" spans="1:29" ht="12.75" customHeight="1">
      <c r="A38" s="1134"/>
      <c r="B38" s="1407"/>
      <c r="C38" s="1407"/>
      <c r="D38" s="1407"/>
      <c r="E38" s="1407"/>
      <c r="F38" s="1407"/>
      <c r="G38" s="401"/>
      <c r="H38" s="401"/>
      <c r="I38" s="402"/>
      <c r="J38" s="402"/>
      <c r="K38" s="402"/>
      <c r="L38" s="402"/>
      <c r="M38" s="402"/>
      <c r="N38" s="402"/>
      <c r="O38" s="402"/>
      <c r="P38" s="402"/>
      <c r="Q38" s="402"/>
      <c r="R38" s="402"/>
      <c r="S38" s="402"/>
      <c r="T38" s="402"/>
      <c r="U38" s="402"/>
      <c r="V38" s="402"/>
      <c r="W38" s="402"/>
      <c r="X38" s="402"/>
      <c r="Y38" s="402"/>
      <c r="Z38" s="402"/>
      <c r="AA38" s="402"/>
      <c r="AB38" s="402"/>
      <c r="AC38" s="402"/>
    </row>
    <row r="39" spans="1:29" ht="84" customHeight="1">
      <c r="A39" s="1131">
        <v>4</v>
      </c>
      <c r="B39" s="1407" t="s">
        <v>439</v>
      </c>
      <c r="C39" s="1407"/>
      <c r="D39" s="1407"/>
      <c r="E39" s="1407"/>
      <c r="F39" s="1407"/>
      <c r="G39" s="401"/>
      <c r="H39" s="401">
        <f>'Names of Bidder'!K6</f>
        <v>1</v>
      </c>
      <c r="I39" s="402"/>
      <c r="J39" s="402"/>
      <c r="K39" s="402"/>
      <c r="L39" s="402"/>
      <c r="M39" s="402"/>
      <c r="N39" s="402"/>
      <c r="O39" s="402"/>
      <c r="P39" s="402"/>
      <c r="Q39" s="402"/>
      <c r="R39" s="402"/>
      <c r="S39" s="402"/>
      <c r="T39" s="402"/>
      <c r="U39" s="402"/>
      <c r="V39" s="402"/>
      <c r="W39" s="402"/>
      <c r="X39" s="402"/>
      <c r="Y39" s="402"/>
      <c r="Z39" s="402"/>
      <c r="AA39" s="402"/>
      <c r="AB39" s="402"/>
      <c r="AC39" s="402"/>
    </row>
    <row r="40" spans="1:29" ht="96" customHeight="1">
      <c r="A40" s="1131">
        <v>5</v>
      </c>
      <c r="B40" s="1407" t="s">
        <v>440</v>
      </c>
      <c r="C40" s="1407"/>
      <c r="D40" s="1407"/>
      <c r="E40" s="1407"/>
      <c r="F40" s="1407"/>
      <c r="G40" s="401"/>
      <c r="H40" s="401"/>
      <c r="I40" s="402"/>
      <c r="J40" s="402"/>
      <c r="K40" s="402"/>
      <c r="L40" s="402"/>
      <c r="M40" s="402"/>
      <c r="N40" s="402"/>
      <c r="O40" s="402"/>
      <c r="P40" s="402"/>
      <c r="Q40" s="402"/>
      <c r="R40" s="402"/>
      <c r="S40" s="402"/>
      <c r="T40" s="402"/>
      <c r="U40" s="402"/>
      <c r="V40" s="402"/>
      <c r="W40" s="402"/>
      <c r="X40" s="402"/>
      <c r="Y40" s="402"/>
      <c r="Z40" s="402"/>
      <c r="AA40" s="402"/>
      <c r="AB40" s="402"/>
      <c r="AC40" s="402"/>
    </row>
    <row r="41" spans="1:29" ht="30" customHeight="1">
      <c r="A41" s="401"/>
      <c r="B41" s="1" t="str">
        <f>IF(ISERROR("Dated this " &amp; AG6 &amp; LOOKUP(AG6,AE1:AE32,AF1:AF32) &amp; " day of " &amp; AG8 &amp; " " &amp;AG9), "", "Dated this " &amp; AG6 &amp; LOOKUP(AG6,AE1:AE32,AF1:AF32) &amp; " day of " &amp; AG8 &amp; " " &amp;AG9)</f>
        <v/>
      </c>
      <c r="C41" s="1"/>
      <c r="D41" s="1"/>
      <c r="E41" s="1125"/>
      <c r="F41" s="1125"/>
      <c r="G41" s="401"/>
      <c r="H41" s="401"/>
      <c r="I41" s="402"/>
      <c r="J41" s="402"/>
      <c r="K41" s="402"/>
      <c r="L41" s="402"/>
      <c r="M41" s="402"/>
      <c r="N41" s="402"/>
      <c r="O41" s="402"/>
      <c r="P41" s="402"/>
      <c r="Q41" s="402"/>
      <c r="R41" s="402"/>
      <c r="S41" s="402"/>
      <c r="T41" s="402"/>
      <c r="U41" s="402"/>
      <c r="V41" s="402"/>
      <c r="W41" s="402"/>
      <c r="X41" s="402"/>
      <c r="Y41" s="402"/>
      <c r="Z41" s="402"/>
      <c r="AA41" s="402"/>
      <c r="AB41" s="402"/>
      <c r="AC41" s="402"/>
    </row>
    <row r="42" spans="1:29" ht="30" customHeight="1">
      <c r="A42" s="401"/>
      <c r="B42" s="1" t="s">
        <v>361</v>
      </c>
      <c r="C42" s="37"/>
      <c r="D42" s="13"/>
      <c r="E42" s="13"/>
      <c r="F42" s="13"/>
      <c r="G42" s="401"/>
      <c r="H42" s="401"/>
      <c r="I42" s="402"/>
      <c r="J42" s="402"/>
      <c r="K42" s="402"/>
      <c r="L42" s="402"/>
      <c r="M42" s="402"/>
      <c r="N42" s="402"/>
      <c r="O42" s="402"/>
      <c r="P42" s="402"/>
      <c r="Q42" s="402"/>
      <c r="R42" s="402"/>
      <c r="S42" s="402"/>
      <c r="T42" s="402"/>
      <c r="U42" s="402"/>
      <c r="V42" s="402"/>
      <c r="W42" s="402"/>
      <c r="X42" s="402"/>
      <c r="Y42" s="402"/>
      <c r="Z42" s="402"/>
      <c r="AA42" s="402"/>
      <c r="AB42" s="402"/>
      <c r="AC42" s="402"/>
    </row>
    <row r="43" spans="1:29" ht="30" customHeight="1">
      <c r="A43" s="401"/>
      <c r="B43" s="1136"/>
      <c r="C43" s="13"/>
      <c r="D43" s="13"/>
      <c r="E43" s="1"/>
      <c r="F43" s="352" t="s">
        <v>362</v>
      </c>
      <c r="G43" s="401"/>
      <c r="H43" s="401"/>
      <c r="I43" s="402"/>
      <c r="J43" s="402"/>
      <c r="K43" s="402"/>
      <c r="L43" s="402"/>
      <c r="M43" s="402"/>
      <c r="N43" s="402"/>
      <c r="O43" s="402"/>
      <c r="P43" s="402"/>
      <c r="Q43" s="402"/>
      <c r="R43" s="402"/>
      <c r="S43" s="402"/>
      <c r="T43" s="402"/>
      <c r="U43" s="402"/>
      <c r="V43" s="402"/>
      <c r="W43" s="402"/>
      <c r="X43" s="402"/>
      <c r="Y43" s="402"/>
      <c r="Z43" s="402"/>
      <c r="AA43" s="402"/>
      <c r="AB43" s="402"/>
      <c r="AC43" s="402"/>
    </row>
    <row r="44" spans="1:29" ht="30" customHeight="1">
      <c r="A44" s="401"/>
      <c r="B44" s="1136"/>
      <c r="C44" s="13"/>
      <c r="D44" s="1"/>
      <c r="E44" s="1"/>
      <c r="F44" s="352" t="str">
        <f>"For and on behalf of " &amp; 'Sch-1'!C8</f>
        <v xml:space="preserve">For and on behalf of </v>
      </c>
      <c r="G44" s="401"/>
      <c r="H44" s="401"/>
      <c r="I44" s="402"/>
      <c r="J44" s="402"/>
      <c r="K44" s="402"/>
      <c r="L44" s="402"/>
      <c r="M44" s="402"/>
      <c r="N44" s="402"/>
      <c r="O44" s="402"/>
      <c r="P44" s="402"/>
      <c r="Q44" s="402"/>
      <c r="R44" s="402"/>
      <c r="S44" s="402"/>
      <c r="T44" s="402"/>
      <c r="U44" s="402"/>
      <c r="V44" s="402"/>
      <c r="W44" s="402"/>
      <c r="X44" s="402"/>
      <c r="Y44" s="402"/>
      <c r="Z44" s="402"/>
      <c r="AA44" s="402"/>
      <c r="AB44" s="402"/>
      <c r="AC44" s="402"/>
    </row>
    <row r="45" spans="1:29" ht="30" customHeight="1">
      <c r="A45" s="402"/>
      <c r="B45" s="402"/>
      <c r="C45" s="415"/>
      <c r="D45" s="402"/>
      <c r="E45" s="416" t="s">
        <v>441</v>
      </c>
      <c r="F45" s="417"/>
      <c r="G45" s="401"/>
      <c r="H45" s="401"/>
      <c r="I45" s="402"/>
      <c r="J45" s="402"/>
      <c r="K45" s="402"/>
      <c r="L45" s="402"/>
      <c r="M45" s="402"/>
      <c r="N45" s="402"/>
      <c r="O45" s="402"/>
      <c r="P45" s="402"/>
      <c r="Q45" s="402"/>
      <c r="R45" s="402"/>
      <c r="S45" s="402"/>
      <c r="T45" s="402"/>
      <c r="U45" s="402"/>
      <c r="V45" s="402"/>
      <c r="W45" s="402"/>
      <c r="X45" s="402"/>
      <c r="Y45" s="402"/>
      <c r="Z45" s="402"/>
      <c r="AA45" s="402"/>
      <c r="AB45" s="402"/>
      <c r="AC45" s="402"/>
    </row>
    <row r="46" spans="1:29" ht="30" customHeight="1">
      <c r="A46" s="418" t="s">
        <v>363</v>
      </c>
      <c r="B46" s="1424" t="str">
        <f>'Sch-1'!B66</f>
        <v>--</v>
      </c>
      <c r="C46" s="1424"/>
      <c r="D46" s="402"/>
      <c r="E46" s="416" t="s">
        <v>364</v>
      </c>
      <c r="F46" s="419" t="str">
        <f>'Sch-1'!M66</f>
        <v/>
      </c>
      <c r="G46" s="401"/>
      <c r="H46" s="401"/>
      <c r="I46" s="402"/>
      <c r="J46" s="402"/>
      <c r="K46" s="402"/>
      <c r="L46" s="402"/>
      <c r="M46" s="402"/>
      <c r="N46" s="402"/>
      <c r="O46" s="402"/>
      <c r="P46" s="402"/>
      <c r="Q46" s="402"/>
      <c r="R46" s="402"/>
      <c r="S46" s="402"/>
      <c r="T46" s="402"/>
      <c r="U46" s="402"/>
      <c r="V46" s="402"/>
      <c r="W46" s="402"/>
      <c r="X46" s="402"/>
      <c r="Y46" s="402"/>
      <c r="Z46" s="402"/>
      <c r="AA46" s="402"/>
      <c r="AB46" s="402"/>
      <c r="AC46" s="402"/>
    </row>
    <row r="47" spans="1:29" ht="30" customHeight="1">
      <c r="A47" s="418" t="s">
        <v>305</v>
      </c>
      <c r="B47" s="419" t="str">
        <f>'Sch-1'!B67</f>
        <v/>
      </c>
      <c r="C47" s="420"/>
      <c r="D47" s="402"/>
      <c r="E47" s="416" t="s">
        <v>365</v>
      </c>
      <c r="F47" s="419" t="str">
        <f>'Sch-1'!M67</f>
        <v/>
      </c>
      <c r="G47" s="401"/>
      <c r="H47" s="401"/>
      <c r="I47" s="402"/>
      <c r="J47" s="402"/>
      <c r="K47" s="402"/>
      <c r="L47" s="402"/>
      <c r="M47" s="402"/>
      <c r="N47" s="402"/>
      <c r="O47" s="402"/>
      <c r="P47" s="402"/>
      <c r="Q47" s="402"/>
      <c r="R47" s="402"/>
      <c r="S47" s="402"/>
      <c r="T47" s="402"/>
      <c r="U47" s="402"/>
      <c r="V47" s="402"/>
      <c r="W47" s="402"/>
      <c r="X47" s="402"/>
      <c r="Y47" s="402"/>
      <c r="Z47" s="402"/>
      <c r="AA47" s="402"/>
      <c r="AB47" s="402"/>
      <c r="AC47" s="402"/>
    </row>
    <row r="48" spans="1:29" ht="30" customHeight="1">
      <c r="A48" s="401"/>
      <c r="B48" s="401"/>
      <c r="C48" s="401"/>
      <c r="D48" s="402"/>
      <c r="E48" s="416" t="s">
        <v>442</v>
      </c>
      <c r="F48" s="401"/>
      <c r="G48" s="401"/>
      <c r="H48" s="401"/>
      <c r="I48" s="402"/>
      <c r="J48" s="402"/>
      <c r="K48" s="402"/>
      <c r="L48" s="402"/>
      <c r="M48" s="402"/>
      <c r="N48" s="402"/>
      <c r="O48" s="402"/>
      <c r="P48" s="402"/>
      <c r="Q48" s="402"/>
      <c r="R48" s="402"/>
      <c r="S48" s="402"/>
      <c r="T48" s="402"/>
      <c r="U48" s="402"/>
      <c r="V48" s="402"/>
      <c r="W48" s="402"/>
      <c r="X48" s="402"/>
      <c r="Y48" s="402"/>
      <c r="Z48" s="402"/>
      <c r="AA48" s="402"/>
      <c r="AB48" s="402"/>
      <c r="AC48" s="402"/>
    </row>
    <row r="49" spans="1:41" ht="40.5" customHeight="1">
      <c r="A49" s="1423" t="str">
        <f>IF(H23="Sole Bidder", "", "In case of bid from a Joint Venture, name &amp; designation of representative of JV partner is to be provided and Bid Form is also to be signed by him.")</f>
        <v>In case of bid from a Joint Venture, name &amp; designation of representative of JV partner is to be provided and Bid Form is also to be signed by him.</v>
      </c>
      <c r="B49" s="1423"/>
      <c r="C49" s="1423"/>
      <c r="D49" s="1423"/>
      <c r="E49" s="1423"/>
      <c r="F49" s="1423"/>
      <c r="G49" s="401"/>
      <c r="H49" s="401"/>
      <c r="I49" s="402"/>
      <c r="J49" s="402"/>
      <c r="K49" s="402"/>
      <c r="L49" s="402"/>
      <c r="M49" s="402"/>
      <c r="N49" s="402"/>
      <c r="O49" s="402"/>
      <c r="P49" s="402"/>
      <c r="Q49" s="402"/>
      <c r="R49" s="402"/>
      <c r="S49" s="402"/>
      <c r="T49" s="402"/>
      <c r="U49" s="402"/>
      <c r="V49" s="402"/>
      <c r="W49" s="402"/>
      <c r="X49" s="402"/>
      <c r="Y49" s="402"/>
      <c r="Z49" s="402"/>
      <c r="AA49" s="402"/>
      <c r="AB49" s="402"/>
      <c r="AC49" s="402"/>
    </row>
    <row r="50" spans="1:41" ht="30" customHeight="1">
      <c r="A50" s="1137"/>
      <c r="B50" s="1137"/>
      <c r="C50" s="1" t="str">
        <f>IF(Z2="2 or More", "Other Partner-2", "")</f>
        <v/>
      </c>
      <c r="D50" s="1137"/>
      <c r="E50" s="1138"/>
      <c r="F50" s="1138" t="str">
        <f>IF(Z2=1,"Other Partner",IF(Z2="2 or More","Other Partner-1",""))</f>
        <v/>
      </c>
      <c r="G50" s="401"/>
      <c r="H50" s="401"/>
      <c r="I50" s="402"/>
      <c r="J50" s="402"/>
      <c r="K50" s="402"/>
      <c r="L50" s="402"/>
      <c r="M50" s="402"/>
      <c r="N50" s="402"/>
      <c r="O50" s="402"/>
      <c r="P50" s="402"/>
      <c r="Q50" s="402"/>
      <c r="R50" s="402"/>
      <c r="S50" s="402"/>
      <c r="T50" s="402"/>
      <c r="U50" s="402"/>
      <c r="V50" s="402"/>
      <c r="W50" s="402"/>
      <c r="X50" s="402"/>
      <c r="Y50" s="402"/>
      <c r="Z50" s="402"/>
      <c r="AA50" s="402"/>
      <c r="AB50" s="402"/>
      <c r="AC50" s="402"/>
    </row>
    <row r="51" spans="1:41" ht="30" customHeight="1">
      <c r="A51" s="1"/>
      <c r="B51" s="352" t="str">
        <f>IF(Z2="2 or More", "Signature :", "")</f>
        <v/>
      </c>
      <c r="C51" s="112"/>
      <c r="D51" s="1"/>
      <c r="E51" s="352"/>
      <c r="F51" s="1"/>
      <c r="G51" s="401"/>
      <c r="H51" s="401"/>
      <c r="I51" s="402"/>
      <c r="J51" s="402"/>
      <c r="K51" s="402"/>
      <c r="L51" s="402"/>
      <c r="M51" s="402"/>
      <c r="N51" s="402"/>
      <c r="O51" s="402"/>
      <c r="P51" s="402"/>
      <c r="Q51" s="402"/>
      <c r="R51" s="402"/>
      <c r="S51" s="402"/>
      <c r="T51" s="402"/>
      <c r="U51" s="402"/>
      <c r="V51" s="402"/>
      <c r="W51" s="402"/>
      <c r="X51" s="402"/>
      <c r="Y51" s="402"/>
      <c r="Z51" s="402"/>
      <c r="AA51" s="402"/>
      <c r="AB51" s="402"/>
      <c r="AC51" s="402"/>
    </row>
    <row r="52" spans="1:41" s="406" customFormat="1" ht="30" customHeight="1">
      <c r="A52" s="1"/>
      <c r="B52" s="352" t="str">
        <f>IF(Z2="2 or More", "Printed Name :", "")</f>
        <v/>
      </c>
      <c r="C52" s="1139"/>
      <c r="D52" s="1"/>
      <c r="E52" s="352" t="str">
        <f>IF(Z1="Sole Bidder", "", "Printed Name :")</f>
        <v/>
      </c>
      <c r="F52" s="1140"/>
      <c r="G52" s="401"/>
      <c r="H52" s="417"/>
      <c r="I52" s="401"/>
      <c r="J52" s="401"/>
      <c r="K52" s="401"/>
      <c r="L52" s="401"/>
      <c r="M52" s="401"/>
      <c r="N52" s="401"/>
      <c r="O52" s="401"/>
      <c r="P52" s="401"/>
      <c r="Q52" s="401"/>
      <c r="R52" s="401"/>
      <c r="S52" s="401"/>
      <c r="T52" s="401"/>
      <c r="U52" s="401"/>
      <c r="V52" s="401"/>
      <c r="W52" s="401"/>
      <c r="X52" s="401"/>
      <c r="Y52" s="401"/>
      <c r="Z52" s="401"/>
      <c r="AA52" s="401"/>
      <c r="AB52" s="401"/>
      <c r="AC52" s="401"/>
      <c r="AD52" s="414"/>
      <c r="AE52" s="404"/>
      <c r="AF52" s="404"/>
      <c r="AG52" s="414"/>
      <c r="AH52" s="414"/>
      <c r="AI52" s="414"/>
      <c r="AJ52" s="414"/>
      <c r="AK52" s="414"/>
      <c r="AL52" s="414"/>
      <c r="AM52" s="414"/>
      <c r="AN52" s="414"/>
      <c r="AO52" s="414"/>
    </row>
    <row r="53" spans="1:41" s="406" customFormat="1" ht="30" customHeight="1">
      <c r="A53" s="1"/>
      <c r="B53" s="352" t="str">
        <f>IF(Z2="2 or More", "Designation :", "")</f>
        <v/>
      </c>
      <c r="C53" s="1139"/>
      <c r="D53" s="1"/>
      <c r="E53" s="352" t="str">
        <f>IF(Z1="Sole Bidder", "", "Designation :")</f>
        <v/>
      </c>
      <c r="F53" s="1140"/>
      <c r="G53" s="401"/>
      <c r="H53" s="417"/>
      <c r="I53" s="401"/>
      <c r="J53" s="401"/>
      <c r="K53" s="401"/>
      <c r="L53" s="401"/>
      <c r="M53" s="401"/>
      <c r="N53" s="401"/>
      <c r="O53" s="401"/>
      <c r="P53" s="401"/>
      <c r="Q53" s="401"/>
      <c r="R53" s="401"/>
      <c r="S53" s="401"/>
      <c r="T53" s="401"/>
      <c r="U53" s="401"/>
      <c r="V53" s="401"/>
      <c r="W53" s="401"/>
      <c r="X53" s="401"/>
      <c r="Y53" s="401"/>
      <c r="Z53" s="401"/>
      <c r="AA53" s="401"/>
      <c r="AB53" s="401"/>
      <c r="AC53" s="401"/>
      <c r="AD53" s="414"/>
      <c r="AE53" s="404"/>
      <c r="AF53" s="404"/>
      <c r="AG53" s="414"/>
      <c r="AH53" s="414"/>
      <c r="AI53" s="414"/>
      <c r="AJ53" s="414"/>
      <c r="AK53" s="414"/>
      <c r="AL53" s="414"/>
      <c r="AM53" s="414"/>
      <c r="AN53" s="414"/>
      <c r="AO53" s="414"/>
    </row>
    <row r="54" spans="1:41" s="406" customFormat="1" ht="30" customHeight="1">
      <c r="A54" s="1"/>
      <c r="B54" s="352" t="str">
        <f>IF(Z2=2, "Common Seal :", "")</f>
        <v/>
      </c>
      <c r="C54" s="112"/>
      <c r="D54" s="1"/>
      <c r="E54" s="352"/>
      <c r="F54" s="1"/>
      <c r="G54" s="401"/>
      <c r="H54" s="417"/>
      <c r="I54" s="401"/>
      <c r="J54" s="401"/>
      <c r="K54" s="401"/>
      <c r="L54" s="401"/>
      <c r="M54" s="401"/>
      <c r="N54" s="401"/>
      <c r="O54" s="401"/>
      <c r="P54" s="401"/>
      <c r="Q54" s="401"/>
      <c r="R54" s="401"/>
      <c r="S54" s="401"/>
      <c r="T54" s="401"/>
      <c r="U54" s="401"/>
      <c r="V54" s="401"/>
      <c r="W54" s="401"/>
      <c r="X54" s="401"/>
      <c r="Y54" s="401"/>
      <c r="Z54" s="401"/>
      <c r="AA54" s="401"/>
      <c r="AB54" s="401"/>
      <c r="AC54" s="401"/>
      <c r="AD54" s="414"/>
      <c r="AE54" s="404"/>
      <c r="AF54" s="404"/>
      <c r="AG54" s="414"/>
      <c r="AH54" s="414"/>
      <c r="AI54" s="414"/>
      <c r="AJ54" s="414"/>
      <c r="AK54" s="414"/>
      <c r="AL54" s="414"/>
      <c r="AM54" s="414"/>
      <c r="AN54" s="414"/>
      <c r="AO54" s="414"/>
    </row>
    <row r="55" spans="1:41" s="406" customFormat="1" ht="33" customHeight="1">
      <c r="A55" s="1141" t="s">
        <v>443</v>
      </c>
      <c r="B55" s="354"/>
      <c r="C55" s="112"/>
      <c r="D55" s="1"/>
      <c r="E55" s="352"/>
      <c r="F55" s="1"/>
      <c r="G55" s="401"/>
      <c r="H55" s="417"/>
      <c r="I55" s="401"/>
      <c r="J55" s="401"/>
      <c r="K55" s="401"/>
      <c r="L55" s="401"/>
      <c r="M55" s="401"/>
      <c r="N55" s="401"/>
      <c r="O55" s="401"/>
      <c r="P55" s="401"/>
      <c r="Q55" s="401"/>
      <c r="R55" s="401"/>
      <c r="S55" s="401"/>
      <c r="T55" s="401"/>
      <c r="U55" s="401"/>
      <c r="V55" s="401"/>
      <c r="W55" s="401"/>
      <c r="X55" s="401"/>
      <c r="Y55" s="401"/>
      <c r="Z55" s="401"/>
      <c r="AA55" s="401"/>
      <c r="AB55" s="401"/>
      <c r="AC55" s="401"/>
      <c r="AD55" s="414"/>
      <c r="AE55" s="404"/>
      <c r="AF55" s="404"/>
      <c r="AG55" s="414"/>
      <c r="AH55" s="414"/>
      <c r="AI55" s="414"/>
      <c r="AJ55" s="414"/>
      <c r="AK55" s="414"/>
      <c r="AL55" s="414"/>
      <c r="AM55" s="414"/>
      <c r="AN55" s="414"/>
      <c r="AO55" s="414"/>
    </row>
    <row r="56" spans="1:41" s="406" customFormat="1" ht="33" customHeight="1">
      <c r="A56" s="1421" t="s">
        <v>444</v>
      </c>
      <c r="B56" s="1421"/>
      <c r="C56" s="1421"/>
      <c r="D56" s="1415"/>
      <c r="E56" s="1416"/>
      <c r="F56" s="1416"/>
      <c r="G56" s="401"/>
      <c r="H56" s="417"/>
      <c r="I56" s="401"/>
      <c r="J56" s="401"/>
      <c r="K56" s="401"/>
      <c r="L56" s="401"/>
      <c r="M56" s="401"/>
      <c r="N56" s="401"/>
      <c r="O56" s="401"/>
      <c r="P56" s="401"/>
      <c r="Q56" s="401"/>
      <c r="R56" s="401"/>
      <c r="S56" s="401"/>
      <c r="T56" s="401"/>
      <c r="U56" s="401"/>
      <c r="V56" s="401"/>
      <c r="W56" s="401"/>
      <c r="X56" s="401"/>
      <c r="Y56" s="401"/>
      <c r="Z56" s="401"/>
      <c r="AA56" s="401"/>
      <c r="AB56" s="401"/>
      <c r="AC56" s="401"/>
      <c r="AD56" s="414"/>
      <c r="AE56" s="404"/>
      <c r="AF56" s="404"/>
      <c r="AG56" s="414"/>
      <c r="AH56" s="414"/>
      <c r="AI56" s="414"/>
      <c r="AJ56" s="414"/>
      <c r="AK56" s="414"/>
      <c r="AL56" s="414"/>
      <c r="AM56" s="414"/>
      <c r="AN56" s="414"/>
      <c r="AO56" s="414"/>
    </row>
    <row r="57" spans="1:41" s="406" customFormat="1" ht="33" customHeight="1">
      <c r="A57" s="1420"/>
      <c r="B57" s="1420"/>
      <c r="C57" s="1420"/>
      <c r="D57" s="1142"/>
      <c r="E57" s="1142"/>
      <c r="F57" s="1142"/>
      <c r="G57" s="401"/>
      <c r="H57" s="417"/>
      <c r="I57" s="401"/>
      <c r="J57" s="401"/>
      <c r="K57" s="401"/>
      <c r="L57" s="401"/>
      <c r="M57" s="401"/>
      <c r="N57" s="401"/>
      <c r="O57" s="401"/>
      <c r="P57" s="401"/>
      <c r="Q57" s="401"/>
      <c r="R57" s="401"/>
      <c r="S57" s="401"/>
      <c r="T57" s="401"/>
      <c r="U57" s="401"/>
      <c r="V57" s="401"/>
      <c r="W57" s="401"/>
      <c r="X57" s="401"/>
      <c r="Y57" s="401"/>
      <c r="Z57" s="401"/>
      <c r="AA57" s="401"/>
      <c r="AB57" s="401"/>
      <c r="AC57" s="401"/>
      <c r="AD57" s="414"/>
      <c r="AE57" s="404"/>
      <c r="AF57" s="404"/>
      <c r="AG57" s="414"/>
      <c r="AH57" s="414"/>
      <c r="AI57" s="414"/>
      <c r="AJ57" s="414"/>
      <c r="AK57" s="414"/>
      <c r="AL57" s="414"/>
      <c r="AM57" s="414"/>
      <c r="AN57" s="414"/>
      <c r="AO57" s="414"/>
    </row>
    <row r="58" spans="1:41" s="406" customFormat="1" ht="33" customHeight="1">
      <c r="A58" s="1419"/>
      <c r="B58" s="1419"/>
      <c r="C58" s="1419"/>
      <c r="D58" s="1142"/>
      <c r="E58" s="1142"/>
      <c r="F58" s="1142"/>
      <c r="G58" s="401"/>
      <c r="H58" s="417"/>
      <c r="I58" s="401"/>
      <c r="J58" s="401"/>
      <c r="K58" s="401"/>
      <c r="L58" s="401"/>
      <c r="M58" s="401"/>
      <c r="N58" s="401"/>
      <c r="O58" s="401"/>
      <c r="P58" s="401"/>
      <c r="Q58" s="401"/>
      <c r="R58" s="401"/>
      <c r="S58" s="401"/>
      <c r="T58" s="401"/>
      <c r="U58" s="401"/>
      <c r="V58" s="401"/>
      <c r="W58" s="401"/>
      <c r="X58" s="401"/>
      <c r="Y58" s="401"/>
      <c r="Z58" s="401"/>
      <c r="AA58" s="401"/>
      <c r="AB58" s="401"/>
      <c r="AC58" s="401"/>
      <c r="AD58" s="414"/>
      <c r="AE58" s="404"/>
      <c r="AF58" s="404"/>
      <c r="AG58" s="414"/>
      <c r="AH58" s="414"/>
      <c r="AI58" s="414"/>
      <c r="AJ58" s="414"/>
      <c r="AK58" s="414"/>
      <c r="AL58" s="414"/>
      <c r="AM58" s="414"/>
      <c r="AN58" s="414"/>
      <c r="AO58" s="414"/>
    </row>
    <row r="59" spans="1:41" s="406" customFormat="1" ht="33" customHeight="1">
      <c r="A59" s="1418" t="s">
        <v>445</v>
      </c>
      <c r="B59" s="1418"/>
      <c r="C59" s="1418"/>
      <c r="D59" s="1415"/>
      <c r="E59" s="1416"/>
      <c r="F59" s="1416"/>
      <c r="G59" s="401"/>
      <c r="H59" s="417"/>
      <c r="I59" s="401"/>
      <c r="J59" s="401"/>
      <c r="K59" s="401"/>
      <c r="L59" s="401"/>
      <c r="M59" s="401"/>
      <c r="N59" s="401"/>
      <c r="O59" s="401"/>
      <c r="P59" s="401"/>
      <c r="Q59" s="401"/>
      <c r="R59" s="401"/>
      <c r="S59" s="401"/>
      <c r="T59" s="401"/>
      <c r="U59" s="401"/>
      <c r="V59" s="401"/>
      <c r="W59" s="401"/>
      <c r="X59" s="401"/>
      <c r="Y59" s="401"/>
      <c r="Z59" s="401"/>
      <c r="AA59" s="401"/>
      <c r="AB59" s="401"/>
      <c r="AC59" s="401"/>
      <c r="AD59" s="414"/>
      <c r="AE59" s="404"/>
      <c r="AF59" s="404"/>
      <c r="AG59" s="414"/>
      <c r="AH59" s="414"/>
      <c r="AI59" s="414"/>
      <c r="AJ59" s="414"/>
      <c r="AK59" s="414"/>
      <c r="AL59" s="414"/>
      <c r="AM59" s="414"/>
      <c r="AN59" s="414"/>
      <c r="AO59" s="414"/>
    </row>
    <row r="60" spans="1:41" s="406" customFormat="1" ht="33" customHeight="1">
      <c r="A60" s="1418" t="s">
        <v>446</v>
      </c>
      <c r="B60" s="1418"/>
      <c r="C60" s="1418"/>
      <c r="D60" s="1415"/>
      <c r="E60" s="1416"/>
      <c r="F60" s="1416"/>
      <c r="G60" s="401"/>
      <c r="H60" s="417"/>
      <c r="I60" s="401"/>
      <c r="J60" s="401"/>
      <c r="K60" s="401"/>
      <c r="L60" s="401"/>
      <c r="M60" s="401"/>
      <c r="N60" s="401"/>
      <c r="O60" s="401"/>
      <c r="P60" s="401"/>
      <c r="Q60" s="401"/>
      <c r="R60" s="401"/>
      <c r="S60" s="401"/>
      <c r="T60" s="401"/>
      <c r="U60" s="401"/>
      <c r="V60" s="401"/>
      <c r="W60" s="401"/>
      <c r="X60" s="401"/>
      <c r="Y60" s="401"/>
      <c r="Z60" s="401"/>
      <c r="AA60" s="401"/>
      <c r="AB60" s="401"/>
      <c r="AC60" s="401"/>
      <c r="AD60" s="414"/>
      <c r="AE60" s="404"/>
      <c r="AF60" s="404"/>
      <c r="AG60" s="414"/>
      <c r="AH60" s="414"/>
      <c r="AI60" s="414"/>
      <c r="AJ60" s="414"/>
      <c r="AK60" s="414"/>
      <c r="AL60" s="414"/>
      <c r="AM60" s="414"/>
      <c r="AN60" s="414"/>
      <c r="AO60" s="414"/>
    </row>
    <row r="61" spans="1:41" s="406" customFormat="1" ht="33" customHeight="1">
      <c r="A61" s="1418" t="s">
        <v>447</v>
      </c>
      <c r="B61" s="1418"/>
      <c r="C61" s="1418"/>
      <c r="D61" s="1415"/>
      <c r="E61" s="1416"/>
      <c r="F61" s="1416"/>
      <c r="G61" s="401"/>
      <c r="H61" s="417"/>
      <c r="I61" s="401"/>
      <c r="J61" s="401"/>
      <c r="K61" s="401"/>
      <c r="L61" s="401"/>
      <c r="M61" s="401"/>
      <c r="N61" s="401"/>
      <c r="O61" s="401"/>
      <c r="P61" s="401"/>
      <c r="Q61" s="401"/>
      <c r="R61" s="401"/>
      <c r="S61" s="401"/>
      <c r="T61" s="401"/>
      <c r="U61" s="401"/>
      <c r="V61" s="401"/>
      <c r="W61" s="401"/>
      <c r="X61" s="401"/>
      <c r="Y61" s="401"/>
      <c r="Z61" s="401"/>
      <c r="AA61" s="401"/>
      <c r="AB61" s="401"/>
      <c r="AC61" s="401"/>
      <c r="AD61" s="414"/>
      <c r="AE61" s="404"/>
      <c r="AF61" s="404"/>
      <c r="AG61" s="414"/>
      <c r="AH61" s="414"/>
      <c r="AI61" s="414"/>
      <c r="AJ61" s="414"/>
      <c r="AK61" s="414"/>
      <c r="AL61" s="414"/>
      <c r="AM61" s="414"/>
      <c r="AN61" s="414"/>
      <c r="AO61" s="414"/>
    </row>
    <row r="62" spans="1:41" s="406" customFormat="1" ht="33" customHeight="1">
      <c r="A62" s="1421" t="s">
        <v>448</v>
      </c>
      <c r="B62" s="1421"/>
      <c r="C62" s="1421"/>
      <c r="D62" s="1415"/>
      <c r="E62" s="1416"/>
      <c r="F62" s="1416"/>
      <c r="G62" s="401"/>
      <c r="H62" s="417"/>
      <c r="I62" s="401"/>
      <c r="J62" s="401"/>
      <c r="K62" s="401"/>
      <c r="L62" s="401"/>
      <c r="M62" s="401"/>
      <c r="N62" s="401"/>
      <c r="O62" s="401"/>
      <c r="P62" s="401"/>
      <c r="Q62" s="401"/>
      <c r="R62" s="401"/>
      <c r="S62" s="401"/>
      <c r="T62" s="401"/>
      <c r="U62" s="401"/>
      <c r="V62" s="401"/>
      <c r="W62" s="401"/>
      <c r="X62" s="401"/>
      <c r="Y62" s="401"/>
      <c r="Z62" s="401"/>
      <c r="AA62" s="401"/>
      <c r="AB62" s="401"/>
      <c r="AC62" s="401"/>
      <c r="AD62" s="414"/>
      <c r="AE62" s="404"/>
      <c r="AF62" s="404"/>
      <c r="AG62" s="414"/>
      <c r="AH62" s="414"/>
      <c r="AI62" s="414"/>
      <c r="AJ62" s="414"/>
      <c r="AK62" s="414"/>
      <c r="AL62" s="414"/>
      <c r="AM62" s="414"/>
      <c r="AN62" s="414"/>
      <c r="AO62" s="414"/>
    </row>
    <row r="63" spans="1:41" s="406" customFormat="1" ht="33" customHeight="1">
      <c r="A63" s="1420"/>
      <c r="B63" s="1420"/>
      <c r="C63" s="1420"/>
      <c r="D63" s="1142"/>
      <c r="E63" s="1142"/>
      <c r="F63" s="1142"/>
      <c r="G63" s="401"/>
      <c r="H63" s="417"/>
      <c r="I63" s="401"/>
      <c r="J63" s="401"/>
      <c r="K63" s="401"/>
      <c r="L63" s="401"/>
      <c r="M63" s="401"/>
      <c r="N63" s="401"/>
      <c r="O63" s="401"/>
      <c r="P63" s="401"/>
      <c r="Q63" s="401"/>
      <c r="R63" s="401"/>
      <c r="S63" s="401"/>
      <c r="T63" s="401"/>
      <c r="U63" s="401"/>
      <c r="V63" s="401"/>
      <c r="W63" s="401"/>
      <c r="X63" s="401"/>
      <c r="Y63" s="401"/>
      <c r="Z63" s="401"/>
      <c r="AA63" s="401"/>
      <c r="AB63" s="401"/>
      <c r="AC63" s="401"/>
      <c r="AD63" s="414"/>
      <c r="AE63" s="404"/>
      <c r="AF63" s="404"/>
      <c r="AG63" s="414"/>
      <c r="AH63" s="414"/>
      <c r="AI63" s="414"/>
      <c r="AJ63" s="414"/>
      <c r="AK63" s="414"/>
      <c r="AL63" s="414"/>
      <c r="AM63" s="414"/>
      <c r="AN63" s="414"/>
      <c r="AO63" s="414"/>
    </row>
    <row r="64" spans="1:41" s="406" customFormat="1" ht="33" customHeight="1">
      <c r="A64" s="1419"/>
      <c r="B64" s="1419"/>
      <c r="C64" s="1419"/>
      <c r="D64" s="1142"/>
      <c r="E64" s="1142"/>
      <c r="F64" s="1142"/>
      <c r="G64" s="401"/>
      <c r="H64" s="417"/>
      <c r="I64" s="401"/>
      <c r="J64" s="401"/>
      <c r="K64" s="401"/>
      <c r="L64" s="401"/>
      <c r="M64" s="401"/>
      <c r="N64" s="401"/>
      <c r="O64" s="401"/>
      <c r="P64" s="401"/>
      <c r="Q64" s="401"/>
      <c r="R64" s="401"/>
      <c r="S64" s="401"/>
      <c r="T64" s="401"/>
      <c r="U64" s="401"/>
      <c r="V64" s="401"/>
      <c r="W64" s="401"/>
      <c r="X64" s="401"/>
      <c r="Y64" s="401"/>
      <c r="Z64" s="401"/>
      <c r="AA64" s="401"/>
      <c r="AB64" s="401"/>
      <c r="AC64" s="401"/>
      <c r="AD64" s="414"/>
      <c r="AE64" s="404"/>
      <c r="AF64" s="404"/>
      <c r="AG64" s="414"/>
      <c r="AH64" s="414"/>
      <c r="AI64" s="414"/>
      <c r="AJ64" s="414"/>
      <c r="AK64" s="414"/>
      <c r="AL64" s="414"/>
      <c r="AM64" s="414"/>
      <c r="AN64" s="414"/>
      <c r="AO64" s="414"/>
    </row>
    <row r="65" spans="1:41" s="406" customFormat="1" ht="60.75" customHeight="1">
      <c r="A65" s="1417" t="str">
        <f>"Note: Bidders may note that no prescribed proforma has been enclosed for Attachment 2 : Power of Attorney. Bidders may use their own proforma for furnishing the required information with the bid."</f>
        <v>Note: Bidders may note that no prescribed proforma has been enclosed for Attachment 2 : Power of Attorney. Bidders may use their own proforma for furnishing the required information with the bid.</v>
      </c>
      <c r="B65" s="1417"/>
      <c r="C65" s="1417"/>
      <c r="D65" s="1417"/>
      <c r="E65" s="1417"/>
      <c r="F65" s="1417"/>
      <c r="G65" s="401"/>
      <c r="H65" s="417"/>
      <c r="I65" s="401"/>
      <c r="J65" s="401"/>
      <c r="K65" s="401"/>
      <c r="L65" s="401"/>
      <c r="M65" s="401"/>
      <c r="N65" s="401"/>
      <c r="O65" s="401"/>
      <c r="P65" s="401"/>
      <c r="Q65" s="401"/>
      <c r="R65" s="401"/>
      <c r="S65" s="401"/>
      <c r="T65" s="401"/>
      <c r="U65" s="401"/>
      <c r="V65" s="401"/>
      <c r="W65" s="401"/>
      <c r="X65" s="401"/>
      <c r="Y65" s="401"/>
      <c r="Z65" s="401"/>
      <c r="AA65" s="401"/>
      <c r="AB65" s="401"/>
      <c r="AC65" s="401"/>
      <c r="AD65" s="414"/>
      <c r="AE65" s="404"/>
      <c r="AF65" s="404"/>
      <c r="AG65" s="414"/>
      <c r="AH65" s="414"/>
      <c r="AI65" s="414"/>
      <c r="AJ65" s="414"/>
      <c r="AK65" s="414"/>
      <c r="AL65" s="414"/>
      <c r="AM65" s="414"/>
      <c r="AN65" s="414"/>
      <c r="AO65" s="414"/>
    </row>
    <row r="66" spans="1:41" s="406" customFormat="1" ht="33" customHeight="1">
      <c r="A66" s="1414" t="s">
        <v>63</v>
      </c>
      <c r="B66" s="1414"/>
      <c r="C66" s="1414"/>
      <c r="D66" s="1414"/>
      <c r="E66" s="1414"/>
      <c r="F66" s="1414"/>
      <c r="G66" s="401"/>
      <c r="H66" s="417"/>
      <c r="I66" s="401"/>
      <c r="J66" s="401"/>
      <c r="K66" s="401"/>
      <c r="L66" s="401"/>
      <c r="M66" s="401"/>
      <c r="N66" s="401"/>
      <c r="O66" s="401"/>
      <c r="P66" s="401"/>
      <c r="Q66" s="401"/>
      <c r="R66" s="401"/>
      <c r="S66" s="401"/>
      <c r="T66" s="401"/>
      <c r="U66" s="401"/>
      <c r="V66" s="401"/>
      <c r="W66" s="401"/>
      <c r="X66" s="401"/>
      <c r="Y66" s="401"/>
      <c r="Z66" s="401"/>
      <c r="AA66" s="401"/>
      <c r="AB66" s="401"/>
      <c r="AC66" s="401"/>
      <c r="AD66" s="414"/>
      <c r="AE66" s="404"/>
      <c r="AF66" s="404"/>
      <c r="AG66" s="414"/>
      <c r="AH66" s="414"/>
      <c r="AI66" s="414"/>
      <c r="AJ66" s="414"/>
      <c r="AK66" s="414"/>
      <c r="AL66" s="414"/>
      <c r="AM66" s="414"/>
      <c r="AN66" s="414"/>
      <c r="AO66" s="414"/>
    </row>
    <row r="67" spans="1:41" s="406" customFormat="1" ht="33" customHeight="1">
      <c r="A67" s="417"/>
      <c r="B67" s="417"/>
      <c r="C67" s="401"/>
      <c r="D67" s="401"/>
      <c r="E67" s="401"/>
      <c r="F67" s="401"/>
      <c r="G67" s="401"/>
      <c r="H67" s="417"/>
      <c r="I67" s="401"/>
      <c r="J67" s="401"/>
      <c r="K67" s="401"/>
      <c r="L67" s="401"/>
      <c r="M67" s="401"/>
      <c r="N67" s="401"/>
      <c r="O67" s="401"/>
      <c r="P67" s="401"/>
      <c r="Q67" s="401"/>
      <c r="R67" s="401"/>
      <c r="S67" s="401"/>
      <c r="T67" s="401"/>
      <c r="U67" s="401"/>
      <c r="V67" s="401"/>
      <c r="W67" s="401"/>
      <c r="X67" s="401"/>
      <c r="Y67" s="401"/>
      <c r="Z67" s="401"/>
      <c r="AA67" s="401"/>
      <c r="AB67" s="401"/>
      <c r="AC67" s="401"/>
      <c r="AD67" s="414"/>
      <c r="AE67" s="404"/>
      <c r="AF67" s="404"/>
      <c r="AG67" s="414"/>
      <c r="AH67" s="414"/>
      <c r="AI67" s="414"/>
      <c r="AJ67" s="414"/>
      <c r="AK67" s="414"/>
      <c r="AL67" s="414"/>
      <c r="AM67" s="414"/>
      <c r="AN67" s="414"/>
      <c r="AO67" s="414"/>
    </row>
    <row r="68" spans="1:41" s="406" customFormat="1" ht="33" customHeight="1">
      <c r="A68" s="417"/>
      <c r="B68" s="417"/>
      <c r="C68" s="401"/>
      <c r="D68" s="401"/>
      <c r="E68" s="401"/>
      <c r="F68" s="401"/>
      <c r="G68" s="401"/>
      <c r="H68" s="417"/>
      <c r="I68" s="401"/>
      <c r="J68" s="401"/>
      <c r="K68" s="401"/>
      <c r="L68" s="401"/>
      <c r="M68" s="401"/>
      <c r="N68" s="401"/>
      <c r="O68" s="401"/>
      <c r="P68" s="401"/>
      <c r="Q68" s="401"/>
      <c r="R68" s="401"/>
      <c r="S68" s="401"/>
      <c r="T68" s="401"/>
      <c r="U68" s="401"/>
      <c r="V68" s="401"/>
      <c r="W68" s="401"/>
      <c r="X68" s="401"/>
      <c r="Y68" s="401"/>
      <c r="Z68" s="401"/>
      <c r="AA68" s="401"/>
      <c r="AB68" s="401"/>
      <c r="AC68" s="401"/>
      <c r="AD68" s="414"/>
      <c r="AE68" s="404"/>
      <c r="AF68" s="404"/>
      <c r="AG68" s="414"/>
      <c r="AH68" s="414"/>
      <c r="AI68" s="414"/>
      <c r="AJ68" s="414"/>
      <c r="AK68" s="414"/>
      <c r="AL68" s="414"/>
      <c r="AM68" s="414"/>
      <c r="AN68" s="414"/>
      <c r="AO68" s="414"/>
    </row>
    <row r="69" spans="1:41">
      <c r="A69" s="417"/>
      <c r="B69" s="417"/>
      <c r="C69" s="401"/>
      <c r="D69" s="401"/>
      <c r="E69" s="401"/>
      <c r="F69" s="401"/>
      <c r="G69" s="401"/>
      <c r="H69" s="401"/>
      <c r="I69" s="402"/>
      <c r="J69" s="402"/>
      <c r="K69" s="402"/>
      <c r="L69" s="402"/>
      <c r="M69" s="402"/>
      <c r="N69" s="402"/>
      <c r="O69" s="402"/>
      <c r="P69" s="402"/>
      <c r="Q69" s="402"/>
      <c r="R69" s="402"/>
      <c r="S69" s="402"/>
      <c r="T69" s="402"/>
      <c r="U69" s="402"/>
      <c r="V69" s="402"/>
      <c r="W69" s="402"/>
      <c r="X69" s="402"/>
      <c r="Y69" s="402"/>
      <c r="Z69" s="402"/>
      <c r="AA69" s="402"/>
      <c r="AB69" s="402"/>
      <c r="AC69" s="402"/>
    </row>
    <row r="70" spans="1:41">
      <c r="A70" s="417"/>
      <c r="B70" s="417"/>
      <c r="C70" s="401"/>
      <c r="D70" s="401"/>
      <c r="E70" s="401"/>
      <c r="F70" s="401"/>
      <c r="G70" s="401"/>
      <c r="H70" s="401"/>
      <c r="I70" s="402"/>
      <c r="J70" s="402"/>
      <c r="K70" s="402"/>
      <c r="L70" s="402"/>
      <c r="M70" s="402"/>
      <c r="N70" s="402"/>
      <c r="O70" s="402"/>
      <c r="P70" s="402"/>
      <c r="Q70" s="402"/>
      <c r="R70" s="402"/>
      <c r="S70" s="402"/>
      <c r="T70" s="402"/>
      <c r="U70" s="402"/>
      <c r="V70" s="402"/>
      <c r="W70" s="402"/>
      <c r="X70" s="402"/>
      <c r="Y70" s="402"/>
      <c r="Z70" s="402"/>
      <c r="AA70" s="402"/>
      <c r="AB70" s="402"/>
      <c r="AC70" s="402"/>
    </row>
    <row r="71" spans="1:41">
      <c r="A71" s="417"/>
      <c r="B71" s="417"/>
      <c r="C71" s="401"/>
      <c r="D71" s="401"/>
      <c r="E71" s="401"/>
      <c r="F71" s="401"/>
      <c r="G71" s="401"/>
      <c r="H71" s="401"/>
      <c r="I71" s="402"/>
      <c r="J71" s="402"/>
      <c r="K71" s="402"/>
      <c r="L71" s="402"/>
      <c r="M71" s="402"/>
      <c r="N71" s="402"/>
      <c r="O71" s="402"/>
      <c r="P71" s="402"/>
      <c r="Q71" s="402"/>
      <c r="R71" s="402"/>
      <c r="S71" s="402"/>
      <c r="T71" s="402"/>
      <c r="U71" s="402"/>
      <c r="V71" s="402"/>
      <c r="W71" s="402"/>
      <c r="X71" s="402"/>
      <c r="Y71" s="402"/>
      <c r="Z71" s="402"/>
      <c r="AA71" s="402"/>
      <c r="AB71" s="402"/>
      <c r="AC71" s="402"/>
    </row>
    <row r="72" spans="1:41">
      <c r="A72" s="417"/>
      <c r="B72" s="417"/>
      <c r="C72" s="401"/>
      <c r="D72" s="401"/>
      <c r="E72" s="401"/>
      <c r="F72" s="401"/>
      <c r="G72" s="401"/>
      <c r="H72" s="401"/>
      <c r="I72" s="402"/>
      <c r="J72" s="402"/>
      <c r="K72" s="402"/>
      <c r="L72" s="402"/>
      <c r="M72" s="402"/>
      <c r="N72" s="402"/>
      <c r="O72" s="402"/>
      <c r="P72" s="402"/>
      <c r="Q72" s="402"/>
      <c r="R72" s="402"/>
      <c r="S72" s="402"/>
      <c r="T72" s="402"/>
      <c r="U72" s="402"/>
      <c r="V72" s="402"/>
      <c r="W72" s="402"/>
      <c r="X72" s="402"/>
      <c r="Y72" s="402"/>
      <c r="Z72" s="402"/>
      <c r="AA72" s="402"/>
      <c r="AB72" s="402"/>
      <c r="AC72" s="402"/>
    </row>
    <row r="73" spans="1:41">
      <c r="A73" s="417"/>
      <c r="B73" s="417"/>
      <c r="C73" s="401"/>
      <c r="D73" s="401"/>
      <c r="E73" s="401"/>
      <c r="F73" s="401"/>
      <c r="G73" s="401"/>
      <c r="H73" s="401"/>
      <c r="I73" s="402"/>
      <c r="J73" s="402"/>
      <c r="K73" s="402"/>
      <c r="L73" s="402"/>
      <c r="M73" s="402"/>
      <c r="N73" s="402"/>
      <c r="O73" s="402"/>
      <c r="P73" s="402"/>
      <c r="Q73" s="402"/>
      <c r="R73" s="402"/>
      <c r="S73" s="402"/>
      <c r="T73" s="402"/>
      <c r="U73" s="402"/>
      <c r="V73" s="402"/>
      <c r="W73" s="402"/>
      <c r="X73" s="402"/>
      <c r="Y73" s="402"/>
      <c r="Z73" s="402"/>
      <c r="AA73" s="402"/>
      <c r="AB73" s="402"/>
      <c r="AC73" s="402"/>
    </row>
    <row r="74" spans="1:41">
      <c r="A74" s="417"/>
      <c r="B74" s="417"/>
      <c r="C74" s="401"/>
      <c r="D74" s="401"/>
      <c r="E74" s="401"/>
      <c r="F74" s="401"/>
      <c r="G74" s="401"/>
      <c r="H74" s="401"/>
      <c r="I74" s="402"/>
      <c r="J74" s="402"/>
      <c r="K74" s="402"/>
      <c r="L74" s="402"/>
      <c r="M74" s="402"/>
      <c r="N74" s="402"/>
      <c r="O74" s="402"/>
      <c r="P74" s="402"/>
      <c r="Q74" s="402"/>
      <c r="R74" s="402"/>
      <c r="S74" s="402"/>
      <c r="T74" s="402"/>
      <c r="U74" s="402"/>
      <c r="V74" s="402"/>
      <c r="W74" s="402"/>
      <c r="X74" s="402"/>
      <c r="Y74" s="402"/>
      <c r="Z74" s="402"/>
      <c r="AA74" s="402"/>
      <c r="AB74" s="402"/>
      <c r="AC74" s="402"/>
    </row>
    <row r="75" spans="1:41">
      <c r="A75" s="417"/>
      <c r="B75" s="417"/>
      <c r="C75" s="401"/>
      <c r="D75" s="401"/>
      <c r="E75" s="401"/>
      <c r="F75" s="401"/>
      <c r="G75" s="401"/>
      <c r="H75" s="401"/>
      <c r="I75" s="402"/>
      <c r="J75" s="402"/>
      <c r="K75" s="402"/>
      <c r="L75" s="402"/>
      <c r="M75" s="402"/>
      <c r="N75" s="402"/>
      <c r="O75" s="402"/>
      <c r="P75" s="402"/>
      <c r="Q75" s="402"/>
      <c r="R75" s="402"/>
      <c r="S75" s="402"/>
      <c r="T75" s="402"/>
      <c r="U75" s="402"/>
      <c r="V75" s="402"/>
      <c r="W75" s="402"/>
      <c r="X75" s="402"/>
      <c r="Y75" s="402"/>
      <c r="Z75" s="402"/>
      <c r="AA75" s="402"/>
      <c r="AB75" s="402"/>
      <c r="AC75" s="402"/>
    </row>
    <row r="76" spans="1:41">
      <c r="A76" s="417"/>
      <c r="B76" s="417"/>
      <c r="C76" s="401"/>
      <c r="D76" s="401"/>
      <c r="E76" s="401"/>
      <c r="F76" s="401"/>
      <c r="G76" s="401"/>
      <c r="H76" s="401"/>
      <c r="I76" s="402"/>
      <c r="J76" s="402"/>
      <c r="K76" s="402"/>
      <c r="L76" s="402"/>
      <c r="M76" s="402"/>
      <c r="N76" s="402"/>
      <c r="O76" s="402"/>
      <c r="P76" s="402"/>
      <c r="Q76" s="402"/>
      <c r="R76" s="402"/>
      <c r="S76" s="402"/>
      <c r="T76" s="402"/>
      <c r="U76" s="402"/>
      <c r="V76" s="402"/>
      <c r="W76" s="402"/>
      <c r="X76" s="402"/>
      <c r="Y76" s="402"/>
      <c r="Z76" s="402"/>
      <c r="AA76" s="402"/>
      <c r="AB76" s="402"/>
      <c r="AC76" s="402"/>
    </row>
    <row r="77" spans="1:41">
      <c r="A77" s="417"/>
      <c r="B77" s="417"/>
      <c r="C77" s="401"/>
      <c r="D77" s="401"/>
      <c r="E77" s="401"/>
      <c r="F77" s="401"/>
      <c r="G77" s="401"/>
      <c r="H77" s="401"/>
      <c r="I77" s="402"/>
      <c r="J77" s="402"/>
      <c r="K77" s="402"/>
      <c r="L77" s="402"/>
      <c r="M77" s="402"/>
      <c r="N77" s="402"/>
      <c r="O77" s="402"/>
      <c r="P77" s="402"/>
      <c r="Q77" s="402"/>
      <c r="R77" s="402"/>
      <c r="S77" s="402"/>
      <c r="T77" s="402"/>
      <c r="U77" s="402"/>
      <c r="V77" s="402"/>
      <c r="W77" s="402"/>
      <c r="X77" s="402"/>
      <c r="Y77" s="402"/>
      <c r="Z77" s="402"/>
      <c r="AA77" s="402"/>
      <c r="AB77" s="402"/>
      <c r="AC77" s="402"/>
    </row>
    <row r="78" spans="1:41">
      <c r="A78" s="417"/>
      <c r="B78" s="417"/>
      <c r="C78" s="401"/>
      <c r="D78" s="401"/>
      <c r="E78" s="401"/>
      <c r="F78" s="401"/>
      <c r="G78" s="401"/>
      <c r="H78" s="401"/>
      <c r="I78" s="402"/>
      <c r="J78" s="402"/>
      <c r="K78" s="402"/>
      <c r="L78" s="402"/>
      <c r="M78" s="402"/>
      <c r="N78" s="402"/>
      <c r="O78" s="402"/>
      <c r="P78" s="402"/>
      <c r="Q78" s="402"/>
      <c r="R78" s="402"/>
      <c r="S78" s="402"/>
      <c r="T78" s="402"/>
      <c r="U78" s="402"/>
      <c r="V78" s="402"/>
      <c r="W78" s="402"/>
      <c r="X78" s="402"/>
      <c r="Y78" s="402"/>
      <c r="Z78" s="402"/>
      <c r="AA78" s="402"/>
      <c r="AB78" s="402"/>
      <c r="AC78" s="402"/>
    </row>
    <row r="79" spans="1:41">
      <c r="A79" s="417"/>
      <c r="B79" s="417"/>
      <c r="C79" s="401"/>
      <c r="D79" s="401"/>
      <c r="E79" s="401"/>
      <c r="F79" s="401"/>
      <c r="G79" s="401"/>
      <c r="H79" s="401"/>
      <c r="I79" s="402"/>
      <c r="J79" s="402"/>
      <c r="K79" s="402"/>
      <c r="L79" s="402"/>
      <c r="M79" s="402"/>
      <c r="N79" s="402"/>
      <c r="O79" s="402"/>
      <c r="P79" s="402"/>
      <c r="Q79" s="402"/>
      <c r="R79" s="402"/>
      <c r="S79" s="402"/>
      <c r="T79" s="402"/>
      <c r="U79" s="402"/>
      <c r="V79" s="402"/>
      <c r="W79" s="402"/>
      <c r="X79" s="402"/>
      <c r="Y79" s="402"/>
      <c r="Z79" s="402"/>
      <c r="AA79" s="402"/>
      <c r="AB79" s="402"/>
      <c r="AC79" s="402"/>
    </row>
    <row r="80" spans="1:41">
      <c r="A80" s="417"/>
      <c r="B80" s="417"/>
      <c r="C80" s="401"/>
      <c r="D80" s="401"/>
      <c r="E80" s="401"/>
      <c r="F80" s="401"/>
      <c r="G80" s="401"/>
      <c r="H80" s="401"/>
      <c r="I80" s="402"/>
      <c r="J80" s="402"/>
      <c r="K80" s="402"/>
      <c r="L80" s="402"/>
      <c r="M80" s="402"/>
      <c r="N80" s="402"/>
      <c r="O80" s="402"/>
      <c r="P80" s="402"/>
      <c r="Q80" s="402"/>
      <c r="R80" s="402"/>
      <c r="S80" s="402"/>
      <c r="T80" s="402"/>
      <c r="U80" s="402"/>
      <c r="V80" s="402"/>
      <c r="W80" s="402"/>
      <c r="X80" s="402"/>
      <c r="Y80" s="402"/>
      <c r="Z80" s="402"/>
      <c r="AA80" s="402"/>
      <c r="AB80" s="402"/>
      <c r="AC80" s="402"/>
    </row>
  </sheetData>
  <sheetProtection algorithmName="SHA-512" hashValue="u8b04syWkU/mbKrmOqIzyuXDILP9Y+Iw+f5Qlbg6/klD8xHSJT0f95bWoHdyHUCq+sFI9k79i1+at3CZQnHeUg==" saltValue="qnyzYnQO11ESGV1lkSBNKQ==" spinCount="100000" sheet="1" formatColumns="0" formatRows="0" selectLockedCells="1"/>
  <customSheetViews>
    <customSheetView guid="{987A3FAC-920D-4C0C-8129-D8F4AFD7E477}" showPageBreaks="1" showGridLines="0" zeroValues="0" printArea="1" hiddenRows="1" hiddenColumns="1" view="pageBreakPreview" topLeftCell="A3">
      <selection activeCell="C5" sqref="C5:F5"/>
      <pageMargins left="0" right="0" top="0" bottom="0" header="0" footer="0"/>
      <pageSetup scale="91" orientation="portrait" r:id="rId1"/>
      <headerFooter alignWithMargins="0">
        <oddFooter>&amp;R&amp;"Book Antiqua,Bold"&amp;8Bid Form (1st Envelope)  / Page &amp;P of &amp;N</oddFooter>
      </headerFooter>
    </customSheetView>
    <customSheetView guid="{CB55CDDD-15EC-4265-9148-3411BBB26D54}" showPageBreaks="1" showGridLines="0" zeroValues="0" printArea="1" hiddenRows="1" hiddenColumns="1" view="pageBreakPreview" topLeftCell="A35">
      <selection activeCell="D56" sqref="D56:F56"/>
      <pageMargins left="0" right="0" top="0" bottom="0" header="0" footer="0"/>
      <pageSetup orientation="portrait" r:id="rId2"/>
      <headerFooter alignWithMargins="0">
        <oddFooter>&amp;R&amp;"Book Antiqua,Bold"&amp;8Bid Form (1st Envelope)  / Page &amp;P of &amp;N</oddFooter>
      </headerFooter>
    </customSheetView>
    <customSheetView guid="{023E95C7-CD0A-46A1-945E-64751E02EBFE}" showPageBreaks="1" showGridLines="0" zeroValues="0" printArea="1" hiddenRows="1" hiddenColumns="1" view="pageBreakPreview" topLeftCell="A29">
      <selection activeCell="D56" sqref="D56:F56"/>
      <pageMargins left="0" right="0" top="0" bottom="0" header="0" footer="0"/>
      <pageSetup orientation="portrait" r:id="rId3"/>
      <headerFooter alignWithMargins="0">
        <oddFooter>&amp;R&amp;"Book Antiqua,Bold"&amp;8Bid Form (1st Envelope)  / Page &amp;P of &amp;N</oddFooter>
      </headerFooter>
    </customSheetView>
    <customSheetView guid="{BB6473B7-092C-417E-97E7-ED0705AE17A0}" showPageBreaks="1" showGridLines="0" zeroValues="0" printArea="1" hiddenRows="1" hiddenColumns="1" view="pageBreakPreview" topLeftCell="A29">
      <selection activeCell="D56" sqref="D56:F56"/>
      <pageMargins left="0" right="0" top="0" bottom="0" header="0" footer="0"/>
      <pageSetup orientation="portrait" r:id="rId4"/>
      <headerFooter alignWithMargins="0">
        <oddFooter>&amp;R&amp;"Book Antiqua,Bold"&amp;8Bid Form (1st Envelope)  / Page &amp;P of &amp;N</oddFooter>
      </headerFooter>
    </customSheetView>
    <customSheetView guid="{A41EE4DE-0D82-4A56-8210-F78316511D11}" showPageBreaks="1" showGridLines="0" zeroValues="0" printArea="1" hiddenRows="1" hiddenColumns="1" view="pageBreakPreview" topLeftCell="A23">
      <selection activeCell="D56" sqref="D56:F56"/>
      <pageMargins left="0" right="0" top="0" bottom="0" header="0" footer="0"/>
      <pageSetup orientation="portrait" r:id="rId5"/>
      <headerFooter alignWithMargins="0">
        <oddFooter>&amp;R&amp;"Book Antiqua,Bold"&amp;8Bid Form (1st Envelope)  / Page &amp;P of &amp;N</oddFooter>
      </headerFooter>
    </customSheetView>
    <customSheetView guid="{1E0C44A1-9358-4FBD-8C2C-4DB661DA1476}" showPageBreaks="1" showGridLines="0" zeroValues="0" printArea="1" hiddenRows="1" hiddenColumns="1" view="pageBreakPreview" topLeftCell="A35">
      <selection activeCell="F53" sqref="F53"/>
      <pageMargins left="0" right="0" top="0" bottom="0" header="0" footer="0"/>
      <pageSetup orientation="portrait" r:id="rId6"/>
      <headerFooter alignWithMargins="0">
        <oddFooter>&amp;R&amp;"Book Antiqua,Bold"&amp;8Bid Form (1st Envelope)  / Page &amp;P of &amp;N</oddFooter>
      </headerFooter>
    </customSheetView>
    <customSheetView guid="{498493C3-769C-4143-9114-C68CD1D40B11}" showPageBreaks="1" showGridLines="0" zeroValues="0" printArea="1" hiddenRows="1" hiddenColumns="1" view="pageBreakPreview">
      <selection activeCell="F53" sqref="F53"/>
      <pageMargins left="0" right="0" top="0" bottom="0" header="0" footer="0"/>
      <pageSetup orientation="portrait" r:id="rId7"/>
      <headerFooter alignWithMargins="0">
        <oddFooter>&amp;R&amp;"Book Antiqua,Bold"&amp;8Bid Form (1st Envelope)  / Page &amp;P of &amp;N</oddFooter>
      </headerFooter>
    </customSheetView>
    <customSheetView guid="{C431BC99-7569-44AB-83F6-AB73BDED3783}" showGridLines="0" zeroValues="0" topLeftCell="A27">
      <selection activeCell="F50" sqref="F50"/>
      <rowBreaks count="1" manualBreakCount="1">
        <brk id="52" max="5" man="1"/>
      </rowBreaks>
      <pageMargins left="0" right="0" top="0" bottom="0" header="0" footer="0"/>
      <pageSetup orientation="portrait" r:id="rId8"/>
      <headerFooter alignWithMargins="0">
        <oddFooter>&amp;R&amp;"Book Antiqua,Bold"&amp;8Bid Form (1st Envelope)  / Page &amp;P of &amp;N</oddFooter>
      </headerFooter>
    </customSheetView>
    <customSheetView guid="{E97134B6-5E8D-4951-8DA0-73D065532361}" showGridLines="0" zeroValues="0">
      <selection activeCell="F50" sqref="F50"/>
      <rowBreaks count="1" manualBreakCount="1">
        <brk id="52" max="5" man="1"/>
      </rowBreaks>
      <pageMargins left="0" right="0" top="0" bottom="0" header="0" footer="0"/>
      <pageSetup orientation="portrait" r:id="rId9"/>
      <headerFooter alignWithMargins="0">
        <oddFooter>&amp;R&amp;"Book Antiqua,Bold"&amp;8Bid Form (1st Envelope)  / Page &amp;P of &amp;N</oddFooter>
      </headerFooter>
    </customSheetView>
    <customSheetView guid="{D0757F9E-DF41-4B40-A5E5-F4F8FDD8D61D}" showGridLines="0" zeroValues="0" topLeftCell="A39">
      <selection activeCell="F50" sqref="F50"/>
      <rowBreaks count="1" manualBreakCount="1">
        <brk id="52" max="5" man="1"/>
      </rowBreaks>
      <pageMargins left="0" right="0" top="0" bottom="0" header="0" footer="0"/>
      <pageSetup orientation="portrait" r:id="rId10"/>
      <headerFooter alignWithMargins="0">
        <oddFooter>&amp;R&amp;"Book Antiqua,Bold"&amp;8Bid Form (1st Envelope)  / Page &amp;P of &amp;N</oddFooter>
      </headerFooter>
    </customSheetView>
    <customSheetView guid="{EE46BCD1-F715-4FA9-A5FC-1B125AD601E0}" showGridLines="0" zeroValues="0" topLeftCell="A28">
      <selection activeCell="D59" sqref="D59:F59"/>
      <rowBreaks count="1" manualBreakCount="1">
        <brk id="52" max="5" man="1"/>
      </rowBreaks>
      <pageMargins left="0" right="0" top="0" bottom="0" header="0" footer="0"/>
      <pageSetup orientation="portrait" r:id="rId11"/>
      <headerFooter alignWithMargins="0">
        <oddFooter>&amp;R&amp;"Book Antiqua,Bold"&amp;8Bid Form (1st Envelope)  / Page &amp;P of &amp;N</oddFooter>
      </headerFooter>
    </customSheetView>
    <customSheetView guid="{4AA1107B-A795-4744-B566-827168772C7A}" showGridLines="0" zeroValues="0">
      <selection activeCell="F50" sqref="F50"/>
      <rowBreaks count="1" manualBreakCount="1">
        <brk id="52" max="5" man="1"/>
      </rowBreaks>
      <pageMargins left="0" right="0" top="0" bottom="0" header="0" footer="0"/>
      <pageSetup orientation="portrait" r:id="rId12"/>
      <headerFooter alignWithMargins="0">
        <oddFooter>&amp;R&amp;"Book Antiqua,Bold"&amp;8Bid Form (1st Envelope)  / Page &amp;P of &amp;N</oddFooter>
      </headerFooter>
    </customSheetView>
    <customSheetView guid="{B23AD343-29DA-4CE0-BD10-47BF44F3782F}" showGridLines="0" zeroValues="0" topLeftCell="A49">
      <selection activeCell="F50" sqref="F50"/>
      <rowBreaks count="1" manualBreakCount="1">
        <brk id="52" max="5" man="1"/>
      </rowBreaks>
      <pageMargins left="0" right="0" top="0" bottom="0" header="0" footer="0"/>
      <pageSetup orientation="portrait" r:id="rId13"/>
      <headerFooter alignWithMargins="0">
        <oddFooter>&amp;R&amp;"Book Antiqua,Bold"&amp;8Bid Form (1st Envelope)  / Page &amp;P of &amp;N</oddFooter>
      </headerFooter>
    </customSheetView>
    <customSheetView guid="{ECE9294F-C910-4036-88BC-B1F2176FB06B}" showGridLines="0" zeroValues="0">
      <selection activeCell="C5" sqref="C5:F5"/>
      <rowBreaks count="1" manualBreakCount="1">
        <brk id="52" max="5" man="1"/>
      </rowBreaks>
      <pageMargins left="0" right="0" top="0" bottom="0" header="0" footer="0"/>
      <pageSetup orientation="portrait" r:id="rId14"/>
      <headerFooter alignWithMargins="0">
        <oddFooter>&amp;R&amp;"Book Antiqua,Bold"&amp;8Bid Form (1st Envelope)  / Page &amp;P of &amp;N</oddFooter>
      </headerFooter>
    </customSheetView>
    <customSheetView guid="{4F65FF32-EC61-4022-A399-2986D7B6B8B3}" showGridLines="0" zeroValues="0" hiddenColumns="1" showRuler="0">
      <selection activeCell="C5" sqref="C5:F5"/>
      <pageMargins left="0" right="0" top="0" bottom="0" header="0" footer="0"/>
      <pageSetup orientation="portrait" r:id="rId15"/>
      <headerFooter alignWithMargins="0">
        <oddFooter>&amp;R&amp;"Book Antiqua,Bold"&amp;8Bid Form (1st Envelope)  / Page &amp;P of &amp;N</oddFooter>
      </headerFooter>
    </customSheetView>
    <customSheetView guid="{01ACF2E1-8E61-4459-ABC1-B6C183DEED61}" showGridLines="0" zeroValues="0" showRuler="0">
      <selection activeCell="C5" sqref="C5:F5"/>
      <pageMargins left="0" right="0" top="0" bottom="0" header="0" footer="0"/>
      <pageSetup orientation="portrait" r:id="rId16"/>
      <headerFooter alignWithMargins="0">
        <oddFooter>&amp;R&amp;"Book Antiqua,Bold"&amp;8Bid Form (1st Envelope)  / Page &amp;P of &amp;N</oddFooter>
      </headerFooter>
    </customSheetView>
    <customSheetView guid="{14D7F02E-BCCA-4517-ABC7-537FF4AEB67A}" showGridLines="0" zeroValues="0">
      <selection activeCell="D54" sqref="D54:F54"/>
      <rowBreaks count="1" manualBreakCount="1">
        <brk id="52" max="5" man="1"/>
      </rowBreaks>
      <pageMargins left="0" right="0" top="0" bottom="0" header="0" footer="0"/>
      <pageSetup orientation="portrait" r:id="rId17"/>
      <headerFooter alignWithMargins="0">
        <oddFooter>&amp;R&amp;"Book Antiqua,Bold"&amp;8Bid Form (1st Envelope)  / Page &amp;P of &amp;N</oddFooter>
      </headerFooter>
    </customSheetView>
    <customSheetView guid="{27A45B7A-04F2-4516-B80B-5ED0825D4ED3}" showGridLines="0" zeroValues="0" topLeftCell="A4">
      <selection activeCell="C5" sqref="C5:F5"/>
      <rowBreaks count="1" manualBreakCount="1">
        <brk id="52" max="5" man="1"/>
      </rowBreaks>
      <pageMargins left="0" right="0" top="0" bottom="0" header="0" footer="0"/>
      <pageSetup orientation="portrait" r:id="rId18"/>
      <headerFooter alignWithMargins="0">
        <oddFooter>&amp;R&amp;"Book Antiqua,Bold"&amp;8Bid Form (1st Envelope)  / Page &amp;P of &amp;N</oddFooter>
      </headerFooter>
    </customSheetView>
    <customSheetView guid="{E9F4E142-7D26-464D-BECA-4F3806DB1FE1}" showGridLines="0" zeroValues="0" topLeftCell="A49">
      <selection activeCell="F50" sqref="F50"/>
      <rowBreaks count="1" manualBreakCount="1">
        <brk id="52" max="5" man="1"/>
      </rowBreaks>
      <pageMargins left="0" right="0" top="0" bottom="0" header="0" footer="0"/>
      <pageSetup orientation="portrait" r:id="rId19"/>
      <headerFooter alignWithMargins="0">
        <oddFooter>&amp;R&amp;"Book Antiqua,Bold"&amp;8Bid Form (1st Envelope)  / Page &amp;P of &amp;N</oddFooter>
      </headerFooter>
    </customSheetView>
    <customSheetView guid="{A7DBDDEF-9245-44C6-9EBF-032DB6E1C0A2}" showGridLines="0" zeroValues="0" topLeftCell="A25">
      <selection activeCell="F50" sqref="F50"/>
      <rowBreaks count="1" manualBreakCount="1">
        <brk id="52" max="5" man="1"/>
      </rowBreaks>
      <pageMargins left="0" right="0" top="0" bottom="0" header="0" footer="0"/>
      <pageSetup orientation="portrait" r:id="rId20"/>
      <headerFooter alignWithMargins="0">
        <oddFooter>&amp;R&amp;"Book Antiqua,Bold"&amp;8Bid Form (1st Envelope)  / Page &amp;P of &amp;N</oddFooter>
      </headerFooter>
    </customSheetView>
    <customSheetView guid="{7487ED9F-BBED-4B2A-9631-22F1A430946B}" showGridLines="0" zeroValues="0">
      <selection activeCell="F50" sqref="F50"/>
      <rowBreaks count="1" manualBreakCount="1">
        <brk id="52" max="5" man="1"/>
      </rowBreaks>
      <pageMargins left="0" right="0" top="0" bottom="0" header="0" footer="0"/>
      <pageSetup orientation="portrait" r:id="rId21"/>
      <headerFooter alignWithMargins="0">
        <oddFooter>&amp;R&amp;"Book Antiqua,Bold"&amp;8Bid Form (1st Envelope)  / Page &amp;P of &amp;N</oddFooter>
      </headerFooter>
    </customSheetView>
    <customSheetView guid="{B3CE7B10-A914-4559-A6DA-AED8C22AFD6D}" showGridLines="0" zeroValues="0" topLeftCell="A39">
      <selection activeCell="F50" sqref="F50"/>
      <rowBreaks count="1" manualBreakCount="1">
        <brk id="52" max="5" man="1"/>
      </rowBreaks>
      <pageMargins left="0" right="0" top="0" bottom="0" header="0" footer="0"/>
      <pageSetup orientation="portrait" r:id="rId22"/>
      <headerFooter alignWithMargins="0">
        <oddFooter>&amp;R&amp;"Book Antiqua,Bold"&amp;8Bid Form (1st Envelope)  / Page &amp;P of &amp;N</oddFooter>
      </headerFooter>
    </customSheetView>
    <customSheetView guid="{D53177B2-31EC-4222-B97A-A37DCFD9E45B}" showGridLines="0" zeroValues="0">
      <selection activeCell="F50" sqref="F50"/>
      <rowBreaks count="1" manualBreakCount="1">
        <brk id="52" max="5" man="1"/>
      </rowBreaks>
      <pageMargins left="0" right="0" top="0" bottom="0" header="0" footer="0"/>
      <pageSetup orientation="portrait" r:id="rId23"/>
      <headerFooter alignWithMargins="0">
        <oddFooter>&amp;R&amp;"Book Antiqua,Bold"&amp;8Bid Form (1st Envelope)  / Page &amp;P of &amp;N</oddFooter>
      </headerFooter>
    </customSheetView>
    <customSheetView guid="{223BC0FC-814D-40F0-9795-CE82A16FF3A5}" showGridLines="0" zeroValues="0">
      <selection activeCell="F50" sqref="F50"/>
      <rowBreaks count="1" manualBreakCount="1">
        <brk id="52" max="5" man="1"/>
      </rowBreaks>
      <pageMargins left="0" right="0" top="0" bottom="0" header="0" footer="0"/>
      <pageSetup orientation="portrait" r:id="rId24"/>
      <headerFooter alignWithMargins="0">
        <oddFooter>&amp;R&amp;"Book Antiqua,Bold"&amp;8Bid Form (1st Envelope)  / Page &amp;P of &amp;N</oddFooter>
      </headerFooter>
    </customSheetView>
    <customSheetView guid="{B835C05C-B615-4DCB-982D-4519616B3CD8}" showGridLines="0" zeroValues="0" topLeftCell="A27">
      <selection activeCell="F50" sqref="F50"/>
      <rowBreaks count="1" manualBreakCount="1">
        <brk id="52" max="5" man="1"/>
      </rowBreaks>
      <pageMargins left="0" right="0" top="0" bottom="0" header="0" footer="0"/>
      <pageSetup orientation="portrait" r:id="rId25"/>
      <headerFooter alignWithMargins="0">
        <oddFooter>&amp;R&amp;"Book Antiqua,Bold"&amp;8Bid Form (1st Envelope)  / Page &amp;P of &amp;N</oddFooter>
      </headerFooter>
    </customSheetView>
    <customSheetView guid="{A34CC49F-E309-4C23-B4F6-1E3B307C10D1}" showPageBreaks="1" showGridLines="0" zeroValues="0" printArea="1" hiddenRows="1" hiddenColumns="1" view="pageBreakPreview" topLeftCell="A36">
      <selection activeCell="F53" sqref="F53"/>
      <pageMargins left="0" right="0" top="0" bottom="0" header="0" footer="0"/>
      <pageSetup orientation="portrait" r:id="rId26"/>
      <headerFooter alignWithMargins="0">
        <oddFooter>&amp;R&amp;"Book Antiqua,Bold"&amp;8Bid Form (1st Envelope)  / Page &amp;P of &amp;N</oddFooter>
      </headerFooter>
    </customSheetView>
    <customSheetView guid="{8909CFDD-4F29-4C72-886E-908773EE94A2}" showPageBreaks="1" showGridLines="0" zeroValues="0" printArea="1" hiddenRows="1" hiddenColumns="1" view="pageBreakPreview" topLeftCell="A40">
      <selection activeCell="D56" sqref="D56:F56"/>
      <pageMargins left="0" right="0" top="0" bottom="0" header="0" footer="0"/>
      <pageSetup orientation="portrait" r:id="rId27"/>
      <headerFooter alignWithMargins="0">
        <oddFooter>&amp;R&amp;"Book Antiqua,Bold"&amp;8Bid Form (1st Envelope)  / Page &amp;P of &amp;N</oddFooter>
      </headerFooter>
    </customSheetView>
    <customSheetView guid="{D5F8AD2D-F014-4A7B-9CE7-589273BD9F11}" showPageBreaks="1" showGridLines="0" zeroValues="0" printArea="1" hiddenRows="1" hiddenColumns="1" view="pageBreakPreview">
      <selection activeCell="D56" sqref="D56:F56"/>
      <pageMargins left="0" right="0" top="0" bottom="0" header="0" footer="0"/>
      <pageSetup orientation="portrait" r:id="rId28"/>
      <headerFooter alignWithMargins="0">
        <oddFooter>&amp;R&amp;"Book Antiqua,Bold"&amp;8Bid Form (1st Envelope)  / Page &amp;P of &amp;N</oddFooter>
      </headerFooter>
    </customSheetView>
    <customSheetView guid="{B79CB868-E256-4BC8-93B8-32C16DA3E61B}" showPageBreaks="1" showGridLines="0" zeroValues="0" printArea="1" hiddenRows="1" hiddenColumns="1" view="pageBreakPreview" topLeftCell="A3">
      <selection activeCell="C5" sqref="C5:F5"/>
      <pageMargins left="0" right="0" top="0" bottom="0" header="0" footer="0"/>
      <pageSetup scale="91" orientation="portrait" r:id="rId29"/>
      <headerFooter alignWithMargins="0">
        <oddFooter>&amp;R&amp;"Book Antiqua,Bold"&amp;8Bid Form (1st Envelope)  / Page &amp;P of &amp;N</oddFooter>
      </headerFooter>
    </customSheetView>
  </customSheetViews>
  <mergeCells count="47">
    <mergeCell ref="B22:C22"/>
    <mergeCell ref="B23:C23"/>
    <mergeCell ref="B24:C24"/>
    <mergeCell ref="B26:C26"/>
    <mergeCell ref="B35:F35"/>
    <mergeCell ref="B28:C28"/>
    <mergeCell ref="B34:F34"/>
    <mergeCell ref="B25:C25"/>
    <mergeCell ref="D59:F59"/>
    <mergeCell ref="D60:F60"/>
    <mergeCell ref="B40:F40"/>
    <mergeCell ref="B29:F29"/>
    <mergeCell ref="B27:C27"/>
    <mergeCell ref="B37:F37"/>
    <mergeCell ref="D56:F56"/>
    <mergeCell ref="B36:F36"/>
    <mergeCell ref="B38:F38"/>
    <mergeCell ref="A49:F49"/>
    <mergeCell ref="A56:C56"/>
    <mergeCell ref="B39:F39"/>
    <mergeCell ref="B46:C46"/>
    <mergeCell ref="A66:F66"/>
    <mergeCell ref="B30:F30"/>
    <mergeCell ref="B31:F31"/>
    <mergeCell ref="B32:F32"/>
    <mergeCell ref="D62:F62"/>
    <mergeCell ref="B33:F33"/>
    <mergeCell ref="A65:F65"/>
    <mergeCell ref="A61:C61"/>
    <mergeCell ref="A64:C64"/>
    <mergeCell ref="D61:F61"/>
    <mergeCell ref="A63:C63"/>
    <mergeCell ref="A57:C57"/>
    <mergeCell ref="A60:C60"/>
    <mergeCell ref="A58:C58"/>
    <mergeCell ref="A62:C62"/>
    <mergeCell ref="A59:C59"/>
    <mergeCell ref="B15:F15"/>
    <mergeCell ref="B20:F20"/>
    <mergeCell ref="D21:F21"/>
    <mergeCell ref="B19:F19"/>
    <mergeCell ref="A3:F3"/>
    <mergeCell ref="C5:F5"/>
    <mergeCell ref="B6:C6"/>
    <mergeCell ref="B17:F17"/>
    <mergeCell ref="B18:F18"/>
    <mergeCell ref="B21:C21"/>
  </mergeCells>
  <phoneticPr fontId="34" type="noConversion"/>
  <conditionalFormatting sqref="B39:F39">
    <cfRule type="expression" dxfId="2" priority="1" stopIfTrue="1">
      <formula>$H$39=1</formula>
    </cfRule>
  </conditionalFormatting>
  <conditionalFormatting sqref="C52:C53">
    <cfRule type="expression" dxfId="1" priority="4" stopIfTrue="1">
      <formula>$B$52=""</formula>
    </cfRule>
  </conditionalFormatting>
  <conditionalFormatting sqref="F52:F53">
    <cfRule type="expression" dxfId="0" priority="3" stopIfTrue="1">
      <formula>$E$52=""</formula>
    </cfRule>
  </conditionalFormatting>
  <pageMargins left="0.75" right="0.77" top="0.62" bottom="0.61" header="0.39" footer="0.32"/>
  <pageSetup scale="91" orientation="portrait" r:id="rId30"/>
  <headerFooter alignWithMargins="0">
    <oddFooter>&amp;R&amp;"Book Antiqua,Bold"&amp;8Bid Form (1st Envelope)  / Page &amp;P of &amp;N</oddFooter>
  </headerFooter>
  <drawing r:id="rId3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5"/>
  <dimension ref="A1:L46"/>
  <sheetViews>
    <sheetView view="pageBreakPreview" topLeftCell="A22" zoomScaleNormal="100" zoomScaleSheetLayoutView="100" workbookViewId="0">
      <selection activeCell="B27" sqref="B27:F27"/>
    </sheetView>
  </sheetViews>
  <sheetFormatPr defaultColWidth="8" defaultRowHeight="16.5"/>
  <cols>
    <col min="1" max="1" width="7.5" style="530" customWidth="1"/>
    <col min="2" max="2" width="46.875" style="530" customWidth="1"/>
    <col min="3" max="3" width="2.25" style="530" customWidth="1"/>
    <col min="4" max="4" width="17.625" style="589" customWidth="1"/>
    <col min="5" max="5" width="4.125" style="589" customWidth="1"/>
    <col min="6" max="6" width="17.625" style="589" customWidth="1"/>
    <col min="7" max="7" width="29.625" style="533" customWidth="1"/>
    <col min="8" max="8" width="15.25" style="533" customWidth="1"/>
    <col min="9" max="9" width="8.875" style="533" bestFit="1" customWidth="1"/>
    <col min="10" max="11" width="8" style="533"/>
    <col min="12" max="12" width="14" style="533" customWidth="1"/>
    <col min="13" max="16384" width="8" style="533"/>
  </cols>
  <sheetData>
    <row r="1" spans="1:8" ht="16.149999999999999" customHeight="1">
      <c r="B1" s="1434" t="s">
        <v>449</v>
      </c>
      <c r="C1" s="1435"/>
      <c r="D1" s="1435"/>
      <c r="E1" s="1435"/>
      <c r="F1" s="1435"/>
    </row>
    <row r="2" spans="1:8" ht="16.149999999999999" customHeight="1">
      <c r="B2" s="531"/>
      <c r="C2" s="532"/>
      <c r="D2" s="534"/>
      <c r="E2" s="534"/>
      <c r="F2" s="534"/>
    </row>
    <row r="3" spans="1:8" s="535" customFormat="1" ht="16.149999999999999" customHeight="1">
      <c r="A3" s="530"/>
      <c r="B3" s="530"/>
      <c r="C3" s="530"/>
      <c r="D3" s="1436" t="s">
        <v>450</v>
      </c>
      <c r="E3" s="1436"/>
      <c r="F3" s="1436"/>
    </row>
    <row r="4" spans="1:8" s="535" customFormat="1" ht="20.25" customHeight="1">
      <c r="A4" s="1437" t="s">
        <v>451</v>
      </c>
      <c r="B4" s="1437"/>
      <c r="C4" s="1437"/>
      <c r="D4" s="1438">
        <f>'Sch-1'!C8:E8</f>
        <v>0</v>
      </c>
      <c r="E4" s="1438"/>
      <c r="F4" s="1438"/>
    </row>
    <row r="5" spans="1:8" s="540" customFormat="1" ht="21" customHeight="1">
      <c r="A5" s="536" t="s">
        <v>264</v>
      </c>
      <c r="B5" s="1430" t="s">
        <v>452</v>
      </c>
      <c r="C5" s="1431"/>
      <c r="D5" s="537" t="s">
        <v>453</v>
      </c>
      <c r="E5" s="1432" t="s">
        <v>454</v>
      </c>
      <c r="F5" s="1433"/>
    </row>
    <row r="6" spans="1:8" s="535" customFormat="1" ht="36" customHeight="1">
      <c r="A6" s="541">
        <v>1</v>
      </c>
      <c r="B6" s="542" t="s">
        <v>455</v>
      </c>
      <c r="C6" s="543"/>
      <c r="D6" s="544">
        <f>'Sch-6'!D14</f>
        <v>0</v>
      </c>
      <c r="E6" s="545" t="s">
        <v>456</v>
      </c>
      <c r="F6" s="546">
        <f>D6</f>
        <v>0</v>
      </c>
      <c r="G6" s="547"/>
    </row>
    <row r="7" spans="1:8" s="535" customFormat="1" ht="34.5" customHeight="1">
      <c r="A7" s="541">
        <v>2</v>
      </c>
      <c r="B7" s="542" t="s">
        <v>457</v>
      </c>
      <c r="C7" s="543"/>
      <c r="D7" s="544">
        <f>'Sch-6'!D16</f>
        <v>0</v>
      </c>
      <c r="E7" s="545"/>
      <c r="F7" s="546">
        <f>D7</f>
        <v>0</v>
      </c>
      <c r="G7" s="547"/>
    </row>
    <row r="8" spans="1:8" s="535" customFormat="1" ht="21" customHeight="1">
      <c r="A8" s="541">
        <v>3</v>
      </c>
      <c r="B8" s="542" t="s">
        <v>458</v>
      </c>
      <c r="C8" s="543"/>
      <c r="D8" s="548">
        <f>'Sch-6'!D18</f>
        <v>0</v>
      </c>
      <c r="E8" s="538"/>
      <c r="F8" s="539">
        <f>D8</f>
        <v>0</v>
      </c>
      <c r="G8" s="547"/>
    </row>
    <row r="9" spans="1:8" s="535" customFormat="1" ht="21" customHeight="1">
      <c r="A9" s="541">
        <v>4</v>
      </c>
      <c r="B9" s="542" t="s">
        <v>459</v>
      </c>
      <c r="C9" s="543"/>
      <c r="D9" s="548" t="s">
        <v>460</v>
      </c>
      <c r="E9" s="545"/>
      <c r="F9" s="539" t="str">
        <f>D9</f>
        <v>Not Applicable</v>
      </c>
    </row>
    <row r="10" spans="1:8" s="535" customFormat="1" ht="21" customHeight="1">
      <c r="A10" s="541">
        <v>5</v>
      </c>
      <c r="B10" s="542" t="s">
        <v>461</v>
      </c>
      <c r="C10" s="543"/>
      <c r="D10" s="549">
        <f>SUM(D6,D7,D8)</f>
        <v>0</v>
      </c>
      <c r="E10" s="545"/>
      <c r="F10" s="550">
        <f>SUM(F6,F7,F8)</f>
        <v>0</v>
      </c>
    </row>
    <row r="11" spans="1:8" s="535" customFormat="1" ht="21" customHeight="1">
      <c r="A11" s="541">
        <v>6</v>
      </c>
      <c r="B11" s="551" t="s">
        <v>462</v>
      </c>
      <c r="C11" s="552" t="s">
        <v>456</v>
      </c>
      <c r="D11" s="544" t="e">
        <f>H11</f>
        <v>#REF!</v>
      </c>
      <c r="E11" s="553" t="s">
        <v>456</v>
      </c>
      <c r="F11" s="546" t="e">
        <f>D11</f>
        <v>#REF!</v>
      </c>
      <c r="H11" s="554" t="e">
        <f>ROUND(('Sch-1'!N60-'Sch-1 dis'!F75)+('Sch-2'!J58-'Sch-2 Dis'!F56)+ ('Sch-3 '!P138-'Sch-3 Dis'!F81),0)</f>
        <v>#REF!</v>
      </c>
    </row>
    <row r="12" spans="1:8" s="535" customFormat="1" ht="22.15" customHeight="1">
      <c r="A12" s="541">
        <v>7</v>
      </c>
      <c r="B12" s="551" t="s">
        <v>463</v>
      </c>
      <c r="C12" s="543"/>
      <c r="D12" s="537" t="e">
        <f>D10-D11</f>
        <v>#REF!</v>
      </c>
      <c r="E12" s="545"/>
      <c r="F12" s="550" t="e">
        <f>F10-F11</f>
        <v>#REF!</v>
      </c>
      <c r="G12" s="555"/>
      <c r="H12" s="554"/>
    </row>
    <row r="13" spans="1:8" s="535" customFormat="1" ht="22.15" customHeight="1">
      <c r="A13" s="541">
        <v>8</v>
      </c>
      <c r="B13" s="542" t="s">
        <v>464</v>
      </c>
      <c r="C13" s="543"/>
      <c r="D13" s="544"/>
      <c r="E13" s="545"/>
      <c r="F13" s="546"/>
    </row>
    <row r="14" spans="1:8" s="535" customFormat="1" ht="22.15" customHeight="1">
      <c r="A14" s="541" t="s">
        <v>456</v>
      </c>
      <c r="B14" s="542" t="s">
        <v>465</v>
      </c>
      <c r="C14" s="556"/>
      <c r="D14" s="557">
        <f>'Sch-5 Dis'!D14:E14</f>
        <v>0</v>
      </c>
      <c r="E14" s="558"/>
      <c r="F14" s="539">
        <f>F32</f>
        <v>0</v>
      </c>
      <c r="G14" s="547"/>
    </row>
    <row r="15" spans="1:8" s="535" customFormat="1" ht="22.15" customHeight="1">
      <c r="A15" s="541"/>
      <c r="B15" s="542" t="s">
        <v>466</v>
      </c>
      <c r="C15" s="543"/>
      <c r="D15" s="557">
        <f>'Sch-5 Dis'!D16:E16</f>
        <v>0</v>
      </c>
      <c r="E15" s="559"/>
      <c r="F15" s="539">
        <f>F34</f>
        <v>0</v>
      </c>
      <c r="G15" s="547"/>
    </row>
    <row r="16" spans="1:8" s="535" customFormat="1" ht="22.15" customHeight="1">
      <c r="A16" s="541"/>
      <c r="B16" s="542" t="s">
        <v>467</v>
      </c>
      <c r="C16" s="543"/>
      <c r="D16" s="557" t="e">
        <f>'Sch-5 Dis'!#REF!</f>
        <v>#REF!</v>
      </c>
      <c r="E16" s="559"/>
      <c r="F16" s="539">
        <f>F35</f>
        <v>0</v>
      </c>
      <c r="G16" s="547"/>
    </row>
    <row r="17" spans="1:12" s="535" customFormat="1" ht="22.15" customHeight="1">
      <c r="A17" s="541"/>
      <c r="B17" s="542" t="s">
        <v>468</v>
      </c>
      <c r="C17" s="543"/>
      <c r="D17" s="557" t="e">
        <f>SUM('Sch-5 Dis'!#REF!,'Sch-5 Dis'!#REF!)</f>
        <v>#REF!</v>
      </c>
      <c r="E17" s="559"/>
      <c r="F17" s="539">
        <f>F38</f>
        <v>0</v>
      </c>
      <c r="G17" s="547"/>
    </row>
    <row r="18" spans="1:12" s="535" customFormat="1" ht="22.15" customHeight="1">
      <c r="A18" s="541"/>
      <c r="B18" s="542" t="s">
        <v>469</v>
      </c>
      <c r="C18" s="543"/>
      <c r="D18" s="548" t="s">
        <v>470</v>
      </c>
      <c r="E18" s="538"/>
      <c r="F18" s="539" t="str">
        <f>F36</f>
        <v/>
      </c>
    </row>
    <row r="19" spans="1:12" s="535" customFormat="1" ht="27" customHeight="1">
      <c r="A19" s="541"/>
      <c r="B19" s="542" t="s">
        <v>471</v>
      </c>
      <c r="C19" s="560"/>
      <c r="D19" s="561" t="e">
        <f>SUM(D14,D15,D16,D17,D18)</f>
        <v>#REF!</v>
      </c>
      <c r="E19" s="562"/>
      <c r="F19" s="560">
        <f>SUM(F14:F18)</f>
        <v>0</v>
      </c>
      <c r="G19" s="547"/>
    </row>
    <row r="20" spans="1:12" s="535" customFormat="1" ht="33.75" customHeight="1">
      <c r="A20" s="541">
        <v>8</v>
      </c>
      <c r="B20" s="542" t="s">
        <v>472</v>
      </c>
      <c r="C20" s="543"/>
      <c r="D20" s="537" t="e">
        <f>D10+D19</f>
        <v>#REF!</v>
      </c>
      <c r="E20" s="563" t="s">
        <v>456</v>
      </c>
      <c r="F20" s="564">
        <f>F10+F19</f>
        <v>0</v>
      </c>
      <c r="G20" s="547"/>
    </row>
    <row r="21" spans="1:12" s="535" customFormat="1" ht="51" customHeight="1">
      <c r="A21" s="541">
        <v>9</v>
      </c>
      <c r="B21" s="542" t="s">
        <v>473</v>
      </c>
      <c r="C21" s="543"/>
      <c r="D21" s="544">
        <v>0</v>
      </c>
      <c r="E21" s="545"/>
      <c r="F21" s="546">
        <f>D21</f>
        <v>0</v>
      </c>
    </row>
    <row r="22" spans="1:12" s="535" customFormat="1" ht="23.25" customHeight="1">
      <c r="A22" s="565" t="s">
        <v>456</v>
      </c>
      <c r="B22" s="566" t="s">
        <v>456</v>
      </c>
      <c r="C22" s="566"/>
      <c r="D22" s="567"/>
      <c r="E22" s="568"/>
      <c r="F22" s="569"/>
    </row>
    <row r="23" spans="1:12" s="535" customFormat="1" ht="18.75" customHeight="1">
      <c r="A23" s="570" t="s">
        <v>474</v>
      </c>
      <c r="B23" s="1427" t="s">
        <v>475</v>
      </c>
      <c r="C23" s="1427"/>
      <c r="D23" s="1427"/>
      <c r="E23" s="1427"/>
      <c r="F23" s="1439"/>
    </row>
    <row r="24" spans="1:12" s="535" customFormat="1" ht="18.75" customHeight="1">
      <c r="A24" s="570"/>
      <c r="B24" s="1440" t="str">
        <f>H24&amp;" "&amp;G24&amp;" "&amp;I24&amp;" "&amp;J24&amp;"%"&amp; " as"&amp;" "&amp;K24&amp; " "&amp;L24</f>
        <v xml:space="preserve">Excise Duty    % as  </v>
      </c>
      <c r="C24" s="1441"/>
      <c r="D24" s="1441"/>
      <c r="E24" s="1441"/>
      <c r="F24" s="1442"/>
      <c r="G24" s="572" t="s">
        <v>470</v>
      </c>
      <c r="H24" s="573" t="s">
        <v>476</v>
      </c>
      <c r="I24" s="573" t="str">
        <f>IF(J24="","","@")</f>
        <v/>
      </c>
      <c r="J24" s="574" t="s">
        <v>470</v>
      </c>
      <c r="K24" s="575" t="str">
        <f>IF(OR(L24=0,L24=""),"","Rs.")</f>
        <v/>
      </c>
      <c r="L24" s="576" t="str">
        <f>IF(D14=0,"",D14)</f>
        <v/>
      </c>
    </row>
    <row r="25" spans="1:12" s="535" customFormat="1" ht="19.5" customHeight="1">
      <c r="B25" s="1440" t="str">
        <f>H25&amp;" "&amp;G25&amp;" "&amp;I25&amp;" "&amp;J25&amp;"%"&amp; " as"&amp;" "&amp;K25&amp; " "&amp;L25</f>
        <v xml:space="preserve">CST    % as  </v>
      </c>
      <c r="C25" s="1441"/>
      <c r="D25" s="1441"/>
      <c r="E25" s="1441"/>
      <c r="F25" s="1442"/>
      <c r="G25" s="572" t="s">
        <v>470</v>
      </c>
      <c r="H25" s="573" t="s">
        <v>477</v>
      </c>
      <c r="I25" s="573" t="str">
        <f>IF(J25="","","@")</f>
        <v/>
      </c>
      <c r="J25" s="574" t="s">
        <v>470</v>
      </c>
      <c r="K25" s="575" t="str">
        <f>IF(OR(L25=0,L25=""),"","Rs.")</f>
        <v/>
      </c>
      <c r="L25" s="576" t="str">
        <f>IF(D15=0,"",D15)</f>
        <v/>
      </c>
    </row>
    <row r="26" spans="1:12" s="535" customFormat="1" ht="19.5" customHeight="1">
      <c r="B26" s="1440" t="e">
        <f>H26&amp;" "&amp;G26&amp;" "&amp;I26&amp;" "&amp;J26&amp;"%"&amp; " as"&amp;" "&amp;K26&amp; " "&amp;L26</f>
        <v>#REF!</v>
      </c>
      <c r="C26" s="1441"/>
      <c r="D26" s="1441"/>
      <c r="E26" s="1441"/>
      <c r="F26" s="1442"/>
      <c r="G26" s="572" t="s">
        <v>470</v>
      </c>
      <c r="H26" s="573" t="s">
        <v>478</v>
      </c>
      <c r="I26" s="573" t="str">
        <f>IF(J26="","","@")</f>
        <v/>
      </c>
      <c r="J26" s="574" t="s">
        <v>470</v>
      </c>
      <c r="K26" s="575" t="e">
        <f>IF(OR(L26=0,L26=""),"","Rs.")</f>
        <v>#REF!</v>
      </c>
      <c r="L26" s="576" t="e">
        <f>IF(D16=0,"",D16)</f>
        <v>#REF!</v>
      </c>
    </row>
    <row r="27" spans="1:12" s="535" customFormat="1" ht="19.5" customHeight="1">
      <c r="B27" s="1440" t="e">
        <f>H27&amp;" "&amp;G27&amp;" "&amp;I27&amp;" "&amp;J27&amp; " as"&amp;" "&amp;K27&amp; " "&amp;L27</f>
        <v>#REF!</v>
      </c>
      <c r="C27" s="1441"/>
      <c r="D27" s="1441"/>
      <c r="E27" s="1441"/>
      <c r="F27" s="1442"/>
      <c r="G27" s="572" t="s">
        <v>470</v>
      </c>
      <c r="H27" s="573" t="s">
        <v>479</v>
      </c>
      <c r="I27" s="573"/>
      <c r="J27" s="577"/>
      <c r="K27" s="575" t="e">
        <f>IF(OR(L27=0,L27=""),"","Rs.")</f>
        <v>#REF!</v>
      </c>
      <c r="L27" s="576" t="e">
        <f>IF(D17=0,"",D17)</f>
        <v>#REF!</v>
      </c>
    </row>
    <row r="28" spans="1:12" s="535" customFormat="1" ht="19.5" customHeight="1">
      <c r="B28" s="1440" t="str">
        <f>H28&amp;" "&amp;G28&amp;" "&amp;I28&amp;" "&amp;J28&amp; " as"&amp;" "&amp;K28&amp; " "&amp;L28</f>
        <v xml:space="preserve">Others     as  </v>
      </c>
      <c r="C28" s="1441"/>
      <c r="D28" s="1441"/>
      <c r="E28" s="1441"/>
      <c r="F28" s="1442"/>
      <c r="G28" s="572" t="s">
        <v>470</v>
      </c>
      <c r="H28" s="571" t="s">
        <v>480</v>
      </c>
      <c r="I28" s="571"/>
      <c r="J28" s="571"/>
      <c r="K28" s="571" t="str">
        <f>IF(OR(L28=0,L28=""),"","Rs.")</f>
        <v/>
      </c>
      <c r="L28" s="578" t="str">
        <f>IF(D18=0,"",D18)</f>
        <v/>
      </c>
    </row>
    <row r="29" spans="1:12" s="535" customFormat="1" ht="19.5" customHeight="1">
      <c r="B29" s="1428"/>
      <c r="C29" s="1428"/>
      <c r="D29" s="1428"/>
      <c r="E29" s="1428"/>
      <c r="F29" s="1429"/>
    </row>
    <row r="30" spans="1:12" ht="59.25" customHeight="1">
      <c r="A30" s="579" t="s">
        <v>481</v>
      </c>
      <c r="B30" s="1448" t="s">
        <v>482</v>
      </c>
      <c r="C30" s="1449"/>
      <c r="D30" s="1449"/>
      <c r="E30" s="1449"/>
      <c r="F30" s="1450"/>
    </row>
    <row r="31" spans="1:12" s="535" customFormat="1" ht="19.5" customHeight="1">
      <c r="A31" s="580" t="s">
        <v>483</v>
      </c>
      <c r="B31" s="1427" t="s">
        <v>484</v>
      </c>
      <c r="C31" s="1427"/>
      <c r="D31" s="1427"/>
      <c r="E31" s="571" t="s">
        <v>485</v>
      </c>
      <c r="F31" s="576">
        <v>0</v>
      </c>
    </row>
    <row r="32" spans="1:12" s="535" customFormat="1" ht="19.5" customHeight="1">
      <c r="A32" s="580" t="s">
        <v>486</v>
      </c>
      <c r="B32" s="573" t="s">
        <v>487</v>
      </c>
      <c r="C32" s="581"/>
      <c r="D32" s="582">
        <v>0.1</v>
      </c>
      <c r="E32" s="571" t="s">
        <v>485</v>
      </c>
      <c r="F32" s="576">
        <f>ROUND(D32*F31,0)</f>
        <v>0</v>
      </c>
      <c r="H32" s="1427"/>
      <c r="I32" s="1427"/>
      <c r="J32" s="1427"/>
    </row>
    <row r="33" spans="1:10" s="535" customFormat="1" ht="19.5" customHeight="1">
      <c r="A33" s="583" t="s">
        <v>488</v>
      </c>
      <c r="B33" s="573" t="s">
        <v>489</v>
      </c>
      <c r="C33" s="581"/>
      <c r="D33" s="584">
        <v>0</v>
      </c>
      <c r="E33" s="571"/>
      <c r="F33" s="576">
        <f>D33</f>
        <v>0</v>
      </c>
      <c r="H33" s="571"/>
      <c r="I33" s="571"/>
      <c r="J33" s="571"/>
    </row>
    <row r="34" spans="1:10" s="535" customFormat="1" ht="19.5" customHeight="1">
      <c r="A34" s="583" t="s">
        <v>490</v>
      </c>
      <c r="B34" s="573" t="s">
        <v>491</v>
      </c>
      <c r="D34" s="582">
        <v>0.02</v>
      </c>
      <c r="E34" s="571" t="s">
        <v>485</v>
      </c>
      <c r="F34" s="576">
        <f>ROUND((F33+(F33*D32))*D34,0)</f>
        <v>0</v>
      </c>
    </row>
    <row r="35" spans="1:10" s="535" customFormat="1" ht="19.5" customHeight="1">
      <c r="A35" s="583" t="s">
        <v>492</v>
      </c>
      <c r="B35" s="573" t="s">
        <v>493</v>
      </c>
      <c r="C35" s="571"/>
      <c r="D35" s="582">
        <v>0.01</v>
      </c>
      <c r="E35" s="571"/>
      <c r="F35" s="576">
        <f>ROUND(((F31-F33)+((F31-F33)*D32))*D35,0)</f>
        <v>0</v>
      </c>
    </row>
    <row r="36" spans="1:10" s="535" customFormat="1" ht="19.5" customHeight="1">
      <c r="A36" s="583" t="s">
        <v>494</v>
      </c>
      <c r="B36" s="575" t="s">
        <v>495</v>
      </c>
      <c r="C36" s="571"/>
      <c r="D36" s="571"/>
      <c r="E36" s="571" t="s">
        <v>485</v>
      </c>
      <c r="F36" s="585" t="str">
        <f>L28</f>
        <v/>
      </c>
    </row>
    <row r="37" spans="1:10" s="535" customFormat="1" ht="19.5" customHeight="1">
      <c r="A37" s="583" t="s">
        <v>496</v>
      </c>
      <c r="B37" s="1427" t="s">
        <v>497</v>
      </c>
      <c r="C37" s="1427"/>
      <c r="D37" s="1427"/>
      <c r="E37" s="571" t="s">
        <v>485</v>
      </c>
      <c r="F37" s="586">
        <f>SUM(F31,F32,F34,F35,F36)</f>
        <v>0</v>
      </c>
    </row>
    <row r="38" spans="1:10" s="535" customFormat="1" ht="19.5" customHeight="1">
      <c r="A38" s="583" t="s">
        <v>498</v>
      </c>
      <c r="B38" s="575" t="s">
        <v>499</v>
      </c>
      <c r="C38" s="571"/>
      <c r="D38" s="582"/>
      <c r="E38" s="571" t="s">
        <v>485</v>
      </c>
      <c r="F38" s="585">
        <f>ROUND(D38*F37,0)</f>
        <v>0</v>
      </c>
    </row>
    <row r="39" spans="1:10" s="535" customFormat="1" ht="19.5" customHeight="1">
      <c r="A39" s="580"/>
      <c r="B39" s="571"/>
      <c r="C39" s="571"/>
      <c r="D39" s="571"/>
      <c r="E39" s="571"/>
      <c r="F39" s="587"/>
    </row>
    <row r="40" spans="1:10" s="535" customFormat="1" ht="15" customHeight="1">
      <c r="A40" s="580"/>
      <c r="B40" s="571"/>
      <c r="C40" s="571"/>
      <c r="D40" s="571"/>
      <c r="E40" s="571"/>
      <c r="F40" s="587"/>
    </row>
    <row r="41" spans="1:10" s="535" customFormat="1" ht="15" customHeight="1">
      <c r="A41" s="580"/>
      <c r="B41" s="571"/>
      <c r="C41" s="571"/>
      <c r="D41" s="571"/>
      <c r="E41" s="571"/>
      <c r="F41" s="587"/>
    </row>
    <row r="42" spans="1:10" s="535" customFormat="1" ht="19.5" customHeight="1">
      <c r="A42" s="580"/>
      <c r="B42" s="571"/>
      <c r="C42" s="571"/>
      <c r="D42" s="571"/>
      <c r="E42" s="571"/>
      <c r="F42" s="587"/>
    </row>
    <row r="43" spans="1:10" ht="49.5" customHeight="1">
      <c r="A43" s="1443" t="str">
        <f>Basic!B1</f>
        <v xml:space="preserve">WC-4402 : 400KV AIS Substation Extension Package of Kurnool-3 PS due to Re-Arrangement in Electrical Layout at Kurnool-III Pooling Station </v>
      </c>
      <c r="B43" s="1444"/>
      <c r="C43" s="1445"/>
      <c r="D43" s="1446" t="s">
        <v>500</v>
      </c>
      <c r="E43" s="1447"/>
      <c r="F43" s="595" t="s">
        <v>501</v>
      </c>
    </row>
    <row r="44" spans="1:10" ht="33">
      <c r="A44" s="590" t="s">
        <v>502</v>
      </c>
      <c r="B44" s="591" t="str">
        <f>Basic!B5</f>
        <v>SR-I/C&amp;M/WC-4402/2025(SR1/NT/W-AIS/DOM/B00/25/13182), (RFx: 5002004796)</v>
      </c>
      <c r="C44" s="592"/>
      <c r="D44" s="593"/>
      <c r="E44" s="594"/>
      <c r="F44" s="596"/>
    </row>
    <row r="46" spans="1:10">
      <c r="A46" s="588"/>
    </row>
  </sheetData>
  <sheetProtection selectLockedCells="1" selectUnlockedCells="1"/>
  <customSheetViews>
    <customSheetView guid="{987A3FAC-920D-4C0C-8129-D8F4AFD7E477}"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1"/>
      <headerFooter alignWithMargins="0">
        <oddFooter xml:space="preserve">&amp;R
</oddFooter>
      </headerFooter>
    </customSheetView>
    <customSheetView guid="{CB55CDDD-15EC-4265-9148-3411BBB26D54}"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2"/>
      <headerFooter alignWithMargins="0">
        <oddFooter xml:space="preserve">&amp;R
</oddFooter>
      </headerFooter>
    </customSheetView>
    <customSheetView guid="{023E95C7-CD0A-46A1-945E-64751E02EBFE}"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3"/>
      <headerFooter alignWithMargins="0">
        <oddFooter xml:space="preserve">&amp;R
</oddFooter>
      </headerFooter>
    </customSheetView>
    <customSheetView guid="{BB6473B7-092C-417E-97E7-ED0705AE17A0}"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4"/>
      <headerFooter alignWithMargins="0">
        <oddFooter xml:space="preserve">&amp;R
</oddFooter>
      </headerFooter>
    </customSheetView>
    <customSheetView guid="{A41EE4DE-0D82-4A56-8210-F78316511D11}"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5"/>
      <headerFooter alignWithMargins="0">
        <oddFooter xml:space="preserve">&amp;R
</oddFooter>
      </headerFooter>
    </customSheetView>
    <customSheetView guid="{1E0C44A1-9358-4FBD-8C2C-4DB661DA1476}"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6"/>
      <headerFooter alignWithMargins="0">
        <oddFooter xml:space="preserve">&amp;R
</oddFooter>
      </headerFooter>
    </customSheetView>
    <customSheetView guid="{498493C3-769C-4143-9114-C68CD1D40B11}"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7"/>
      <headerFooter alignWithMargins="0">
        <oddFooter xml:space="preserve">&amp;R
</oddFooter>
      </headerFooter>
    </customSheetView>
    <customSheetView guid="{C431BC99-7569-44AB-83F6-AB73BDED3783}"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8"/>
      <headerFooter alignWithMargins="0">
        <oddFooter xml:space="preserve">&amp;R
</oddFooter>
      </headerFooter>
    </customSheetView>
    <customSheetView guid="{E97134B6-5E8D-4951-8DA0-73D065532361}"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9"/>
      <headerFooter alignWithMargins="0">
        <oddFooter xml:space="preserve">&amp;R
</oddFooter>
      </headerFooter>
    </customSheetView>
    <customSheetView guid="{D0757F9E-DF41-4B40-A5E5-F4F8FDD8D61D}"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10"/>
      <headerFooter alignWithMargins="0">
        <oddFooter xml:space="preserve">&amp;R
</oddFooter>
      </headerFooter>
    </customSheetView>
    <customSheetView guid="{EE46BCD1-F715-4FA9-A5FC-1B125AD601E0}"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11"/>
      <headerFooter alignWithMargins="0">
        <oddFooter xml:space="preserve">&amp;R
</oddFooter>
      </headerFooter>
    </customSheetView>
    <customSheetView guid="{4AA1107B-A795-4744-B566-827168772C7A}"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12"/>
      <headerFooter alignWithMargins="0">
        <oddFooter xml:space="preserve">&amp;R
</oddFooter>
      </headerFooter>
    </customSheetView>
    <customSheetView guid="{B23AD343-29DA-4CE0-BD10-47BF44F3782F}"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13"/>
      <headerFooter alignWithMargins="0">
        <oddFooter xml:space="preserve">&amp;R
</oddFooter>
      </headerFooter>
    </customSheetView>
    <customSheetView guid="{ECE9294F-C910-4036-88BC-B1F2176FB06B}"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14"/>
      <headerFooter alignWithMargins="0">
        <oddFooter xml:space="preserve">&amp;R
</oddFooter>
      </headerFooter>
    </customSheetView>
    <customSheetView guid="{E9F4E142-7D26-464D-BECA-4F3806DB1FE1}"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15"/>
      <headerFooter alignWithMargins="0">
        <oddFooter xml:space="preserve">&amp;R
</oddFooter>
      </headerFooter>
    </customSheetView>
    <customSheetView guid="{A7DBDDEF-9245-44C6-9EBF-032DB6E1C0A2}"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16"/>
      <headerFooter alignWithMargins="0">
        <oddFooter xml:space="preserve">&amp;R
</oddFooter>
      </headerFooter>
    </customSheetView>
    <customSheetView guid="{7487ED9F-BBED-4B2A-9631-22F1A430946B}"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17"/>
      <headerFooter alignWithMargins="0">
        <oddFooter xml:space="preserve">&amp;R
</oddFooter>
      </headerFooter>
    </customSheetView>
    <customSheetView guid="{B3CE7B10-A914-4559-A6DA-AED8C22AFD6D}"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18"/>
      <headerFooter alignWithMargins="0">
        <oddFooter xml:space="preserve">&amp;R
</oddFooter>
      </headerFooter>
    </customSheetView>
    <customSheetView guid="{D53177B2-31EC-4222-B97A-A37DCFD9E45B}"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19"/>
      <headerFooter alignWithMargins="0">
        <oddFooter xml:space="preserve">&amp;R
</oddFooter>
      </headerFooter>
    </customSheetView>
    <customSheetView guid="{223BC0FC-814D-40F0-9795-CE82A16FF3A5}"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20"/>
      <headerFooter alignWithMargins="0">
        <oddFooter xml:space="preserve">&amp;R
</oddFooter>
      </headerFooter>
    </customSheetView>
    <customSheetView guid="{B835C05C-B615-4DCB-982D-4519616B3CD8}"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21"/>
      <headerFooter alignWithMargins="0">
        <oddFooter xml:space="preserve">&amp;R
</oddFooter>
      </headerFooter>
    </customSheetView>
    <customSheetView guid="{A34CC49F-E309-4C23-B4F6-1E3B307C10D1}"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22"/>
      <headerFooter alignWithMargins="0">
        <oddFooter xml:space="preserve">&amp;R
</oddFooter>
      </headerFooter>
    </customSheetView>
    <customSheetView guid="{8909CFDD-4F29-4C72-886E-908773EE94A2}"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23"/>
      <headerFooter alignWithMargins="0">
        <oddFooter xml:space="preserve">&amp;R
</oddFooter>
      </headerFooter>
    </customSheetView>
    <customSheetView guid="{D5F8AD2D-F014-4A7B-9CE7-589273BD9F11}"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24"/>
      <headerFooter alignWithMargins="0">
        <oddFooter xml:space="preserve">&amp;R
</oddFooter>
      </headerFooter>
    </customSheetView>
    <customSheetView guid="{B79CB868-E256-4BC8-93B8-32C16DA3E61B}"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25"/>
      <headerFooter alignWithMargins="0">
        <oddFooter xml:space="preserve">&amp;R
</oddFooter>
      </headerFooter>
    </customSheetView>
  </customSheetViews>
  <mergeCells count="19">
    <mergeCell ref="B37:D37"/>
    <mergeCell ref="A43:C43"/>
    <mergeCell ref="D43:E43"/>
    <mergeCell ref="B26:F26"/>
    <mergeCell ref="B27:F27"/>
    <mergeCell ref="B28:F28"/>
    <mergeCell ref="B30:F30"/>
    <mergeCell ref="B31:D31"/>
    <mergeCell ref="H32:J32"/>
    <mergeCell ref="B29:F29"/>
    <mergeCell ref="B5:C5"/>
    <mergeCell ref="E5:F5"/>
    <mergeCell ref="B1:F1"/>
    <mergeCell ref="D3:F3"/>
    <mergeCell ref="A4:C4"/>
    <mergeCell ref="D4:F4"/>
    <mergeCell ref="B23:F23"/>
    <mergeCell ref="B24:F24"/>
    <mergeCell ref="B25:F25"/>
  </mergeCells>
  <phoneticPr fontId="29" type="noConversion"/>
  <printOptions horizontalCentered="1"/>
  <pageMargins left="0.79" right="0.37" top="0.65" bottom="0.45" header="0.38" footer="0"/>
  <pageSetup paperSize="9" scale="84" fitToHeight="0" orientation="portrait" horizontalDpi="1200" verticalDpi="1200" r:id="rId26"/>
  <headerFooter alignWithMargins="0">
    <oddFooter xml:space="preserve">&amp;R
</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8"/>
  <dimension ref="A1:P41"/>
  <sheetViews>
    <sheetView topLeftCell="A28" zoomScaleNormal="100" zoomScaleSheetLayoutView="100" workbookViewId="0">
      <selection sqref="A1:F1"/>
    </sheetView>
  </sheetViews>
  <sheetFormatPr defaultColWidth="8" defaultRowHeight="16.5"/>
  <cols>
    <col min="1" max="1" width="7.5" style="117" customWidth="1"/>
    <col min="2" max="2" width="46.875" style="117" customWidth="1"/>
    <col min="3" max="3" width="2.25" style="117" customWidth="1"/>
    <col min="4" max="4" width="17.625" style="155" customWidth="1"/>
    <col min="5" max="5" width="4.125" style="155" customWidth="1"/>
    <col min="6" max="6" width="17.625" style="155" customWidth="1"/>
    <col min="7" max="7" width="21.625" style="120" customWidth="1"/>
    <col min="8" max="8" width="15.25" style="274" customWidth="1"/>
    <col min="9" max="10" width="13.75" style="274" customWidth="1"/>
    <col min="11" max="11" width="14.875" style="274" customWidth="1"/>
    <col min="12" max="12" width="13.75" style="274" customWidth="1"/>
    <col min="13" max="16" width="8" style="274" customWidth="1"/>
    <col min="17" max="16384" width="8" style="120"/>
  </cols>
  <sheetData>
    <row r="1" spans="1:16" ht="16.149999999999999" customHeight="1">
      <c r="B1" s="1455" t="s">
        <v>449</v>
      </c>
      <c r="C1" s="1456"/>
      <c r="D1" s="1456"/>
      <c r="E1" s="1456"/>
      <c r="F1" s="1456"/>
    </row>
    <row r="2" spans="1:16" ht="16.149999999999999" customHeight="1">
      <c r="B2" s="118"/>
      <c r="C2" s="119"/>
      <c r="D2" s="121"/>
      <c r="E2" s="121"/>
      <c r="F2" s="121"/>
    </row>
    <row r="3" spans="1:16" s="122" customFormat="1" ht="16.149999999999999" customHeight="1">
      <c r="A3" s="117"/>
      <c r="B3" s="117"/>
      <c r="C3" s="117"/>
      <c r="D3" s="1457" t="s">
        <v>450</v>
      </c>
      <c r="E3" s="1457"/>
      <c r="F3" s="1457"/>
      <c r="H3" s="1143"/>
      <c r="I3" s="1143"/>
      <c r="J3" s="1143"/>
      <c r="K3" s="1143"/>
      <c r="L3" s="1143"/>
      <c r="M3" s="1143"/>
      <c r="N3" s="1143"/>
      <c r="O3" s="1143"/>
      <c r="P3" s="1143"/>
    </row>
    <row r="4" spans="1:16" s="122" customFormat="1" ht="20.25" customHeight="1">
      <c r="A4" s="1463" t="s">
        <v>451</v>
      </c>
      <c r="B4" s="1463"/>
      <c r="C4" s="1463"/>
      <c r="D4" s="1458" t="str">
        <f>'Sch-1'!C8</f>
        <v/>
      </c>
      <c r="E4" s="1458"/>
      <c r="F4" s="1458"/>
      <c r="H4" s="1143"/>
      <c r="I4" s="1143"/>
      <c r="J4" s="1143"/>
      <c r="K4" s="1143"/>
      <c r="L4" s="1143"/>
      <c r="M4" s="1143"/>
      <c r="N4" s="1143"/>
      <c r="O4" s="1143"/>
      <c r="P4" s="1143"/>
    </row>
    <row r="5" spans="1:16" s="128" customFormat="1" ht="21" customHeight="1">
      <c r="A5" s="124" t="s">
        <v>264</v>
      </c>
      <c r="B5" s="1461" t="s">
        <v>452</v>
      </c>
      <c r="C5" s="1462"/>
      <c r="D5" s="125" t="s">
        <v>453</v>
      </c>
      <c r="E5" s="1459" t="s">
        <v>454</v>
      </c>
      <c r="F5" s="1460"/>
      <c r="H5" s="1144"/>
      <c r="I5" s="1144"/>
      <c r="J5" s="1144"/>
      <c r="K5" s="1144"/>
      <c r="L5" s="1144"/>
      <c r="M5" s="1144"/>
      <c r="N5" s="1144"/>
      <c r="O5" s="1144"/>
      <c r="P5" s="1144"/>
    </row>
    <row r="6" spans="1:16" s="122" customFormat="1" ht="36" customHeight="1">
      <c r="A6" s="129">
        <v>1</v>
      </c>
      <c r="B6" s="130" t="s">
        <v>455</v>
      </c>
      <c r="C6" s="131"/>
      <c r="D6" s="132">
        <f>'Sch-6'!D14</f>
        <v>0</v>
      </c>
      <c r="E6" s="133" t="s">
        <v>456</v>
      </c>
      <c r="F6" s="134">
        <f>D6</f>
        <v>0</v>
      </c>
      <c r="G6" s="135"/>
      <c r="H6" s="1143"/>
      <c r="I6" s="1143"/>
      <c r="J6" s="1143"/>
      <c r="K6" s="1143"/>
      <c r="L6" s="1143"/>
      <c r="M6" s="1143"/>
      <c r="N6" s="1143"/>
      <c r="O6" s="1143"/>
      <c r="P6" s="1143"/>
    </row>
    <row r="7" spans="1:16" s="122" customFormat="1" ht="34.5" customHeight="1">
      <c r="A7" s="129">
        <v>2</v>
      </c>
      <c r="B7" s="130" t="s">
        <v>457</v>
      </c>
      <c r="C7" s="131"/>
      <c r="D7" s="132">
        <f>'Sch-6'!D16</f>
        <v>0</v>
      </c>
      <c r="E7" s="133"/>
      <c r="F7" s="134">
        <f>D7</f>
        <v>0</v>
      </c>
      <c r="G7" s="135"/>
      <c r="H7" s="1143"/>
      <c r="I7" s="1143"/>
      <c r="J7" s="1143"/>
      <c r="K7" s="1143"/>
      <c r="L7" s="1143"/>
      <c r="M7" s="1143"/>
      <c r="N7" s="1143"/>
      <c r="O7" s="1143"/>
      <c r="P7" s="1143"/>
    </row>
    <row r="8" spans="1:16" s="122" customFormat="1" ht="21" customHeight="1">
      <c r="A8" s="129">
        <v>3</v>
      </c>
      <c r="B8" s="130" t="s">
        <v>458</v>
      </c>
      <c r="C8" s="131"/>
      <c r="D8" s="132">
        <f>'Sch-6'!D18</f>
        <v>0</v>
      </c>
      <c r="E8" s="133"/>
      <c r="F8" s="134">
        <f>D8</f>
        <v>0</v>
      </c>
      <c r="G8" s="135"/>
      <c r="H8" s="1143"/>
      <c r="I8" s="1143"/>
      <c r="J8" s="1143"/>
      <c r="K8" s="1143"/>
      <c r="L8" s="1143"/>
      <c r="M8" s="1143"/>
      <c r="N8" s="1143"/>
      <c r="O8" s="1143"/>
      <c r="P8" s="1143"/>
    </row>
    <row r="9" spans="1:16" s="122" customFormat="1" ht="21" customHeight="1">
      <c r="A9" s="129">
        <v>4</v>
      </c>
      <c r="B9" s="130" t="s">
        <v>459</v>
      </c>
      <c r="C9" s="131"/>
      <c r="D9" s="136" t="s">
        <v>460</v>
      </c>
      <c r="E9" s="133"/>
      <c r="F9" s="127" t="str">
        <f>D9</f>
        <v>Not Applicable</v>
      </c>
      <c r="H9" s="1143"/>
      <c r="I9" s="1143"/>
      <c r="J9" s="1143"/>
      <c r="K9" s="1143"/>
      <c r="L9" s="1143"/>
      <c r="M9" s="1143"/>
      <c r="N9" s="1143"/>
      <c r="O9" s="1143"/>
      <c r="P9" s="1143"/>
    </row>
    <row r="10" spans="1:16" s="122" customFormat="1" ht="21" customHeight="1">
      <c r="A10" s="129">
        <v>5</v>
      </c>
      <c r="B10" s="130" t="s">
        <v>461</v>
      </c>
      <c r="C10" s="131"/>
      <c r="D10" s="137">
        <f>SUM(D6,D7,D8)</f>
        <v>0</v>
      </c>
      <c r="E10" s="133"/>
      <c r="F10" s="138">
        <f>F6+F7+F8</f>
        <v>0</v>
      </c>
      <c r="H10" s="1143"/>
      <c r="I10" s="1143"/>
      <c r="J10" s="1143"/>
      <c r="K10" s="1143"/>
      <c r="L10" s="1143"/>
      <c r="M10" s="1143"/>
      <c r="N10" s="1143"/>
      <c r="O10" s="1143"/>
      <c r="P10" s="1143"/>
    </row>
    <row r="11" spans="1:16" s="122" customFormat="1" ht="21" customHeight="1">
      <c r="A11" s="129">
        <v>6</v>
      </c>
      <c r="B11" s="139" t="s">
        <v>462</v>
      </c>
      <c r="C11" s="140" t="s">
        <v>456</v>
      </c>
      <c r="D11" s="132" t="e">
        <f>'Sch-1'!AA62+'Sch-2'!#REF!+'Sch-3 '!#REF!+'Sch-7'!#REF!</f>
        <v>#REF!</v>
      </c>
      <c r="E11" s="141" t="s">
        <v>456</v>
      </c>
      <c r="F11" s="134" t="e">
        <f>D11</f>
        <v>#REF!</v>
      </c>
      <c r="H11" s="1143"/>
      <c r="I11" s="1143"/>
      <c r="J11" s="1143"/>
      <c r="K11" s="1143"/>
      <c r="L11" s="1143"/>
      <c r="M11" s="1143"/>
      <c r="N11" s="1143"/>
      <c r="O11" s="1143"/>
      <c r="P11" s="1143"/>
    </row>
    <row r="12" spans="1:16" s="122" customFormat="1" ht="22.15" customHeight="1">
      <c r="A12" s="129">
        <v>7</v>
      </c>
      <c r="B12" s="139" t="s">
        <v>463</v>
      </c>
      <c r="C12" s="131"/>
      <c r="D12" s="125" t="e">
        <f>D10-D11</f>
        <v>#REF!</v>
      </c>
      <c r="E12" s="133"/>
      <c r="F12" s="138" t="e">
        <f>F10-F11</f>
        <v>#REF!</v>
      </c>
      <c r="G12" s="142"/>
      <c r="H12" s="1143"/>
      <c r="I12" s="1143"/>
      <c r="J12" s="1143"/>
      <c r="K12" s="1143"/>
      <c r="L12" s="1143"/>
      <c r="M12" s="1143"/>
      <c r="N12" s="1143"/>
      <c r="O12" s="1143"/>
      <c r="P12" s="1143"/>
    </row>
    <row r="13" spans="1:16" s="122" customFormat="1" ht="22.15" customHeight="1">
      <c r="A13" s="129">
        <v>8</v>
      </c>
      <c r="B13" s="130" t="s">
        <v>464</v>
      </c>
      <c r="C13" s="131"/>
      <c r="D13" s="132"/>
      <c r="E13" s="133"/>
      <c r="F13" s="134"/>
      <c r="H13" s="1143"/>
      <c r="I13" s="1143"/>
      <c r="J13" s="1143"/>
      <c r="K13" s="1143"/>
      <c r="L13" s="1143"/>
      <c r="M13" s="1143"/>
      <c r="N13" s="1143"/>
      <c r="O13" s="1143"/>
      <c r="P13" s="1143"/>
    </row>
    <row r="14" spans="1:16" s="122" customFormat="1" ht="22.15" customHeight="1">
      <c r="A14" s="129" t="s">
        <v>456</v>
      </c>
      <c r="B14" s="130" t="s">
        <v>465</v>
      </c>
      <c r="C14" s="143"/>
      <c r="D14" s="136" t="e">
        <f>'Sch-5'!K14</f>
        <v>#REF!</v>
      </c>
      <c r="E14" s="144"/>
      <c r="F14" s="127">
        <f>F32</f>
        <v>0</v>
      </c>
      <c r="G14" s="135"/>
      <c r="H14" s="1143"/>
      <c r="I14" s="1143"/>
      <c r="J14" s="1143"/>
      <c r="K14" s="1143"/>
      <c r="L14" s="1143"/>
      <c r="M14" s="1143"/>
      <c r="N14" s="1143"/>
      <c r="O14" s="1143"/>
      <c r="P14" s="1143"/>
    </row>
    <row r="15" spans="1:16" s="122" customFormat="1" ht="22.15" customHeight="1">
      <c r="A15" s="129"/>
      <c r="B15" s="130" t="s">
        <v>503</v>
      </c>
      <c r="C15" s="131"/>
      <c r="D15" s="136" t="e">
        <f>'Sch-5'!K16+'Sch-5'!#REF!</f>
        <v>#REF!</v>
      </c>
      <c r="E15" s="145"/>
      <c r="F15" s="127" t="e">
        <f>F33</f>
        <v>#REF!</v>
      </c>
      <c r="G15" s="135"/>
      <c r="H15" s="1143"/>
      <c r="I15" s="1143"/>
      <c r="J15" s="1143"/>
      <c r="K15" s="1143"/>
      <c r="L15" s="1143"/>
      <c r="M15" s="1143"/>
      <c r="N15" s="1143"/>
      <c r="O15" s="1143"/>
      <c r="P15" s="1143"/>
    </row>
    <row r="16" spans="1:16" s="122" customFormat="1" ht="22.15" customHeight="1">
      <c r="A16" s="129"/>
      <c r="B16" s="130" t="s">
        <v>504</v>
      </c>
      <c r="C16" s="131"/>
      <c r="D16" s="136" t="e">
        <f>#REF!+#REF!</f>
        <v>#REF!</v>
      </c>
      <c r="E16" s="145"/>
      <c r="F16" s="127" t="e">
        <f>F36</f>
        <v>#REF!</v>
      </c>
      <c r="G16" s="135"/>
      <c r="H16" s="1143"/>
      <c r="I16" s="1143"/>
      <c r="J16" s="1143"/>
      <c r="K16" s="1143"/>
      <c r="L16" s="1143"/>
      <c r="M16" s="1143"/>
      <c r="N16" s="1143"/>
      <c r="O16" s="1143"/>
      <c r="P16" s="1143"/>
    </row>
    <row r="17" spans="1:16" s="122" customFormat="1" ht="22.15" customHeight="1">
      <c r="A17" s="129"/>
      <c r="B17" s="130" t="s">
        <v>505</v>
      </c>
      <c r="C17" s="131"/>
      <c r="D17" s="136" t="e">
        <f>#REF!</f>
        <v>#REF!</v>
      </c>
      <c r="E17" s="126"/>
      <c r="F17" s="127">
        <f>F34</f>
        <v>0</v>
      </c>
      <c r="H17" s="1143"/>
      <c r="I17" s="1143"/>
      <c r="J17" s="1143"/>
      <c r="K17" s="1143"/>
      <c r="L17" s="1143"/>
      <c r="M17" s="1143"/>
      <c r="N17" s="1143"/>
      <c r="O17" s="1143"/>
      <c r="P17" s="1143"/>
    </row>
    <row r="18" spans="1:16" s="122" customFormat="1" ht="27" customHeight="1">
      <c r="A18" s="129"/>
      <c r="B18" s="130" t="s">
        <v>506</v>
      </c>
      <c r="C18" s="146"/>
      <c r="D18" s="259" t="e">
        <f>D14+D15+D16+D17</f>
        <v>#REF!</v>
      </c>
      <c r="E18" s="147"/>
      <c r="F18" s="146" t="e">
        <f>SUM(F14:F17)</f>
        <v>#REF!</v>
      </c>
      <c r="G18" s="135"/>
      <c r="H18" s="1143"/>
      <c r="I18" s="1143"/>
      <c r="J18" s="1143"/>
      <c r="K18" s="1143"/>
      <c r="L18" s="1143"/>
      <c r="M18" s="1143"/>
      <c r="N18" s="1143"/>
      <c r="O18" s="1143"/>
      <c r="P18" s="1143"/>
    </row>
    <row r="19" spans="1:16" s="122" customFormat="1" ht="33.75" customHeight="1">
      <c r="A19" s="129">
        <v>8</v>
      </c>
      <c r="B19" s="130" t="s">
        <v>472</v>
      </c>
      <c r="C19" s="131"/>
      <c r="D19" s="125" t="e">
        <f>D10+D18</f>
        <v>#REF!</v>
      </c>
      <c r="E19" s="148" t="s">
        <v>456</v>
      </c>
      <c r="F19" s="149" t="e">
        <f>F10+F18</f>
        <v>#REF!</v>
      </c>
      <c r="G19" s="135"/>
      <c r="H19" s="1143"/>
      <c r="I19" s="1143"/>
      <c r="J19" s="1143"/>
      <c r="K19" s="1143"/>
      <c r="L19" s="1143"/>
      <c r="M19" s="1143"/>
      <c r="N19" s="1143"/>
      <c r="O19" s="1143"/>
      <c r="P19" s="1143"/>
    </row>
    <row r="20" spans="1:16" s="122" customFormat="1" ht="51" customHeight="1">
      <c r="A20" s="129">
        <v>9</v>
      </c>
      <c r="B20" s="130" t="s">
        <v>473</v>
      </c>
      <c r="C20" s="131"/>
      <c r="D20" s="132">
        <f>'Sch-1'!N59</f>
        <v>0</v>
      </c>
      <c r="E20" s="133"/>
      <c r="F20" s="134">
        <f>D20</f>
        <v>0</v>
      </c>
      <c r="H20" s="1143"/>
      <c r="I20" s="1143"/>
      <c r="J20" s="1143"/>
      <c r="K20" s="1143"/>
      <c r="L20" s="1143"/>
      <c r="M20" s="1143"/>
      <c r="N20" s="1143"/>
      <c r="O20" s="1143"/>
      <c r="P20" s="1143"/>
    </row>
    <row r="21" spans="1:16" s="122" customFormat="1" ht="23.25" customHeight="1">
      <c r="A21" s="150" t="s">
        <v>474</v>
      </c>
      <c r="B21" s="1464" t="s">
        <v>475</v>
      </c>
      <c r="C21" s="1464"/>
      <c r="D21" s="1464"/>
      <c r="E21" s="1464"/>
      <c r="F21" s="1465"/>
      <c r="H21" s="1143"/>
      <c r="I21" s="1143"/>
      <c r="J21" s="1143"/>
      <c r="K21" s="1143"/>
      <c r="L21" s="1143"/>
      <c r="M21" s="1143"/>
      <c r="N21" s="1143"/>
      <c r="O21" s="1143"/>
      <c r="P21" s="1143"/>
    </row>
    <row r="22" spans="1:16" s="122" customFormat="1" ht="18.75" customHeight="1">
      <c r="A22" s="152" t="s">
        <v>483</v>
      </c>
      <c r="B22" s="1454" t="s">
        <v>271</v>
      </c>
      <c r="C22" s="1454"/>
      <c r="D22" s="1454"/>
      <c r="E22" s="151" t="s">
        <v>485</v>
      </c>
      <c r="F22" s="154" t="e">
        <f>D14</f>
        <v>#REF!</v>
      </c>
      <c r="H22" s="1143"/>
      <c r="I22" s="1143"/>
      <c r="J22" s="1143"/>
      <c r="K22" s="1143"/>
      <c r="L22" s="1143"/>
      <c r="M22" s="1143"/>
      <c r="N22" s="1143"/>
      <c r="O22" s="1143"/>
      <c r="P22" s="1143"/>
    </row>
    <row r="23" spans="1:16" s="122" customFormat="1" ht="19.5" customHeight="1">
      <c r="A23" s="152" t="s">
        <v>486</v>
      </c>
      <c r="B23" s="1454" t="s">
        <v>507</v>
      </c>
      <c r="C23" s="1454"/>
      <c r="D23" s="1454"/>
      <c r="E23" s="151" t="s">
        <v>485</v>
      </c>
      <c r="F23" s="154" t="e">
        <f>D15</f>
        <v>#REF!</v>
      </c>
      <c r="H23" s="1143"/>
      <c r="I23" s="1143"/>
      <c r="J23" s="1143"/>
      <c r="K23" s="1143"/>
      <c r="L23" s="1143"/>
      <c r="M23" s="1143"/>
      <c r="N23" s="1143"/>
      <c r="O23" s="1143"/>
      <c r="P23" s="1143"/>
    </row>
    <row r="24" spans="1:16" s="122" customFormat="1" ht="19.5" customHeight="1">
      <c r="A24" s="152" t="s">
        <v>488</v>
      </c>
      <c r="B24" s="1454" t="s">
        <v>508</v>
      </c>
      <c r="C24" s="1454"/>
      <c r="D24" s="1454"/>
      <c r="E24" s="151" t="s">
        <v>485</v>
      </c>
      <c r="F24" s="154" t="e">
        <f>D16</f>
        <v>#REF!</v>
      </c>
      <c r="H24" s="1143"/>
      <c r="I24" s="1143"/>
      <c r="J24" s="1143"/>
      <c r="K24" s="1143"/>
      <c r="L24" s="1143"/>
      <c r="M24" s="1143"/>
      <c r="N24" s="1143"/>
      <c r="O24" s="1143"/>
      <c r="P24" s="1143"/>
    </row>
    <row r="25" spans="1:16" s="122" customFormat="1" ht="19.5" customHeight="1">
      <c r="A25" s="152" t="s">
        <v>490</v>
      </c>
      <c r="B25" s="1454" t="s">
        <v>480</v>
      </c>
      <c r="C25" s="1454"/>
      <c r="D25" s="1454"/>
      <c r="E25" s="151" t="s">
        <v>485</v>
      </c>
      <c r="F25" s="154" t="e">
        <f>D17</f>
        <v>#REF!</v>
      </c>
      <c r="H25" s="1143"/>
      <c r="I25" s="1143"/>
      <c r="J25" s="1143"/>
      <c r="K25" s="1143"/>
      <c r="L25" s="1143"/>
      <c r="M25" s="1143"/>
      <c r="N25" s="1143"/>
      <c r="O25" s="1143"/>
      <c r="P25" s="1143"/>
    </row>
    <row r="26" spans="1:16" s="122" customFormat="1" ht="19.5" customHeight="1">
      <c r="A26" s="156" t="s">
        <v>481</v>
      </c>
      <c r="B26" s="1464" t="s">
        <v>509</v>
      </c>
      <c r="C26" s="1464"/>
      <c r="D26" s="1464"/>
      <c r="E26" s="1464"/>
      <c r="F26" s="1465"/>
      <c r="H26" s="1143"/>
      <c r="I26" s="1143"/>
      <c r="J26" s="1143"/>
      <c r="K26" s="1143"/>
      <c r="L26" s="1143"/>
      <c r="M26" s="1143"/>
      <c r="N26" s="1143"/>
      <c r="O26" s="1143"/>
      <c r="P26" s="1143"/>
    </row>
    <row r="27" spans="1:16" ht="19.5" customHeight="1">
      <c r="A27" s="260"/>
      <c r="B27" s="120"/>
      <c r="C27" s="120"/>
      <c r="D27" s="120"/>
      <c r="E27" s="120"/>
      <c r="F27" s="261"/>
    </row>
    <row r="28" spans="1:16" s="122" customFormat="1" ht="19.5" customHeight="1">
      <c r="A28" s="262"/>
      <c r="F28" s="263"/>
      <c r="H28" s="1143"/>
      <c r="I28" s="1143"/>
      <c r="J28" s="1143"/>
      <c r="K28" s="1143"/>
      <c r="L28" s="1143"/>
      <c r="M28" s="1143"/>
      <c r="N28" s="1143"/>
      <c r="O28" s="1143"/>
      <c r="P28" s="1143"/>
    </row>
    <row r="29" spans="1:16" s="122" customFormat="1" ht="19.5" customHeight="1">
      <c r="A29" s="262"/>
      <c r="F29" s="263"/>
      <c r="H29" s="1143"/>
      <c r="I29" s="1143"/>
      <c r="J29" s="1143"/>
      <c r="K29" s="1143"/>
      <c r="L29" s="1143"/>
      <c r="M29" s="1143"/>
      <c r="N29" s="1143"/>
      <c r="O29" s="1143"/>
      <c r="P29" s="1143"/>
    </row>
    <row r="30" spans="1:16" s="122" customFormat="1" ht="60" customHeight="1">
      <c r="A30" s="156" t="s">
        <v>510</v>
      </c>
      <c r="B30" s="1466" t="s">
        <v>511</v>
      </c>
      <c r="C30" s="1467"/>
      <c r="D30" s="1467"/>
      <c r="E30" s="1467"/>
      <c r="F30" s="1468"/>
      <c r="H30" s="1143" t="s">
        <v>512</v>
      </c>
      <c r="I30" s="1143"/>
      <c r="J30" s="1143"/>
      <c r="K30" s="1143"/>
      <c r="L30" s="1143"/>
      <c r="M30" s="1143"/>
      <c r="N30" s="1143"/>
      <c r="O30" s="1143"/>
      <c r="P30" s="1143"/>
    </row>
    <row r="31" spans="1:16" s="122" customFormat="1" ht="19.5" customHeight="1">
      <c r="A31" s="152" t="s">
        <v>483</v>
      </c>
      <c r="B31" s="1454" t="s">
        <v>484</v>
      </c>
      <c r="C31" s="1454"/>
      <c r="D31" s="1454"/>
      <c r="E31" s="151" t="s">
        <v>485</v>
      </c>
      <c r="F31" s="153">
        <f>'Sch-1'!AE3</f>
        <v>0</v>
      </c>
      <c r="H31" s="1144" t="s">
        <v>513</v>
      </c>
      <c r="I31" s="1144" t="e">
        <f>#REF!</f>
        <v>#REF!</v>
      </c>
      <c r="J31" s="1144" t="e">
        <f>IF(I31=0, "", I31)</f>
        <v>#REF!</v>
      </c>
      <c r="K31" s="1145" t="e">
        <f>IF(I31=0, "", "Discount on lum-sum basis on total price quoted by us without Taxes &amp; Duties. In Rs. ")</f>
        <v>#REF!</v>
      </c>
      <c r="L31" s="1144" t="s">
        <v>514</v>
      </c>
      <c r="M31" s="1146" t="e">
        <f>#REF!</f>
        <v>#REF!</v>
      </c>
      <c r="N31" s="1146" t="e">
        <f t="shared" ref="N31:N37" si="0">IF(M31=0, "", M31)</f>
        <v>#REF!</v>
      </c>
      <c r="O31" s="1145" t="e">
        <f>IF(M31=0, "", " Discount on lum-sum basis on total price quoted by us without Taxes &amp; Duties. In Percent (%) .")</f>
        <v>#REF!</v>
      </c>
      <c r="P31" s="1143"/>
    </row>
    <row r="32" spans="1:16" s="122" customFormat="1" ht="19.5" customHeight="1">
      <c r="A32" s="152" t="s">
        <v>486</v>
      </c>
      <c r="B32" s="1454" t="s">
        <v>515</v>
      </c>
      <c r="C32" s="1454"/>
      <c r="D32" s="1454"/>
      <c r="E32" s="151" t="s">
        <v>485</v>
      </c>
      <c r="F32" s="153">
        <f>ROUND(0.103*F31,0)</f>
        <v>0</v>
      </c>
      <c r="H32" s="1143"/>
      <c r="I32" s="1143"/>
      <c r="J32" s="1144"/>
      <c r="K32" s="1145" t="e">
        <f>IF(SUM(I33:I37)=0, "", "Discount on lum-sum basis on the Schedules as given below , In Rs. :")</f>
        <v>#REF!</v>
      </c>
      <c r="L32" s="1143"/>
      <c r="M32" s="1143"/>
      <c r="N32" s="1146"/>
      <c r="O32" s="1145" t="e">
        <f>IF(SUM(M33:M37)=0, "", "Discount on lum-sum basis on the Schedules as given below , In Percent (%) :")</f>
        <v>#REF!</v>
      </c>
      <c r="P32" s="1143"/>
    </row>
    <row r="33" spans="1:16" s="122" customFormat="1" ht="19.5" customHeight="1">
      <c r="A33" s="152" t="s">
        <v>488</v>
      </c>
      <c r="B33" s="1454" t="s">
        <v>516</v>
      </c>
      <c r="C33" s="1454"/>
      <c r="D33" s="1454"/>
      <c r="E33" s="151" t="s">
        <v>485</v>
      </c>
      <c r="F33" s="153" t="e">
        <f>'Sch-5'!K16+'Sch-5'!#REF!</f>
        <v>#REF!</v>
      </c>
      <c r="H33" s="1144" t="s">
        <v>517</v>
      </c>
      <c r="I33" s="1144" t="e">
        <f>#REF!</f>
        <v>#REF!</v>
      </c>
      <c r="J33" s="1144" t="e">
        <f>IF(I33=0, "", I33)</f>
        <v>#REF!</v>
      </c>
      <c r="K33" s="275" t="e">
        <f>IF(I33=0, "", "Schedule-1 : Ex works prices (Direct Only)")</f>
        <v>#REF!</v>
      </c>
      <c r="L33" s="1144" t="s">
        <v>518</v>
      </c>
      <c r="M33" s="1146" t="e">
        <f>#REF!</f>
        <v>#REF!</v>
      </c>
      <c r="N33" s="1146" t="e">
        <f t="shared" si="0"/>
        <v>#REF!</v>
      </c>
      <c r="O33" s="275" t="e">
        <f>IF(M33=0, "", "Schedule-1 : Ex works prices (Direct Only)")</f>
        <v>#REF!</v>
      </c>
      <c r="P33" s="1143"/>
    </row>
    <row r="34" spans="1:16" s="122" customFormat="1" ht="19.5" customHeight="1">
      <c r="A34" s="152" t="s">
        <v>490</v>
      </c>
      <c r="B34" s="1454" t="s">
        <v>480</v>
      </c>
      <c r="C34" s="1454"/>
      <c r="D34" s="1454"/>
      <c r="E34" s="151" t="s">
        <v>485</v>
      </c>
      <c r="F34" s="277"/>
      <c r="H34" s="1144" t="s">
        <v>519</v>
      </c>
      <c r="I34" s="1144" t="e">
        <f>#REF!</f>
        <v>#REF!</v>
      </c>
      <c r="J34" s="1144" t="e">
        <f>IF(I34=0, "", I34)</f>
        <v>#REF!</v>
      </c>
      <c r="K34" s="275" t="e">
        <f>IF(I34=0, "", "Schedule-1 : Ex works prices (Bought Out Only)")</f>
        <v>#REF!</v>
      </c>
      <c r="L34" s="1144" t="s">
        <v>520</v>
      </c>
      <c r="M34" s="1146" t="e">
        <f>#REF!</f>
        <v>#REF!</v>
      </c>
      <c r="N34" s="1146" t="e">
        <f t="shared" si="0"/>
        <v>#REF!</v>
      </c>
      <c r="O34" s="275" t="e">
        <f>IF(M34=0, "", "Schedule-1 : Ex works prices (Bought Out Only)")</f>
        <v>#REF!</v>
      </c>
      <c r="P34" s="1143"/>
    </row>
    <row r="35" spans="1:16" s="122" customFormat="1" ht="15" customHeight="1">
      <c r="A35" s="152" t="s">
        <v>492</v>
      </c>
      <c r="B35" s="1454" t="s">
        <v>497</v>
      </c>
      <c r="C35" s="1454"/>
      <c r="D35" s="1454"/>
      <c r="E35" s="151" t="s">
        <v>485</v>
      </c>
      <c r="F35" s="154" t="e">
        <f>D6+D7+F32+F33+F34</f>
        <v>#REF!</v>
      </c>
      <c r="H35" s="1144" t="s">
        <v>521</v>
      </c>
      <c r="I35" s="1144" t="e">
        <f>#REF!</f>
        <v>#REF!</v>
      </c>
      <c r="J35" s="1144" t="e">
        <f>IF(I35=0, "", I35)</f>
        <v>#REF!</v>
      </c>
      <c r="K35" s="275" t="e">
        <f>IF(I35=0, "", "Schedule-2 : Freight &amp; Insurance")</f>
        <v>#REF!</v>
      </c>
      <c r="L35" s="1144" t="s">
        <v>522</v>
      </c>
      <c r="M35" s="1146" t="e">
        <f>#REF!</f>
        <v>#REF!</v>
      </c>
      <c r="N35" s="1146" t="e">
        <f t="shared" si="0"/>
        <v>#REF!</v>
      </c>
      <c r="O35" s="275" t="e">
        <f>IF(M35=0, "", "Schedule-2 : Freight &amp; Insurance")</f>
        <v>#REF!</v>
      </c>
      <c r="P35" s="1143"/>
    </row>
    <row r="36" spans="1:16" s="122" customFormat="1" ht="15" customHeight="1">
      <c r="A36" s="152" t="s">
        <v>494</v>
      </c>
      <c r="B36" s="1454" t="s">
        <v>523</v>
      </c>
      <c r="C36" s="1454"/>
      <c r="D36" s="1454"/>
      <c r="E36" s="151" t="s">
        <v>485</v>
      </c>
      <c r="F36" s="154" t="e">
        <f>ROUND(0.01*F35,0)</f>
        <v>#REF!</v>
      </c>
      <c r="H36" s="1144" t="s">
        <v>524</v>
      </c>
      <c r="I36" s="1144" t="e">
        <f>#REF!</f>
        <v>#REF!</v>
      </c>
      <c r="J36" s="1144" t="e">
        <f>IF(I36=0, "", I36)</f>
        <v>#REF!</v>
      </c>
      <c r="K36" s="275" t="e">
        <f>IF(I36=0, "", "Schedule-3 : Erection Charges")</f>
        <v>#REF!</v>
      </c>
      <c r="L36" s="1144" t="s">
        <v>525</v>
      </c>
      <c r="M36" s="1146" t="e">
        <f>#REF!</f>
        <v>#REF!</v>
      </c>
      <c r="N36" s="1146" t="e">
        <f t="shared" si="0"/>
        <v>#REF!</v>
      </c>
      <c r="O36" s="275" t="e">
        <f>IF(M36=0, "", "Schedule-3 : Erection Charges")</f>
        <v>#REF!</v>
      </c>
      <c r="P36" s="1143"/>
    </row>
    <row r="37" spans="1:16" s="122" customFormat="1" ht="19.5" customHeight="1">
      <c r="A37" s="264"/>
      <c r="B37" s="265"/>
      <c r="C37" s="265"/>
      <c r="D37" s="265"/>
      <c r="E37" s="265"/>
      <c r="F37" s="266"/>
      <c r="H37" s="1144" t="s">
        <v>526</v>
      </c>
      <c r="I37" s="1144" t="e">
        <f>#REF!</f>
        <v>#REF!</v>
      </c>
      <c r="J37" s="1144" t="e">
        <f>IF(I37=0, "", I37)</f>
        <v>#REF!</v>
      </c>
      <c r="K37" s="275" t="e">
        <f>IF(I37=0, "", "Schedule-7 : Type Test Charges")</f>
        <v>#REF!</v>
      </c>
      <c r="L37" s="1144" t="s">
        <v>527</v>
      </c>
      <c r="M37" s="1146" t="e">
        <f>#REF!</f>
        <v>#REF!</v>
      </c>
      <c r="N37" s="1146" t="e">
        <f t="shared" si="0"/>
        <v>#REF!</v>
      </c>
      <c r="O37" s="275" t="e">
        <f>IF(M37=0, "", "Schedule-7 : Type Test Charges")</f>
        <v>#REF!</v>
      </c>
      <c r="P37" s="1143"/>
    </row>
    <row r="38" spans="1:16" ht="49.5" customHeight="1">
      <c r="A38" s="1451" t="str">
        <f>Cover!B2</f>
        <v xml:space="preserve">WC-4402 : 400KV AIS Substation Extension Package of Kurnool-3 PS due to Re-Arrangement in Electrical Layout at Kurnool-III Pooling Station </v>
      </c>
      <c r="B38" s="1451"/>
      <c r="C38" s="1451"/>
      <c r="D38" s="1452" t="s">
        <v>500</v>
      </c>
      <c r="E38" s="1453"/>
      <c r="F38" s="123" t="s">
        <v>501</v>
      </c>
      <c r="H38" s="1144" t="s">
        <v>528</v>
      </c>
      <c r="I38" s="1144" t="e">
        <f>#REF!</f>
        <v>#REF!</v>
      </c>
      <c r="J38" s="1144"/>
      <c r="K38" s="1144"/>
      <c r="L38" s="1144"/>
      <c r="M38" s="1144"/>
      <c r="N38" s="1144"/>
    </row>
    <row r="39" spans="1:16">
      <c r="H39" s="274" t="s">
        <v>529</v>
      </c>
      <c r="I39" s="276" t="e">
        <f>K31 &amp;J31 &amp;O31 &amp; N31</f>
        <v>#REF!</v>
      </c>
    </row>
    <row r="40" spans="1:16">
      <c r="I40" s="276" t="e">
        <f>K32 &amp; K33&amp;J33&amp;K34&amp;J34&amp;K35&amp;J35&amp;K36&amp;J36&amp;K37&amp;J37</f>
        <v>#REF!</v>
      </c>
    </row>
    <row r="41" spans="1:16">
      <c r="I41" s="276" t="e">
        <f>O32&amp;O33&amp;N33&amp;O34&amp;N34&amp;O35&amp;N35&amp;O36&amp;N36&amp;O37&amp;N37</f>
        <v>#REF!</v>
      </c>
    </row>
  </sheetData>
  <sheetProtection password="856C" sheet="1" objects="1" scenarios="1" selectLockedCells="1"/>
  <customSheetViews>
    <customSheetView guid="{987A3FAC-920D-4C0C-8129-D8F4AFD7E477}" state="hidden" topLeftCell="A28">
      <selection sqref="A1:F1"/>
      <pageMargins left="0" right="0" top="0" bottom="0" header="0" footer="0"/>
      <printOptions horizontalCentered="1"/>
      <pageSetup paperSize="9" scale="96" fitToHeight="0" orientation="portrait" horizontalDpi="1200" verticalDpi="1200" r:id="rId1"/>
      <headerFooter alignWithMargins="0">
        <oddFooter xml:space="preserve">&amp;R
</oddFooter>
      </headerFooter>
    </customSheetView>
    <customSheetView guid="{CB55CDDD-15EC-4265-9148-3411BBB26D54}" state="hidden" topLeftCell="A28">
      <selection sqref="A1:F1"/>
      <pageMargins left="0" right="0" top="0" bottom="0" header="0" footer="0"/>
      <printOptions horizontalCentered="1"/>
      <pageSetup paperSize="9" scale="96" fitToHeight="0" orientation="portrait" horizontalDpi="1200" verticalDpi="1200" r:id="rId2"/>
      <headerFooter alignWithMargins="0">
        <oddFooter xml:space="preserve">&amp;R
</oddFooter>
      </headerFooter>
    </customSheetView>
    <customSheetView guid="{023E95C7-CD0A-46A1-945E-64751E02EBFE}" state="hidden" topLeftCell="A28">
      <selection sqref="A1:F1"/>
      <pageMargins left="0" right="0" top="0" bottom="0" header="0" footer="0"/>
      <printOptions horizontalCentered="1"/>
      <pageSetup paperSize="9" scale="96" fitToHeight="0" orientation="portrait" horizontalDpi="1200" verticalDpi="1200" r:id="rId3"/>
      <headerFooter alignWithMargins="0">
        <oddFooter xml:space="preserve">&amp;R
</oddFooter>
      </headerFooter>
    </customSheetView>
    <customSheetView guid="{BB6473B7-092C-417E-97E7-ED0705AE17A0}" state="hidden" topLeftCell="A28">
      <selection sqref="A1:F1"/>
      <pageMargins left="0" right="0" top="0" bottom="0" header="0" footer="0"/>
      <printOptions horizontalCentered="1"/>
      <pageSetup paperSize="9" scale="96" fitToHeight="0" orientation="portrait" horizontalDpi="1200" verticalDpi="1200" r:id="rId4"/>
      <headerFooter alignWithMargins="0">
        <oddFooter xml:space="preserve">&amp;R
</oddFooter>
      </headerFooter>
    </customSheetView>
    <customSheetView guid="{A41EE4DE-0D82-4A56-8210-F78316511D11}" state="hidden" topLeftCell="A28">
      <selection sqref="A1:F1"/>
      <pageMargins left="0" right="0" top="0" bottom="0" header="0" footer="0"/>
      <printOptions horizontalCentered="1"/>
      <pageSetup paperSize="9" scale="96" fitToHeight="0" orientation="portrait" horizontalDpi="1200" verticalDpi="1200" r:id="rId5"/>
      <headerFooter alignWithMargins="0">
        <oddFooter xml:space="preserve">&amp;R
</oddFooter>
      </headerFooter>
    </customSheetView>
    <customSheetView guid="{1E0C44A1-9358-4FBD-8C2C-4DB661DA1476}" state="hidden" topLeftCell="A28">
      <selection sqref="A1:F1"/>
      <pageMargins left="0" right="0" top="0" bottom="0" header="0" footer="0"/>
      <printOptions horizontalCentered="1"/>
      <pageSetup paperSize="9" scale="96" fitToHeight="0" orientation="portrait" horizontalDpi="1200" verticalDpi="1200" r:id="rId6"/>
      <headerFooter alignWithMargins="0">
        <oddFooter xml:space="preserve">&amp;R
</oddFooter>
      </headerFooter>
    </customSheetView>
    <customSheetView guid="{498493C3-769C-4143-9114-C68CD1D40B11}" state="hidden" topLeftCell="A28">
      <selection sqref="A1:F1"/>
      <pageMargins left="0" right="0" top="0" bottom="0" header="0" footer="0"/>
      <printOptions horizontalCentered="1"/>
      <pageSetup paperSize="9" scale="96" fitToHeight="0" orientation="portrait" horizontalDpi="1200" verticalDpi="1200" r:id="rId7"/>
      <headerFooter alignWithMargins="0">
        <oddFooter xml:space="preserve">&amp;R
</oddFooter>
      </headerFooter>
    </customSheetView>
    <customSheetView guid="{C431BC99-7569-44AB-83F6-AB73BDED3783}" state="hidden" topLeftCell="A28">
      <selection sqref="A1:F1"/>
      <pageMargins left="0" right="0" top="0" bottom="0" header="0" footer="0"/>
      <printOptions horizontalCentered="1"/>
      <pageSetup paperSize="9" scale="96" fitToHeight="0" orientation="portrait" horizontalDpi="1200" verticalDpi="1200" r:id="rId8"/>
      <headerFooter alignWithMargins="0">
        <oddFooter xml:space="preserve">&amp;R
</oddFooter>
      </headerFooter>
    </customSheetView>
    <customSheetView guid="{E97134B6-5E8D-4951-8DA0-73D065532361}" state="hidden" topLeftCell="A28">
      <selection sqref="A1:F1"/>
      <pageMargins left="0" right="0" top="0" bottom="0" header="0" footer="0"/>
      <printOptions horizontalCentered="1"/>
      <pageSetup paperSize="9" scale="96" fitToHeight="0" orientation="portrait" horizontalDpi="1200" verticalDpi="1200" r:id="rId9"/>
      <headerFooter alignWithMargins="0">
        <oddFooter xml:space="preserve">&amp;R
</oddFooter>
      </headerFooter>
    </customSheetView>
    <customSheetView guid="{D0757F9E-DF41-4B40-A5E5-F4F8FDD8D61D}" state="hidden" topLeftCell="A28">
      <selection sqref="A1:F1"/>
      <pageMargins left="0" right="0" top="0" bottom="0" header="0" footer="0"/>
      <printOptions horizontalCentered="1"/>
      <pageSetup paperSize="9" scale="96" fitToHeight="0" orientation="portrait" horizontalDpi="1200" verticalDpi="1200" r:id="rId10"/>
      <headerFooter alignWithMargins="0">
        <oddFooter xml:space="preserve">&amp;R
</oddFooter>
      </headerFooter>
    </customSheetView>
    <customSheetView guid="{EE46BCD1-F715-4FA9-A5FC-1B125AD601E0}" state="hidden" topLeftCell="A28">
      <selection sqref="A1:F1"/>
      <pageMargins left="0" right="0" top="0" bottom="0" header="0" footer="0"/>
      <printOptions horizontalCentered="1"/>
      <pageSetup paperSize="9" scale="96" fitToHeight="0" orientation="portrait" horizontalDpi="1200" verticalDpi="1200" r:id="rId11"/>
      <headerFooter alignWithMargins="0">
        <oddFooter xml:space="preserve">&amp;R
</oddFooter>
      </headerFooter>
    </customSheetView>
    <customSheetView guid="{4AA1107B-A795-4744-B566-827168772C7A}" state="hidden" topLeftCell="A28">
      <selection sqref="A1:F1"/>
      <pageMargins left="0" right="0" top="0" bottom="0" header="0" footer="0"/>
      <printOptions horizontalCentered="1"/>
      <pageSetup paperSize="9" scale="96" fitToHeight="0" orientation="portrait" horizontalDpi="1200" verticalDpi="1200" r:id="rId12"/>
      <headerFooter alignWithMargins="0">
        <oddFooter xml:space="preserve">&amp;R
</oddFooter>
      </headerFooter>
    </customSheetView>
    <customSheetView guid="{B23AD343-29DA-4CE0-BD10-47BF44F3782F}" state="hidden" topLeftCell="A28">
      <selection sqref="A1:F1"/>
      <pageMargins left="0" right="0" top="0" bottom="0" header="0" footer="0"/>
      <printOptions horizontalCentered="1"/>
      <pageSetup paperSize="9" scale="96" fitToHeight="0" orientation="portrait" horizontalDpi="1200" verticalDpi="1200" r:id="rId13"/>
      <headerFooter alignWithMargins="0">
        <oddFooter xml:space="preserve">&amp;R
</oddFooter>
      </headerFooter>
    </customSheetView>
    <customSheetView guid="{ECE9294F-C910-4036-88BC-B1F2176FB06B}" state="hidden" topLeftCell="A28">
      <selection sqref="A1:F1"/>
      <pageMargins left="0" right="0" top="0" bottom="0" header="0" footer="0"/>
      <printOptions horizontalCentered="1"/>
      <pageSetup paperSize="9" scale="96" fitToHeight="0" orientation="portrait" horizontalDpi="1200" verticalDpi="1200" r:id="rId14"/>
      <headerFooter alignWithMargins="0">
        <oddFooter xml:space="preserve">&amp;R
</oddFooter>
      </headerFooter>
    </customSheetView>
    <customSheetView guid="{4F65FF32-EC61-4022-A399-2986D7B6B8B3}" state="hidden" showRuler="0">
      <selection activeCell="F34" sqref="F34"/>
      <pageMargins left="0" right="0" top="0" bottom="0" header="0" footer="0"/>
      <printOptions horizontalCentered="1"/>
      <pageSetup paperSize="9" scale="96" fitToHeight="0" orientation="portrait" horizontalDpi="1200" verticalDpi="1200" r:id="rId15"/>
      <headerFooter alignWithMargins="0">
        <oddFooter xml:space="preserve">&amp;R
</oddFooter>
      </headerFooter>
    </customSheetView>
    <customSheetView guid="{01ACF2E1-8E61-4459-ABC1-B6C183DEED61}" showPageBreaks="1" printArea="1" state="hidden" view="pageBreakPreview" showRuler="0">
      <selection activeCell="B6" sqref="B6"/>
      <pageMargins left="0" right="0" top="0" bottom="0" header="0" footer="0"/>
      <printOptions horizontalCentered="1"/>
      <pageSetup paperSize="9" scale="96" fitToHeight="0" orientation="portrait" horizontalDpi="1200" verticalDpi="1200" r:id="rId16"/>
      <headerFooter alignWithMargins="0">
        <oddFooter xml:space="preserve">&amp;R
</oddFooter>
      </headerFooter>
    </customSheetView>
    <customSheetView guid="{14D7F02E-BCCA-4517-ABC7-537FF4AEB67A}" state="hidden">
      <selection activeCell="F34" sqref="F34"/>
      <pageMargins left="0" right="0" top="0" bottom="0" header="0" footer="0"/>
      <printOptions horizontalCentered="1"/>
      <pageSetup paperSize="9" scale="96" fitToHeight="0" orientation="portrait" horizontalDpi="1200" verticalDpi="1200" r:id="rId17"/>
      <headerFooter alignWithMargins="0">
        <oddFooter xml:space="preserve">&amp;R
</oddFooter>
      </headerFooter>
    </customSheetView>
    <customSheetView guid="{27A45B7A-04F2-4516-B80B-5ED0825D4ED3}" state="hidden">
      <selection activeCell="F34" sqref="F34"/>
      <pageMargins left="0" right="0" top="0" bottom="0" header="0" footer="0"/>
      <printOptions horizontalCentered="1"/>
      <pageSetup paperSize="9" scale="96" fitToHeight="0" orientation="portrait" horizontalDpi="1200" verticalDpi="1200" r:id="rId18"/>
      <headerFooter alignWithMargins="0">
        <oddFooter xml:space="preserve">&amp;R
</oddFooter>
      </headerFooter>
    </customSheetView>
    <customSheetView guid="{E9F4E142-7D26-464D-BECA-4F3806DB1FE1}" state="hidden" topLeftCell="A28">
      <selection sqref="A1:F1"/>
      <pageMargins left="0" right="0" top="0" bottom="0" header="0" footer="0"/>
      <printOptions horizontalCentered="1"/>
      <pageSetup paperSize="9" scale="96" fitToHeight="0" orientation="portrait" horizontalDpi="1200" verticalDpi="1200" r:id="rId19"/>
      <headerFooter alignWithMargins="0">
        <oddFooter xml:space="preserve">&amp;R
</oddFooter>
      </headerFooter>
    </customSheetView>
    <customSheetView guid="{A7DBDDEF-9245-44C6-9EBF-032DB6E1C0A2}" state="hidden" topLeftCell="A28">
      <selection sqref="A1:F1"/>
      <pageMargins left="0" right="0" top="0" bottom="0" header="0" footer="0"/>
      <printOptions horizontalCentered="1"/>
      <pageSetup paperSize="9" scale="96" fitToHeight="0" orientation="portrait" horizontalDpi="1200" verticalDpi="1200" r:id="rId20"/>
      <headerFooter alignWithMargins="0">
        <oddFooter xml:space="preserve">&amp;R
</oddFooter>
      </headerFooter>
    </customSheetView>
    <customSheetView guid="{7487ED9F-BBED-4B2A-9631-22F1A430946B}" state="hidden" topLeftCell="A28">
      <selection sqref="A1:F1"/>
      <pageMargins left="0" right="0" top="0" bottom="0" header="0" footer="0"/>
      <printOptions horizontalCentered="1"/>
      <pageSetup paperSize="9" scale="96" fitToHeight="0" orientation="portrait" horizontalDpi="1200" verticalDpi="1200" r:id="rId21"/>
      <headerFooter alignWithMargins="0">
        <oddFooter xml:space="preserve">&amp;R
</oddFooter>
      </headerFooter>
    </customSheetView>
    <customSheetView guid="{B3CE7B10-A914-4559-A6DA-AED8C22AFD6D}" state="hidden" topLeftCell="A28">
      <selection sqref="A1:F1"/>
      <pageMargins left="0" right="0" top="0" bottom="0" header="0" footer="0"/>
      <printOptions horizontalCentered="1"/>
      <pageSetup paperSize="9" scale="96" fitToHeight="0" orientation="portrait" horizontalDpi="1200" verticalDpi="1200" r:id="rId22"/>
      <headerFooter alignWithMargins="0">
        <oddFooter xml:space="preserve">&amp;R
</oddFooter>
      </headerFooter>
    </customSheetView>
    <customSheetView guid="{D53177B2-31EC-4222-B97A-A37DCFD9E45B}" state="hidden" topLeftCell="A28">
      <selection sqref="A1:F1"/>
      <pageMargins left="0" right="0" top="0" bottom="0" header="0" footer="0"/>
      <printOptions horizontalCentered="1"/>
      <pageSetup paperSize="9" scale="96" fitToHeight="0" orientation="portrait" horizontalDpi="1200" verticalDpi="1200" r:id="rId23"/>
      <headerFooter alignWithMargins="0">
        <oddFooter xml:space="preserve">&amp;R
</oddFooter>
      </headerFooter>
    </customSheetView>
    <customSheetView guid="{223BC0FC-814D-40F0-9795-CE82A16FF3A5}" state="hidden" topLeftCell="A28">
      <selection sqref="A1:F1"/>
      <pageMargins left="0" right="0" top="0" bottom="0" header="0" footer="0"/>
      <printOptions horizontalCentered="1"/>
      <pageSetup paperSize="9" scale="96" fitToHeight="0" orientation="portrait" horizontalDpi="1200" verticalDpi="1200" r:id="rId24"/>
      <headerFooter alignWithMargins="0">
        <oddFooter xml:space="preserve">&amp;R
</oddFooter>
      </headerFooter>
    </customSheetView>
    <customSheetView guid="{B835C05C-B615-4DCB-982D-4519616B3CD8}" state="hidden" topLeftCell="A28">
      <selection sqref="A1:F1"/>
      <pageMargins left="0" right="0" top="0" bottom="0" header="0" footer="0"/>
      <printOptions horizontalCentered="1"/>
      <pageSetup paperSize="9" scale="96" fitToHeight="0" orientation="portrait" horizontalDpi="1200" verticalDpi="1200" r:id="rId25"/>
      <headerFooter alignWithMargins="0">
        <oddFooter xml:space="preserve">&amp;R
</oddFooter>
      </headerFooter>
    </customSheetView>
    <customSheetView guid="{A34CC49F-E309-4C23-B4F6-1E3B307C10D1}" state="hidden" topLeftCell="A28">
      <selection sqref="A1:F1"/>
      <pageMargins left="0" right="0" top="0" bottom="0" header="0" footer="0"/>
      <printOptions horizontalCentered="1"/>
      <pageSetup paperSize="9" scale="96" fitToHeight="0" orientation="portrait" horizontalDpi="1200" verticalDpi="1200" r:id="rId26"/>
      <headerFooter alignWithMargins="0">
        <oddFooter xml:space="preserve">&amp;R
</oddFooter>
      </headerFooter>
    </customSheetView>
    <customSheetView guid="{8909CFDD-4F29-4C72-886E-908773EE94A2}" state="hidden" topLeftCell="A28">
      <selection sqref="A1:F1"/>
      <pageMargins left="0" right="0" top="0" bottom="0" header="0" footer="0"/>
      <printOptions horizontalCentered="1"/>
      <pageSetup paperSize="9" scale="96" fitToHeight="0" orientation="portrait" horizontalDpi="1200" verticalDpi="1200" r:id="rId27"/>
      <headerFooter alignWithMargins="0">
        <oddFooter xml:space="preserve">&amp;R
</oddFooter>
      </headerFooter>
    </customSheetView>
    <customSheetView guid="{D5F8AD2D-F014-4A7B-9CE7-589273BD9F11}" state="hidden" topLeftCell="A28">
      <selection sqref="A1:F1"/>
      <pageMargins left="0" right="0" top="0" bottom="0" header="0" footer="0"/>
      <printOptions horizontalCentered="1"/>
      <pageSetup paperSize="9" scale="96" fitToHeight="0" orientation="portrait" horizontalDpi="1200" verticalDpi="1200" r:id="rId28"/>
      <headerFooter alignWithMargins="0">
        <oddFooter xml:space="preserve">&amp;R
</oddFooter>
      </headerFooter>
    </customSheetView>
    <customSheetView guid="{B79CB868-E256-4BC8-93B8-32C16DA3E61B}" state="hidden" topLeftCell="A28">
      <selection sqref="A1:F1"/>
      <pageMargins left="0" right="0" top="0" bottom="0" header="0" footer="0"/>
      <printOptions horizontalCentered="1"/>
      <pageSetup paperSize="9" scale="96" fitToHeight="0" orientation="portrait" horizontalDpi="1200" verticalDpi="1200" r:id="rId29"/>
      <headerFooter alignWithMargins="0">
        <oddFooter xml:space="preserve">&amp;R
</oddFooter>
      </headerFooter>
    </customSheetView>
  </customSheetViews>
  <mergeCells count="21">
    <mergeCell ref="B26:F26"/>
    <mergeCell ref="B30:F30"/>
    <mergeCell ref="B35:D35"/>
    <mergeCell ref="B21:F21"/>
    <mergeCell ref="B22:D22"/>
    <mergeCell ref="B25:D25"/>
    <mergeCell ref="B23:D23"/>
    <mergeCell ref="B24:D24"/>
    <mergeCell ref="B1:F1"/>
    <mergeCell ref="D3:F3"/>
    <mergeCell ref="D4:F4"/>
    <mergeCell ref="E5:F5"/>
    <mergeCell ref="B5:C5"/>
    <mergeCell ref="A4:C4"/>
    <mergeCell ref="A38:C38"/>
    <mergeCell ref="D38:E38"/>
    <mergeCell ref="B31:D31"/>
    <mergeCell ref="B33:D33"/>
    <mergeCell ref="B34:D34"/>
    <mergeCell ref="B36:D36"/>
    <mergeCell ref="B32:D32"/>
  </mergeCells>
  <phoneticPr fontId="2" type="noConversion"/>
  <printOptions horizontalCentered="1"/>
  <pageMargins left="0.79" right="0.37" top="0.65" bottom="0.45" header="0.38" footer="0"/>
  <pageSetup paperSize="9" scale="96" fitToHeight="0" orientation="portrait" horizontalDpi="1200" verticalDpi="1200" r:id="rId30"/>
  <headerFooter alignWithMargins="0">
    <oddFooter xml:space="preserve">&amp;R
</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8">
    <tabColor indexed="8"/>
  </sheetPr>
  <dimension ref="A1:D112"/>
  <sheetViews>
    <sheetView workbookViewId="0">
      <selection sqref="A1:F1"/>
    </sheetView>
  </sheetViews>
  <sheetFormatPr defaultColWidth="8" defaultRowHeight="12.75"/>
  <cols>
    <col min="1" max="1" width="11.625" style="116" customWidth="1"/>
    <col min="2" max="2" width="22.125" style="116" customWidth="1"/>
    <col min="3" max="16384" width="8" style="116"/>
  </cols>
  <sheetData>
    <row r="1" spans="1:4" s="115" customFormat="1" ht="30" customHeight="1">
      <c r="A1" s="1469">
        <f>'Bid Form 2nd Envelope'!AB17</f>
        <v>0</v>
      </c>
      <c r="B1" s="1469"/>
    </row>
    <row r="2" spans="1:4" s="115" customFormat="1" ht="30" customHeight="1"/>
    <row r="3" spans="1:4">
      <c r="A3" s="115"/>
    </row>
    <row r="4" spans="1:4">
      <c r="A4" s="327" t="str">
        <f>IF(OR((A1&gt;9999999999),(A1&lt;0)),"Invalid Entry - More than 1000 crore OR -ve value",IF(A1=0, "Rs. Zero Only ",+CONCATENATE("Rs. ", B11,D11,B10,D10,B9,D9,B8,D8,B7,D7,B6," Only")))</f>
        <v xml:space="preserve">Rs. Zero Only </v>
      </c>
      <c r="B4" s="328"/>
    </row>
    <row r="5" spans="1:4">
      <c r="A5" s="329"/>
      <c r="B5" s="328"/>
    </row>
    <row r="6" spans="1:4">
      <c r="A6" s="330">
        <f>-INT(A1/100)*100+ROUND(A1,0)</f>
        <v>0</v>
      </c>
      <c r="B6" s="328" t="str">
        <f t="shared" ref="B6:B11" si="0">IF(A6=0,"",LOOKUP(A6,$A$13:$A$112,$B$13:$B$112))</f>
        <v/>
      </c>
      <c r="D6" s="1147"/>
    </row>
    <row r="7" spans="1:4">
      <c r="A7" s="330">
        <f>-INT(A1/1000)*10+INT(A1/100)</f>
        <v>0</v>
      </c>
      <c r="B7" s="328" t="str">
        <f t="shared" si="0"/>
        <v/>
      </c>
      <c r="D7" s="1147" t="str">
        <f>+IF(B7="",""," Hundred ")</f>
        <v/>
      </c>
    </row>
    <row r="8" spans="1:4">
      <c r="A8" s="330">
        <f>-INT(A1/100000)*100+INT(A1/1000)</f>
        <v>0</v>
      </c>
      <c r="B8" s="328" t="str">
        <f t="shared" si="0"/>
        <v/>
      </c>
      <c r="D8" s="1147" t="str">
        <f>IF((B8=""),IF(C8="",""," Thousand ")," Thousand ")</f>
        <v/>
      </c>
    </row>
    <row r="9" spans="1:4">
      <c r="A9" s="330">
        <f>-INT(A1/10000000)*100+INT(A1/100000)</f>
        <v>0</v>
      </c>
      <c r="B9" s="328" t="str">
        <f t="shared" si="0"/>
        <v/>
      </c>
      <c r="D9" s="1147" t="str">
        <f>IF((B9=""),IF(C9="",""," Lac ")," Lac ")</f>
        <v/>
      </c>
    </row>
    <row r="10" spans="1:4">
      <c r="A10" s="330">
        <f>-INT(A1/1000000000)*100+INT(A1/10000000)</f>
        <v>0</v>
      </c>
      <c r="B10" s="331" t="str">
        <f t="shared" si="0"/>
        <v/>
      </c>
      <c r="D10" s="1147" t="str">
        <f>IF((B10=""),IF(C10="",""," Crore ")," Crore ")</f>
        <v/>
      </c>
    </row>
    <row r="11" spans="1:4">
      <c r="A11" s="332">
        <f>-INT(A1/10000000000)*1000+INT(A1/1000000000)</f>
        <v>0</v>
      </c>
      <c r="B11" s="331" t="str">
        <f t="shared" si="0"/>
        <v/>
      </c>
      <c r="D11" s="1147" t="str">
        <f>IF((B11=""),IF(C11="",""," Hundred ")," Hundred ")</f>
        <v/>
      </c>
    </row>
    <row r="12" spans="1:4">
      <c r="A12" s="328"/>
      <c r="B12" s="328"/>
    </row>
    <row r="13" spans="1:4">
      <c r="A13" s="325">
        <v>1</v>
      </c>
      <c r="B13" s="326" t="s">
        <v>530</v>
      </c>
    </row>
    <row r="14" spans="1:4">
      <c r="A14" s="325">
        <v>2</v>
      </c>
      <c r="B14" s="326" t="s">
        <v>531</v>
      </c>
    </row>
    <row r="15" spans="1:4">
      <c r="A15" s="325">
        <v>3</v>
      </c>
      <c r="B15" s="326" t="s">
        <v>532</v>
      </c>
    </row>
    <row r="16" spans="1:4">
      <c r="A16" s="325">
        <v>4</v>
      </c>
      <c r="B16" s="326" t="s">
        <v>533</v>
      </c>
    </row>
    <row r="17" spans="1:2">
      <c r="A17" s="325">
        <v>5</v>
      </c>
      <c r="B17" s="326" t="s">
        <v>534</v>
      </c>
    </row>
    <row r="18" spans="1:2">
      <c r="A18" s="325">
        <v>6</v>
      </c>
      <c r="B18" s="326" t="s">
        <v>535</v>
      </c>
    </row>
    <row r="19" spans="1:2">
      <c r="A19" s="325">
        <v>7</v>
      </c>
      <c r="B19" s="326" t="s">
        <v>536</v>
      </c>
    </row>
    <row r="20" spans="1:2">
      <c r="A20" s="325">
        <v>8</v>
      </c>
      <c r="B20" s="326" t="s">
        <v>537</v>
      </c>
    </row>
    <row r="21" spans="1:2">
      <c r="A21" s="325">
        <v>9</v>
      </c>
      <c r="B21" s="326" t="s">
        <v>538</v>
      </c>
    </row>
    <row r="22" spans="1:2">
      <c r="A22" s="325">
        <v>10</v>
      </c>
      <c r="B22" s="326" t="s">
        <v>539</v>
      </c>
    </row>
    <row r="23" spans="1:2">
      <c r="A23" s="325">
        <v>11</v>
      </c>
      <c r="B23" s="326" t="s">
        <v>540</v>
      </c>
    </row>
    <row r="24" spans="1:2">
      <c r="A24" s="325">
        <v>12</v>
      </c>
      <c r="B24" s="326" t="s">
        <v>541</v>
      </c>
    </row>
    <row r="25" spans="1:2">
      <c r="A25" s="325">
        <v>13</v>
      </c>
      <c r="B25" s="326" t="s">
        <v>542</v>
      </c>
    </row>
    <row r="26" spans="1:2">
      <c r="A26" s="325">
        <v>14</v>
      </c>
      <c r="B26" s="326" t="s">
        <v>543</v>
      </c>
    </row>
    <row r="27" spans="1:2">
      <c r="A27" s="325">
        <v>15</v>
      </c>
      <c r="B27" s="326" t="s">
        <v>544</v>
      </c>
    </row>
    <row r="28" spans="1:2">
      <c r="A28" s="325">
        <v>16</v>
      </c>
      <c r="B28" s="326" t="s">
        <v>545</v>
      </c>
    </row>
    <row r="29" spans="1:2">
      <c r="A29" s="325">
        <v>17</v>
      </c>
      <c r="B29" s="326" t="s">
        <v>546</v>
      </c>
    </row>
    <row r="30" spans="1:2">
      <c r="A30" s="325">
        <v>18</v>
      </c>
      <c r="B30" s="326" t="s">
        <v>547</v>
      </c>
    </row>
    <row r="31" spans="1:2">
      <c r="A31" s="325">
        <v>19</v>
      </c>
      <c r="B31" s="326" t="s">
        <v>548</v>
      </c>
    </row>
    <row r="32" spans="1:2">
      <c r="A32" s="325">
        <v>20</v>
      </c>
      <c r="B32" s="326" t="s">
        <v>549</v>
      </c>
    </row>
    <row r="33" spans="1:2">
      <c r="A33" s="325">
        <v>21</v>
      </c>
      <c r="B33" s="326" t="s">
        <v>550</v>
      </c>
    </row>
    <row r="34" spans="1:2">
      <c r="A34" s="325">
        <v>22</v>
      </c>
      <c r="B34" s="326" t="s">
        <v>551</v>
      </c>
    </row>
    <row r="35" spans="1:2">
      <c r="A35" s="325">
        <v>23</v>
      </c>
      <c r="B35" s="326" t="s">
        <v>552</v>
      </c>
    </row>
    <row r="36" spans="1:2">
      <c r="A36" s="325">
        <v>24</v>
      </c>
      <c r="B36" s="326" t="s">
        <v>553</v>
      </c>
    </row>
    <row r="37" spans="1:2">
      <c r="A37" s="325">
        <v>25</v>
      </c>
      <c r="B37" s="326" t="s">
        <v>554</v>
      </c>
    </row>
    <row r="38" spans="1:2">
      <c r="A38" s="325">
        <v>26</v>
      </c>
      <c r="B38" s="326" t="s">
        <v>555</v>
      </c>
    </row>
    <row r="39" spans="1:2">
      <c r="A39" s="325">
        <v>27</v>
      </c>
      <c r="B39" s="326" t="s">
        <v>556</v>
      </c>
    </row>
    <row r="40" spans="1:2">
      <c r="A40" s="325">
        <v>28</v>
      </c>
      <c r="B40" s="326" t="s">
        <v>557</v>
      </c>
    </row>
    <row r="41" spans="1:2">
      <c r="A41" s="325">
        <v>29</v>
      </c>
      <c r="B41" s="326" t="s">
        <v>558</v>
      </c>
    </row>
    <row r="42" spans="1:2">
      <c r="A42" s="325">
        <v>30</v>
      </c>
      <c r="B42" s="326" t="s">
        <v>559</v>
      </c>
    </row>
    <row r="43" spans="1:2">
      <c r="A43" s="325">
        <v>31</v>
      </c>
      <c r="B43" s="326" t="s">
        <v>560</v>
      </c>
    </row>
    <row r="44" spans="1:2">
      <c r="A44" s="325">
        <v>32</v>
      </c>
      <c r="B44" s="326" t="s">
        <v>561</v>
      </c>
    </row>
    <row r="45" spans="1:2">
      <c r="A45" s="325">
        <v>33</v>
      </c>
      <c r="B45" s="326" t="s">
        <v>562</v>
      </c>
    </row>
    <row r="46" spans="1:2">
      <c r="A46" s="325">
        <v>34</v>
      </c>
      <c r="B46" s="326" t="s">
        <v>563</v>
      </c>
    </row>
    <row r="47" spans="1:2">
      <c r="A47" s="325">
        <v>35</v>
      </c>
      <c r="B47" s="326" t="s">
        <v>564</v>
      </c>
    </row>
    <row r="48" spans="1:2">
      <c r="A48" s="325">
        <v>36</v>
      </c>
      <c r="B48" s="326" t="s">
        <v>565</v>
      </c>
    </row>
    <row r="49" spans="1:2">
      <c r="A49" s="325">
        <v>37</v>
      </c>
      <c r="B49" s="326" t="s">
        <v>566</v>
      </c>
    </row>
    <row r="50" spans="1:2">
      <c r="A50" s="325">
        <v>38</v>
      </c>
      <c r="B50" s="326" t="s">
        <v>567</v>
      </c>
    </row>
    <row r="51" spans="1:2">
      <c r="A51" s="325">
        <v>39</v>
      </c>
      <c r="B51" s="326" t="s">
        <v>568</v>
      </c>
    </row>
    <row r="52" spans="1:2">
      <c r="A52" s="325">
        <v>40</v>
      </c>
      <c r="B52" s="326" t="s">
        <v>569</v>
      </c>
    </row>
    <row r="53" spans="1:2">
      <c r="A53" s="325">
        <v>41</v>
      </c>
      <c r="B53" s="326" t="s">
        <v>570</v>
      </c>
    </row>
    <row r="54" spans="1:2">
      <c r="A54" s="325">
        <v>42</v>
      </c>
      <c r="B54" s="326" t="s">
        <v>571</v>
      </c>
    </row>
    <row r="55" spans="1:2">
      <c r="A55" s="325">
        <v>43</v>
      </c>
      <c r="B55" s="326" t="s">
        <v>572</v>
      </c>
    </row>
    <row r="56" spans="1:2">
      <c r="A56" s="325">
        <v>44</v>
      </c>
      <c r="B56" s="326" t="s">
        <v>573</v>
      </c>
    </row>
    <row r="57" spans="1:2">
      <c r="A57" s="325">
        <v>45</v>
      </c>
      <c r="B57" s="326" t="s">
        <v>574</v>
      </c>
    </row>
    <row r="58" spans="1:2">
      <c r="A58" s="325">
        <v>46</v>
      </c>
      <c r="B58" s="326" t="s">
        <v>575</v>
      </c>
    </row>
    <row r="59" spans="1:2">
      <c r="A59" s="325">
        <v>47</v>
      </c>
      <c r="B59" s="326" t="s">
        <v>576</v>
      </c>
    </row>
    <row r="60" spans="1:2">
      <c r="A60" s="325">
        <v>48</v>
      </c>
      <c r="B60" s="326" t="s">
        <v>577</v>
      </c>
    </row>
    <row r="61" spans="1:2">
      <c r="A61" s="325">
        <v>49</v>
      </c>
      <c r="B61" s="326" t="s">
        <v>578</v>
      </c>
    </row>
    <row r="62" spans="1:2">
      <c r="A62" s="325">
        <v>50</v>
      </c>
      <c r="B62" s="326" t="s">
        <v>579</v>
      </c>
    </row>
    <row r="63" spans="1:2">
      <c r="A63" s="325">
        <v>51</v>
      </c>
      <c r="B63" s="326" t="s">
        <v>580</v>
      </c>
    </row>
    <row r="64" spans="1:2">
      <c r="A64" s="325">
        <v>52</v>
      </c>
      <c r="B64" s="326" t="s">
        <v>581</v>
      </c>
    </row>
    <row r="65" spans="1:2">
      <c r="A65" s="325">
        <v>53</v>
      </c>
      <c r="B65" s="326" t="s">
        <v>582</v>
      </c>
    </row>
    <row r="66" spans="1:2">
      <c r="A66" s="325">
        <v>54</v>
      </c>
      <c r="B66" s="326" t="s">
        <v>583</v>
      </c>
    </row>
    <row r="67" spans="1:2">
      <c r="A67" s="325">
        <v>55</v>
      </c>
      <c r="B67" s="326" t="s">
        <v>584</v>
      </c>
    </row>
    <row r="68" spans="1:2">
      <c r="A68" s="325">
        <v>56</v>
      </c>
      <c r="B68" s="326" t="s">
        <v>585</v>
      </c>
    </row>
    <row r="69" spans="1:2">
      <c r="A69" s="325">
        <v>57</v>
      </c>
      <c r="B69" s="326" t="s">
        <v>586</v>
      </c>
    </row>
    <row r="70" spans="1:2">
      <c r="A70" s="325">
        <v>58</v>
      </c>
      <c r="B70" s="326" t="s">
        <v>587</v>
      </c>
    </row>
    <row r="71" spans="1:2">
      <c r="A71" s="325">
        <v>59</v>
      </c>
      <c r="B71" s="326" t="s">
        <v>588</v>
      </c>
    </row>
    <row r="72" spans="1:2">
      <c r="A72" s="325">
        <v>60</v>
      </c>
      <c r="B72" s="326" t="s">
        <v>589</v>
      </c>
    </row>
    <row r="73" spans="1:2">
      <c r="A73" s="325">
        <v>61</v>
      </c>
      <c r="B73" s="326" t="s">
        <v>590</v>
      </c>
    </row>
    <row r="74" spans="1:2">
      <c r="A74" s="325">
        <v>62</v>
      </c>
      <c r="B74" s="326" t="s">
        <v>591</v>
      </c>
    </row>
    <row r="75" spans="1:2">
      <c r="A75" s="325">
        <v>63</v>
      </c>
      <c r="B75" s="326" t="s">
        <v>592</v>
      </c>
    </row>
    <row r="76" spans="1:2">
      <c r="A76" s="325">
        <v>64</v>
      </c>
      <c r="B76" s="326" t="s">
        <v>593</v>
      </c>
    </row>
    <row r="77" spans="1:2">
      <c r="A77" s="325">
        <v>65</v>
      </c>
      <c r="B77" s="326" t="s">
        <v>594</v>
      </c>
    </row>
    <row r="78" spans="1:2">
      <c r="A78" s="325">
        <v>66</v>
      </c>
      <c r="B78" s="326" t="s">
        <v>595</v>
      </c>
    </row>
    <row r="79" spans="1:2">
      <c r="A79" s="325">
        <v>67</v>
      </c>
      <c r="B79" s="326" t="s">
        <v>596</v>
      </c>
    </row>
    <row r="80" spans="1:2">
      <c r="A80" s="325">
        <v>68</v>
      </c>
      <c r="B80" s="326" t="s">
        <v>597</v>
      </c>
    </row>
    <row r="81" spans="1:2">
      <c r="A81" s="325">
        <v>69</v>
      </c>
      <c r="B81" s="326" t="s">
        <v>598</v>
      </c>
    </row>
    <row r="82" spans="1:2">
      <c r="A82" s="325">
        <v>70</v>
      </c>
      <c r="B82" s="326" t="s">
        <v>599</v>
      </c>
    </row>
    <row r="83" spans="1:2">
      <c r="A83" s="325">
        <v>71</v>
      </c>
      <c r="B83" s="326" t="s">
        <v>600</v>
      </c>
    </row>
    <row r="84" spans="1:2">
      <c r="A84" s="325">
        <v>72</v>
      </c>
      <c r="B84" s="326" t="s">
        <v>601</v>
      </c>
    </row>
    <row r="85" spans="1:2">
      <c r="A85" s="325">
        <v>73</v>
      </c>
      <c r="B85" s="326" t="s">
        <v>602</v>
      </c>
    </row>
    <row r="86" spans="1:2">
      <c r="A86" s="325">
        <v>74</v>
      </c>
      <c r="B86" s="326" t="s">
        <v>603</v>
      </c>
    </row>
    <row r="87" spans="1:2">
      <c r="A87" s="325">
        <v>75</v>
      </c>
      <c r="B87" s="326" t="s">
        <v>604</v>
      </c>
    </row>
    <row r="88" spans="1:2">
      <c r="A88" s="325">
        <v>76</v>
      </c>
      <c r="B88" s="326" t="s">
        <v>605</v>
      </c>
    </row>
    <row r="89" spans="1:2">
      <c r="A89" s="325">
        <v>77</v>
      </c>
      <c r="B89" s="326" t="s">
        <v>606</v>
      </c>
    </row>
    <row r="90" spans="1:2">
      <c r="A90" s="325">
        <v>78</v>
      </c>
      <c r="B90" s="326" t="s">
        <v>607</v>
      </c>
    </row>
    <row r="91" spans="1:2">
      <c r="A91" s="325">
        <v>79</v>
      </c>
      <c r="B91" s="326" t="s">
        <v>608</v>
      </c>
    </row>
    <row r="92" spans="1:2">
      <c r="A92" s="325">
        <v>80</v>
      </c>
      <c r="B92" s="326" t="s">
        <v>609</v>
      </c>
    </row>
    <row r="93" spans="1:2">
      <c r="A93" s="325">
        <v>81</v>
      </c>
      <c r="B93" s="326" t="s">
        <v>610</v>
      </c>
    </row>
    <row r="94" spans="1:2">
      <c r="A94" s="325">
        <v>82</v>
      </c>
      <c r="B94" s="326" t="s">
        <v>611</v>
      </c>
    </row>
    <row r="95" spans="1:2">
      <c r="A95" s="325">
        <v>83</v>
      </c>
      <c r="B95" s="326" t="s">
        <v>612</v>
      </c>
    </row>
    <row r="96" spans="1:2">
      <c r="A96" s="325">
        <v>84</v>
      </c>
      <c r="B96" s="326" t="s">
        <v>613</v>
      </c>
    </row>
    <row r="97" spans="1:2">
      <c r="A97" s="325">
        <v>85</v>
      </c>
      <c r="B97" s="326" t="s">
        <v>614</v>
      </c>
    </row>
    <row r="98" spans="1:2">
      <c r="A98" s="325">
        <v>86</v>
      </c>
      <c r="B98" s="326" t="s">
        <v>615</v>
      </c>
    </row>
    <row r="99" spans="1:2">
      <c r="A99" s="325">
        <v>87</v>
      </c>
      <c r="B99" s="326" t="s">
        <v>616</v>
      </c>
    </row>
    <row r="100" spans="1:2">
      <c r="A100" s="325">
        <v>88</v>
      </c>
      <c r="B100" s="326" t="s">
        <v>617</v>
      </c>
    </row>
    <row r="101" spans="1:2">
      <c r="A101" s="325">
        <v>89</v>
      </c>
      <c r="B101" s="326" t="s">
        <v>618</v>
      </c>
    </row>
    <row r="102" spans="1:2">
      <c r="A102" s="325">
        <v>90</v>
      </c>
      <c r="B102" s="326" t="s">
        <v>619</v>
      </c>
    </row>
    <row r="103" spans="1:2">
      <c r="A103" s="325">
        <v>91</v>
      </c>
      <c r="B103" s="326" t="s">
        <v>620</v>
      </c>
    </row>
    <row r="104" spans="1:2">
      <c r="A104" s="325">
        <v>92</v>
      </c>
      <c r="B104" s="326" t="s">
        <v>621</v>
      </c>
    </row>
    <row r="105" spans="1:2">
      <c r="A105" s="325">
        <v>93</v>
      </c>
      <c r="B105" s="326" t="s">
        <v>622</v>
      </c>
    </row>
    <row r="106" spans="1:2">
      <c r="A106" s="325">
        <v>94</v>
      </c>
      <c r="B106" s="326" t="s">
        <v>623</v>
      </c>
    </row>
    <row r="107" spans="1:2">
      <c r="A107" s="325">
        <v>95</v>
      </c>
      <c r="B107" s="326" t="s">
        <v>624</v>
      </c>
    </row>
    <row r="108" spans="1:2">
      <c r="A108" s="325">
        <v>96</v>
      </c>
      <c r="B108" s="326" t="s">
        <v>625</v>
      </c>
    </row>
    <row r="109" spans="1:2">
      <c r="A109" s="325">
        <v>97</v>
      </c>
      <c r="B109" s="326" t="s">
        <v>626</v>
      </c>
    </row>
    <row r="110" spans="1:2">
      <c r="A110" s="325">
        <v>98</v>
      </c>
      <c r="B110" s="326" t="s">
        <v>627</v>
      </c>
    </row>
    <row r="111" spans="1:2">
      <c r="A111" s="325">
        <v>99</v>
      </c>
      <c r="B111" s="326" t="s">
        <v>628</v>
      </c>
    </row>
    <row r="112" spans="1:2">
      <c r="A112" s="325">
        <v>100</v>
      </c>
      <c r="B112" s="326" t="s">
        <v>629</v>
      </c>
    </row>
  </sheetData>
  <sheetProtection selectLockedCells="1" selectUnlockedCells="1"/>
  <customSheetViews>
    <customSheetView guid="{987A3FAC-920D-4C0C-8129-D8F4AFD7E477}" state="hidden">
      <selection sqref="A1:F1"/>
      <pageMargins left="0" right="0" top="0" bottom="0" header="0" footer="0"/>
      <pageSetup orientation="portrait" r:id="rId1"/>
      <headerFooter alignWithMargins="0"/>
    </customSheetView>
    <customSheetView guid="{CB55CDDD-15EC-4265-9148-3411BBB26D54}" state="hidden">
      <selection sqref="A1:F1"/>
      <pageMargins left="0" right="0" top="0" bottom="0" header="0" footer="0"/>
      <pageSetup orientation="portrait" r:id="rId2"/>
      <headerFooter alignWithMargins="0"/>
    </customSheetView>
    <customSheetView guid="{023E95C7-CD0A-46A1-945E-64751E02EBFE}" state="hidden">
      <selection sqref="A1:F1"/>
      <pageMargins left="0" right="0" top="0" bottom="0" header="0" footer="0"/>
      <pageSetup orientation="portrait" r:id="rId3"/>
      <headerFooter alignWithMargins="0"/>
    </customSheetView>
    <customSheetView guid="{BB6473B7-092C-417E-97E7-ED0705AE17A0}" state="hidden">
      <selection sqref="A1:F1"/>
      <pageMargins left="0" right="0" top="0" bottom="0" header="0" footer="0"/>
      <pageSetup orientation="portrait" r:id="rId4"/>
      <headerFooter alignWithMargins="0"/>
    </customSheetView>
    <customSheetView guid="{A41EE4DE-0D82-4A56-8210-F78316511D11}" state="hidden">
      <selection sqref="A1:F1"/>
      <pageMargins left="0" right="0" top="0" bottom="0" header="0" footer="0"/>
      <pageSetup orientation="portrait" r:id="rId5"/>
      <headerFooter alignWithMargins="0"/>
    </customSheetView>
    <customSheetView guid="{1E0C44A1-9358-4FBD-8C2C-4DB661DA1476}" state="hidden">
      <selection sqref="A1:F1"/>
      <pageMargins left="0" right="0" top="0" bottom="0" header="0" footer="0"/>
      <pageSetup orientation="portrait" r:id="rId6"/>
      <headerFooter alignWithMargins="0"/>
    </customSheetView>
    <customSheetView guid="{498493C3-769C-4143-9114-C68CD1D40B11}" state="hidden">
      <selection sqref="A1:F1"/>
      <pageMargins left="0" right="0" top="0" bottom="0" header="0" footer="0"/>
      <pageSetup orientation="portrait" r:id="rId7"/>
      <headerFooter alignWithMargins="0"/>
    </customSheetView>
    <customSheetView guid="{C431BC99-7569-44AB-83F6-AB73BDED3783}" state="hidden">
      <selection sqref="A1:F1"/>
      <pageMargins left="0" right="0" top="0" bottom="0" header="0" footer="0"/>
      <pageSetup orientation="portrait" r:id="rId8"/>
      <headerFooter alignWithMargins="0"/>
    </customSheetView>
    <customSheetView guid="{E97134B6-5E8D-4951-8DA0-73D065532361}" state="hidden">
      <selection sqref="A1:F1"/>
      <pageMargins left="0" right="0" top="0" bottom="0" header="0" footer="0"/>
      <pageSetup orientation="portrait" r:id="rId9"/>
      <headerFooter alignWithMargins="0"/>
    </customSheetView>
    <customSheetView guid="{D0757F9E-DF41-4B40-A5E5-F4F8FDD8D61D}" state="hidden">
      <selection sqref="A1:F1"/>
      <pageMargins left="0" right="0" top="0" bottom="0" header="0" footer="0"/>
      <pageSetup orientation="portrait" r:id="rId10"/>
      <headerFooter alignWithMargins="0"/>
    </customSheetView>
    <customSheetView guid="{EE46BCD1-F715-4FA9-A5FC-1B125AD601E0}" state="hidden">
      <selection sqref="A1:F1"/>
      <pageMargins left="0" right="0" top="0" bottom="0" header="0" footer="0"/>
      <pageSetup orientation="portrait" r:id="rId11"/>
      <headerFooter alignWithMargins="0"/>
    </customSheetView>
    <customSheetView guid="{4AA1107B-A795-4744-B566-827168772C7A}" state="hidden">
      <selection sqref="A1:F1"/>
      <pageMargins left="0" right="0" top="0" bottom="0" header="0" footer="0"/>
      <pageSetup orientation="portrait" r:id="rId12"/>
      <headerFooter alignWithMargins="0"/>
    </customSheetView>
    <customSheetView guid="{B23AD343-29DA-4CE0-BD10-47BF44F3782F}" state="hidden">
      <selection sqref="A1:F1"/>
      <pageMargins left="0" right="0" top="0" bottom="0" header="0" footer="0"/>
      <pageSetup orientation="portrait" r:id="rId13"/>
      <headerFooter alignWithMargins="0"/>
    </customSheetView>
    <customSheetView guid="{ECE9294F-C910-4036-88BC-B1F2176FB06B}" state="hidden">
      <selection sqref="A1:F1"/>
      <pageMargins left="0" right="0" top="0" bottom="0" header="0" footer="0"/>
      <pageSetup orientation="portrait" r:id="rId14"/>
      <headerFooter alignWithMargins="0"/>
    </customSheetView>
    <customSheetView guid="{4F65FF32-EC61-4022-A399-2986D7B6B8B3}" state="hidden" showRuler="0">
      <selection sqref="A1:B1"/>
      <pageMargins left="0" right="0" top="0" bottom="0" header="0" footer="0"/>
      <pageSetup orientation="portrait" r:id="rId15"/>
      <headerFooter alignWithMargins="0"/>
    </customSheetView>
    <customSheetView guid="{01ACF2E1-8E61-4459-ABC1-B6C183DEED61}" state="hidden" showRuler="0">
      <selection sqref="A1:B1"/>
      <pageMargins left="0" right="0" top="0" bottom="0" header="0" footer="0"/>
      <pageSetup orientation="portrait" r:id="rId16"/>
      <headerFooter alignWithMargins="0"/>
    </customSheetView>
    <customSheetView guid="{14D7F02E-BCCA-4517-ABC7-537FF4AEB67A}" state="hidden" topLeftCell="A2">
      <selection activeCell="C2" sqref="C2"/>
      <pageMargins left="0" right="0" top="0" bottom="0" header="0" footer="0"/>
      <pageSetup orientation="portrait" r:id="rId17"/>
      <headerFooter alignWithMargins="0"/>
    </customSheetView>
    <customSheetView guid="{27A45B7A-04F2-4516-B80B-5ED0825D4ED3}" state="hidden" topLeftCell="A2">
      <selection activeCell="C2" sqref="C2"/>
      <pageMargins left="0" right="0" top="0" bottom="0" header="0" footer="0"/>
      <pageSetup orientation="portrait" r:id="rId18"/>
      <headerFooter alignWithMargins="0"/>
    </customSheetView>
    <customSheetView guid="{E9F4E142-7D26-464D-BECA-4F3806DB1FE1}" state="hidden">
      <selection sqref="A1:F1"/>
      <pageMargins left="0" right="0" top="0" bottom="0" header="0" footer="0"/>
      <pageSetup orientation="portrait" r:id="rId19"/>
      <headerFooter alignWithMargins="0"/>
    </customSheetView>
    <customSheetView guid="{A7DBDDEF-9245-44C6-9EBF-032DB6E1C0A2}" state="hidden">
      <selection sqref="A1:F1"/>
      <pageMargins left="0" right="0" top="0" bottom="0" header="0" footer="0"/>
      <pageSetup orientation="portrait" r:id="rId20"/>
      <headerFooter alignWithMargins="0"/>
    </customSheetView>
    <customSheetView guid="{7487ED9F-BBED-4B2A-9631-22F1A430946B}" state="hidden">
      <selection sqref="A1:F1"/>
      <pageMargins left="0" right="0" top="0" bottom="0" header="0" footer="0"/>
      <pageSetup orientation="portrait" r:id="rId21"/>
      <headerFooter alignWithMargins="0"/>
    </customSheetView>
    <customSheetView guid="{B3CE7B10-A914-4559-A6DA-AED8C22AFD6D}" state="hidden">
      <selection sqref="A1:F1"/>
      <pageMargins left="0" right="0" top="0" bottom="0" header="0" footer="0"/>
      <pageSetup orientation="portrait" r:id="rId22"/>
      <headerFooter alignWithMargins="0"/>
    </customSheetView>
    <customSheetView guid="{D53177B2-31EC-4222-B97A-A37DCFD9E45B}" state="hidden">
      <selection sqref="A1:F1"/>
      <pageMargins left="0" right="0" top="0" bottom="0" header="0" footer="0"/>
      <pageSetup orientation="portrait" r:id="rId23"/>
      <headerFooter alignWithMargins="0"/>
    </customSheetView>
    <customSheetView guid="{223BC0FC-814D-40F0-9795-CE82A16FF3A5}" state="hidden">
      <selection sqref="A1:F1"/>
      <pageMargins left="0" right="0" top="0" bottom="0" header="0" footer="0"/>
      <pageSetup orientation="portrait" r:id="rId24"/>
      <headerFooter alignWithMargins="0"/>
    </customSheetView>
    <customSheetView guid="{B835C05C-B615-4DCB-982D-4519616B3CD8}" state="hidden">
      <selection sqref="A1:F1"/>
      <pageMargins left="0" right="0" top="0" bottom="0" header="0" footer="0"/>
      <pageSetup orientation="portrait" r:id="rId25"/>
      <headerFooter alignWithMargins="0"/>
    </customSheetView>
    <customSheetView guid="{A34CC49F-E309-4C23-B4F6-1E3B307C10D1}" state="hidden">
      <selection sqref="A1:F1"/>
      <pageMargins left="0" right="0" top="0" bottom="0" header="0" footer="0"/>
      <pageSetup orientation="portrait" r:id="rId26"/>
      <headerFooter alignWithMargins="0"/>
    </customSheetView>
    <customSheetView guid="{8909CFDD-4F29-4C72-886E-908773EE94A2}" state="hidden">
      <selection sqref="A1:F1"/>
      <pageMargins left="0" right="0" top="0" bottom="0" header="0" footer="0"/>
      <pageSetup orientation="portrait" r:id="rId27"/>
      <headerFooter alignWithMargins="0"/>
    </customSheetView>
    <customSheetView guid="{D5F8AD2D-F014-4A7B-9CE7-589273BD9F11}" state="hidden">
      <selection sqref="A1:F1"/>
      <pageMargins left="0" right="0" top="0" bottom="0" header="0" footer="0"/>
      <pageSetup orientation="portrait" r:id="rId28"/>
      <headerFooter alignWithMargins="0"/>
    </customSheetView>
    <customSheetView guid="{B79CB868-E256-4BC8-93B8-32C16DA3E61B}" state="hidden">
      <selection sqref="A1:F1"/>
      <pageMargins left="0" right="0" top="0" bottom="0" header="0" footer="0"/>
      <pageSetup orientation="portrait" r:id="rId29"/>
      <headerFooter alignWithMargins="0"/>
    </customSheetView>
  </customSheetViews>
  <mergeCells count="1">
    <mergeCell ref="A1:B1"/>
  </mergeCells>
  <phoneticPr fontId="3" type="noConversion"/>
  <pageMargins left="0.75" right="0.75" top="1" bottom="1" header="0.5" footer="0.5"/>
  <pageSetup orientation="portrait" r:id="rId30"/>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dimension ref="A1"/>
  <sheetViews>
    <sheetView workbookViewId="0"/>
  </sheetViews>
  <sheetFormatPr defaultRowHeight="16.5"/>
  <sheetData/>
  <customSheetViews>
    <customSheetView guid="{987A3FAC-920D-4C0C-8129-D8F4AFD7E477}" state="hidden">
      <pageMargins left="0" right="0" top="0" bottom="0" header="0" footer="0"/>
    </customSheetView>
    <customSheetView guid="{CB55CDDD-15EC-4265-9148-3411BBB26D54}" state="hidden">
      <pageMargins left="0" right="0" top="0" bottom="0" header="0" footer="0"/>
    </customSheetView>
    <customSheetView guid="{023E95C7-CD0A-46A1-945E-64751E02EBFE}" state="hidden">
      <pageMargins left="0" right="0" top="0" bottom="0" header="0" footer="0"/>
    </customSheetView>
    <customSheetView guid="{BB6473B7-092C-417E-97E7-ED0705AE17A0}" state="hidden">
      <pageMargins left="0" right="0" top="0" bottom="0" header="0" footer="0"/>
    </customSheetView>
    <customSheetView guid="{A41EE4DE-0D82-4A56-8210-F78316511D11}" state="hidden">
      <pageMargins left="0" right="0" top="0" bottom="0" header="0" footer="0"/>
    </customSheetView>
    <customSheetView guid="{1E0C44A1-9358-4FBD-8C2C-4DB661DA1476}" state="hidden">
      <pageMargins left="0" right="0" top="0" bottom="0" header="0" footer="0"/>
    </customSheetView>
    <customSheetView guid="{498493C3-769C-4143-9114-C68CD1D40B11}" state="hidden">
      <pageMargins left="0" right="0" top="0" bottom="0" header="0" footer="0"/>
    </customSheetView>
    <customSheetView guid="{C431BC99-7569-44AB-83F6-AB73BDED3783}" state="hidden">
      <pageMargins left="0" right="0" top="0" bottom="0" header="0" footer="0"/>
    </customSheetView>
    <customSheetView guid="{E97134B6-5E8D-4951-8DA0-73D065532361}" state="hidden">
      <pageMargins left="0" right="0" top="0" bottom="0" header="0" footer="0"/>
    </customSheetView>
    <customSheetView guid="{D0757F9E-DF41-4B40-A5E5-F4F8FDD8D61D}" state="hidden">
      <pageMargins left="0" right="0" top="0" bottom="0" header="0" footer="0"/>
    </customSheetView>
    <customSheetView guid="{EE46BCD1-F715-4FA9-A5FC-1B125AD601E0}" state="hidden">
      <pageMargins left="0" right="0" top="0" bottom="0" header="0" footer="0"/>
    </customSheetView>
    <customSheetView guid="{4AA1107B-A795-4744-B566-827168772C7A}" state="hidden">
      <pageMargins left="0" right="0" top="0" bottom="0" header="0" footer="0"/>
    </customSheetView>
    <customSheetView guid="{B23AD343-29DA-4CE0-BD10-47BF44F3782F}" state="hidden">
      <pageMargins left="0" right="0" top="0" bottom="0" header="0" footer="0"/>
    </customSheetView>
    <customSheetView guid="{ECE9294F-C910-4036-88BC-B1F2176FB06B}" state="hidden">
      <pageMargins left="0" right="0" top="0" bottom="0" header="0" footer="0"/>
    </customSheetView>
    <customSheetView guid="{E9F4E142-7D26-464D-BECA-4F3806DB1FE1}" state="hidden">
      <pageMargins left="0" right="0" top="0" bottom="0" header="0" footer="0"/>
    </customSheetView>
    <customSheetView guid="{A7DBDDEF-9245-44C6-9EBF-032DB6E1C0A2}" state="hidden">
      <pageMargins left="0" right="0" top="0" bottom="0" header="0" footer="0"/>
    </customSheetView>
    <customSheetView guid="{7487ED9F-BBED-4B2A-9631-22F1A430946B}" state="hidden">
      <pageMargins left="0" right="0" top="0" bottom="0" header="0" footer="0"/>
    </customSheetView>
    <customSheetView guid="{B3CE7B10-A914-4559-A6DA-AED8C22AFD6D}" state="hidden">
      <pageMargins left="0" right="0" top="0" bottom="0" header="0" footer="0"/>
    </customSheetView>
    <customSheetView guid="{D53177B2-31EC-4222-B97A-A37DCFD9E45B}" state="hidden">
      <pageMargins left="0" right="0" top="0" bottom="0" header="0" footer="0"/>
    </customSheetView>
    <customSheetView guid="{223BC0FC-814D-40F0-9795-CE82A16FF3A5}" state="hidden">
      <pageMargins left="0" right="0" top="0" bottom="0" header="0" footer="0"/>
    </customSheetView>
    <customSheetView guid="{B835C05C-B615-4DCB-982D-4519616B3CD8}" state="hidden">
      <pageMargins left="0" right="0" top="0" bottom="0" header="0" footer="0"/>
    </customSheetView>
    <customSheetView guid="{A34CC49F-E309-4C23-B4F6-1E3B307C10D1}" state="hidden">
      <pageMargins left="0" right="0" top="0" bottom="0" header="0" footer="0"/>
    </customSheetView>
    <customSheetView guid="{8909CFDD-4F29-4C72-886E-908773EE94A2}" state="hidden">
      <pageMargins left="0" right="0" top="0" bottom="0" header="0" footer="0"/>
    </customSheetView>
    <customSheetView guid="{D5F8AD2D-F014-4A7B-9CE7-589273BD9F11}" state="hidden">
      <pageMargins left="0" right="0" top="0" bottom="0" header="0" footer="0"/>
    </customSheetView>
    <customSheetView guid="{B79CB868-E256-4BC8-93B8-32C16DA3E61B}" state="hidden">
      <pageMargins left="0" right="0" top="0" bottom="0" header="0" footer="0"/>
    </customSheetView>
  </customSheetViews>
  <phoneticPr fontId="29" type="noConversion"/>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7"/>
  <dimension ref="A1"/>
  <sheetViews>
    <sheetView workbookViewId="0"/>
  </sheetViews>
  <sheetFormatPr defaultRowHeight="16.5"/>
  <sheetData/>
  <customSheetViews>
    <customSheetView guid="{987A3FAC-920D-4C0C-8129-D8F4AFD7E477}" state="hidden">
      <pageMargins left="0" right="0" top="0" bottom="0" header="0" footer="0"/>
    </customSheetView>
    <customSheetView guid="{CB55CDDD-15EC-4265-9148-3411BBB26D54}" state="hidden">
      <pageMargins left="0" right="0" top="0" bottom="0" header="0" footer="0"/>
    </customSheetView>
    <customSheetView guid="{023E95C7-CD0A-46A1-945E-64751E02EBFE}" state="hidden">
      <pageMargins left="0" right="0" top="0" bottom="0" header="0" footer="0"/>
    </customSheetView>
    <customSheetView guid="{BB6473B7-092C-417E-97E7-ED0705AE17A0}" state="hidden">
      <pageMargins left="0" right="0" top="0" bottom="0" header="0" footer="0"/>
    </customSheetView>
    <customSheetView guid="{A41EE4DE-0D82-4A56-8210-F78316511D11}" state="hidden">
      <pageMargins left="0" right="0" top="0" bottom="0" header="0" footer="0"/>
    </customSheetView>
    <customSheetView guid="{1E0C44A1-9358-4FBD-8C2C-4DB661DA1476}" state="hidden">
      <pageMargins left="0" right="0" top="0" bottom="0" header="0" footer="0"/>
    </customSheetView>
    <customSheetView guid="{498493C3-769C-4143-9114-C68CD1D40B11}" state="hidden">
      <pageMargins left="0" right="0" top="0" bottom="0" header="0" footer="0"/>
    </customSheetView>
    <customSheetView guid="{C431BC99-7569-44AB-83F6-AB73BDED3783}" state="hidden">
      <pageMargins left="0" right="0" top="0" bottom="0" header="0" footer="0"/>
    </customSheetView>
    <customSheetView guid="{E97134B6-5E8D-4951-8DA0-73D065532361}" state="hidden">
      <pageMargins left="0" right="0" top="0" bottom="0" header="0" footer="0"/>
    </customSheetView>
    <customSheetView guid="{D0757F9E-DF41-4B40-A5E5-F4F8FDD8D61D}" state="hidden">
      <pageMargins left="0" right="0" top="0" bottom="0" header="0" footer="0"/>
    </customSheetView>
    <customSheetView guid="{EE46BCD1-F715-4FA9-A5FC-1B125AD601E0}" state="hidden">
      <pageMargins left="0" right="0" top="0" bottom="0" header="0" footer="0"/>
    </customSheetView>
    <customSheetView guid="{4AA1107B-A795-4744-B566-827168772C7A}" state="hidden">
      <pageMargins left="0" right="0" top="0" bottom="0" header="0" footer="0"/>
    </customSheetView>
    <customSheetView guid="{B23AD343-29DA-4CE0-BD10-47BF44F3782F}" state="hidden">
      <pageMargins left="0" right="0" top="0" bottom="0" header="0" footer="0"/>
    </customSheetView>
    <customSheetView guid="{ECE9294F-C910-4036-88BC-B1F2176FB06B}" state="hidden">
      <pageMargins left="0" right="0" top="0" bottom="0" header="0" footer="0"/>
    </customSheetView>
    <customSheetView guid="{E9F4E142-7D26-464D-BECA-4F3806DB1FE1}" state="hidden">
      <pageMargins left="0" right="0" top="0" bottom="0" header="0" footer="0"/>
    </customSheetView>
    <customSheetView guid="{A7DBDDEF-9245-44C6-9EBF-032DB6E1C0A2}" state="hidden">
      <pageMargins left="0" right="0" top="0" bottom="0" header="0" footer="0"/>
    </customSheetView>
    <customSheetView guid="{7487ED9F-BBED-4B2A-9631-22F1A430946B}" state="hidden">
      <pageMargins left="0" right="0" top="0" bottom="0" header="0" footer="0"/>
    </customSheetView>
    <customSheetView guid="{B3CE7B10-A914-4559-A6DA-AED8C22AFD6D}" state="hidden">
      <pageMargins left="0" right="0" top="0" bottom="0" header="0" footer="0"/>
    </customSheetView>
    <customSheetView guid="{D53177B2-31EC-4222-B97A-A37DCFD9E45B}" state="hidden">
      <pageMargins left="0" right="0" top="0" bottom="0" header="0" footer="0"/>
    </customSheetView>
    <customSheetView guid="{223BC0FC-814D-40F0-9795-CE82A16FF3A5}" state="hidden">
      <pageMargins left="0" right="0" top="0" bottom="0" header="0" footer="0"/>
    </customSheetView>
    <customSheetView guid="{B835C05C-B615-4DCB-982D-4519616B3CD8}" state="hidden">
      <pageMargins left="0" right="0" top="0" bottom="0" header="0" footer="0"/>
    </customSheetView>
    <customSheetView guid="{A34CC49F-E309-4C23-B4F6-1E3B307C10D1}" state="hidden">
      <pageMargins left="0" right="0" top="0" bottom="0" header="0" footer="0"/>
    </customSheetView>
    <customSheetView guid="{8909CFDD-4F29-4C72-886E-908773EE94A2}" state="hidden">
      <pageMargins left="0" right="0" top="0" bottom="0" header="0" footer="0"/>
    </customSheetView>
    <customSheetView guid="{D5F8AD2D-F014-4A7B-9CE7-589273BD9F11}" state="hidden">
      <pageMargins left="0" right="0" top="0" bottom="0" header="0" footer="0"/>
    </customSheetView>
    <customSheetView guid="{B79CB868-E256-4BC8-93B8-32C16DA3E61B}" state="hidden">
      <pageMargins left="0" right="0" top="0" bottom="0" header="0" footer="0"/>
    </customSheetView>
  </customSheetViews>
  <phoneticPr fontId="29"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4">
    <pageSetUpPr autoPageBreaks="0"/>
  </sheetPr>
  <dimension ref="A1:K138"/>
  <sheetViews>
    <sheetView showGridLines="0" view="pageBreakPreview" zoomScaleNormal="100" zoomScaleSheetLayoutView="100" workbookViewId="0">
      <selection sqref="A1:C1"/>
    </sheetView>
  </sheetViews>
  <sheetFormatPr defaultColWidth="9" defaultRowHeight="16.5"/>
  <cols>
    <col min="1" max="1" width="9" style="283"/>
    <col min="2" max="2" width="9" style="284"/>
    <col min="3" max="3" width="72.625" style="284" customWidth="1"/>
    <col min="4" max="4" width="66.125" style="296" customWidth="1"/>
    <col min="5" max="16384" width="9" style="282"/>
  </cols>
  <sheetData>
    <row r="1" spans="1:11" ht="45" customHeight="1">
      <c r="A1" s="1183" t="s">
        <v>13</v>
      </c>
      <c r="B1" s="1183"/>
      <c r="C1" s="1183"/>
      <c r="D1" s="281"/>
      <c r="E1" s="1119"/>
      <c r="F1" s="1119"/>
      <c r="G1" s="1119"/>
      <c r="H1" s="1119"/>
      <c r="I1" s="1119"/>
      <c r="J1" s="1119"/>
      <c r="K1" s="1119"/>
    </row>
    <row r="2" spans="1:11" ht="18" customHeight="1">
      <c r="D2" s="285"/>
      <c r="E2" s="286"/>
      <c r="F2" s="286"/>
      <c r="G2" s="286"/>
      <c r="H2" s="286"/>
      <c r="I2" s="286"/>
      <c r="J2" s="286"/>
      <c r="K2" s="286"/>
    </row>
    <row r="3" spans="1:11" ht="18" customHeight="1">
      <c r="A3" s="287" t="s">
        <v>14</v>
      </c>
      <c r="B3" s="284" t="s">
        <v>15</v>
      </c>
      <c r="D3" s="288"/>
      <c r="E3" s="289"/>
      <c r="F3" s="289"/>
      <c r="G3" s="289"/>
      <c r="H3" s="289"/>
      <c r="I3" s="289"/>
      <c r="J3" s="289"/>
      <c r="K3" s="289"/>
    </row>
    <row r="4" spans="1:11" ht="18" customHeight="1">
      <c r="B4" s="290" t="s">
        <v>16</v>
      </c>
      <c r="C4" s="291" t="s">
        <v>17</v>
      </c>
      <c r="D4" s="288"/>
      <c r="E4" s="289"/>
      <c r="F4" s="289"/>
      <c r="G4" s="289"/>
      <c r="H4" s="289"/>
      <c r="I4" s="289"/>
      <c r="J4" s="289"/>
      <c r="K4" s="289"/>
    </row>
    <row r="5" spans="1:11" ht="38.1" customHeight="1">
      <c r="B5" s="290" t="s">
        <v>18</v>
      </c>
      <c r="C5" s="291" t="s">
        <v>19</v>
      </c>
      <c r="D5" s="288"/>
      <c r="E5" s="289"/>
      <c r="F5" s="289"/>
      <c r="G5" s="289"/>
      <c r="H5" s="289"/>
      <c r="I5" s="289"/>
      <c r="J5" s="289"/>
      <c r="K5" s="289"/>
    </row>
    <row r="6" spans="1:11" ht="18" customHeight="1">
      <c r="B6" s="290" t="s">
        <v>20</v>
      </c>
      <c r="C6" s="291" t="s">
        <v>21</v>
      </c>
      <c r="D6" s="288"/>
      <c r="E6" s="289"/>
      <c r="F6" s="289"/>
      <c r="G6" s="289"/>
      <c r="H6" s="289"/>
      <c r="I6" s="289"/>
      <c r="J6" s="289"/>
      <c r="K6" s="289"/>
    </row>
    <row r="7" spans="1:11" ht="18" customHeight="1">
      <c r="B7" s="290" t="s">
        <v>22</v>
      </c>
      <c r="C7" s="291" t="s">
        <v>23</v>
      </c>
      <c r="D7" s="288"/>
      <c r="E7" s="289"/>
      <c r="F7" s="289"/>
      <c r="G7" s="289"/>
      <c r="H7" s="289"/>
      <c r="I7" s="289"/>
      <c r="J7" s="289"/>
      <c r="K7" s="289"/>
    </row>
    <row r="8" spans="1:11" ht="18" customHeight="1">
      <c r="B8" s="290" t="s">
        <v>24</v>
      </c>
      <c r="C8" s="291" t="s">
        <v>25</v>
      </c>
      <c r="D8" s="288"/>
      <c r="E8" s="289"/>
      <c r="F8" s="289"/>
      <c r="G8" s="289"/>
      <c r="H8" s="289"/>
      <c r="I8" s="289"/>
      <c r="J8" s="289"/>
      <c r="K8" s="289"/>
    </row>
    <row r="9" spans="1:11" ht="18" customHeight="1">
      <c r="B9" s="290" t="s">
        <v>26</v>
      </c>
      <c r="C9" s="291" t="s">
        <v>27</v>
      </c>
      <c r="D9" s="288"/>
      <c r="E9" s="289"/>
      <c r="F9" s="289"/>
      <c r="G9" s="289"/>
      <c r="H9" s="289"/>
      <c r="I9" s="289"/>
      <c r="J9" s="289"/>
      <c r="K9" s="289"/>
    </row>
    <row r="10" spans="1:11" ht="18" customHeight="1">
      <c r="B10" s="290"/>
      <c r="C10" s="291"/>
      <c r="D10" s="288"/>
      <c r="E10" s="289"/>
      <c r="F10" s="289"/>
      <c r="G10" s="289"/>
      <c r="H10" s="289"/>
      <c r="I10" s="289"/>
      <c r="J10" s="289"/>
      <c r="K10" s="289"/>
    </row>
    <row r="11" spans="1:11" ht="18" customHeight="1">
      <c r="A11" s="287" t="s">
        <v>28</v>
      </c>
      <c r="B11" s="284" t="s">
        <v>29</v>
      </c>
      <c r="D11" s="288"/>
      <c r="E11" s="289"/>
      <c r="F11" s="289"/>
      <c r="G11" s="289"/>
      <c r="H11" s="289"/>
      <c r="I11" s="289"/>
      <c r="J11" s="289"/>
      <c r="K11" s="289"/>
    </row>
    <row r="12" spans="1:11" ht="18" customHeight="1">
      <c r="B12" s="1184" t="s">
        <v>30</v>
      </c>
      <c r="C12" s="1184"/>
      <c r="D12" s="293"/>
      <c r="E12" s="289"/>
      <c r="F12" s="289"/>
      <c r="G12" s="289"/>
      <c r="H12" s="289"/>
      <c r="I12" s="289"/>
      <c r="J12" s="289"/>
      <c r="K12" s="289"/>
    </row>
    <row r="13" spans="1:11" ht="18" customHeight="1">
      <c r="B13" s="294"/>
      <c r="C13" s="291" t="s">
        <v>31</v>
      </c>
      <c r="D13" s="288"/>
      <c r="E13" s="289"/>
      <c r="F13" s="289"/>
      <c r="G13" s="289"/>
      <c r="H13" s="289"/>
      <c r="I13" s="289"/>
      <c r="J13" s="289"/>
      <c r="K13" s="289"/>
    </row>
    <row r="14" spans="1:11" ht="18" customHeight="1">
      <c r="B14" s="1184" t="s">
        <v>32</v>
      </c>
      <c r="C14" s="1184"/>
      <c r="D14" s="293"/>
      <c r="E14" s="289"/>
      <c r="F14" s="289"/>
      <c r="G14" s="289"/>
      <c r="H14" s="289"/>
      <c r="I14" s="289"/>
      <c r="J14" s="289"/>
      <c r="K14" s="289"/>
    </row>
    <row r="15" spans="1:11" ht="38.1" customHeight="1">
      <c r="B15" s="295" t="s">
        <v>33</v>
      </c>
      <c r="C15" s="291" t="s">
        <v>34</v>
      </c>
      <c r="D15" s="288"/>
      <c r="E15" s="289"/>
      <c r="F15" s="289"/>
      <c r="G15" s="289"/>
      <c r="H15" s="289"/>
      <c r="I15" s="289"/>
      <c r="J15" s="289"/>
      <c r="K15" s="289"/>
    </row>
    <row r="16" spans="1:11" ht="24.75" customHeight="1">
      <c r="B16" s="295" t="s">
        <v>33</v>
      </c>
      <c r="C16" s="291" t="s">
        <v>35</v>
      </c>
      <c r="D16" s="288"/>
      <c r="E16" s="289"/>
      <c r="F16" s="289"/>
      <c r="G16" s="289"/>
      <c r="H16" s="289"/>
      <c r="I16" s="289"/>
      <c r="J16" s="289"/>
      <c r="K16" s="289"/>
    </row>
    <row r="17" spans="2:11" ht="42" customHeight="1">
      <c r="B17" s="295" t="s">
        <v>33</v>
      </c>
      <c r="C17" s="291" t="s">
        <v>36</v>
      </c>
      <c r="D17" s="288"/>
      <c r="E17" s="289"/>
      <c r="F17" s="289"/>
      <c r="G17" s="289"/>
      <c r="H17" s="289"/>
      <c r="I17" s="289"/>
      <c r="J17" s="289"/>
      <c r="K17" s="289"/>
    </row>
    <row r="18" spans="2:11" ht="18" customHeight="1">
      <c r="B18" s="295" t="s">
        <v>33</v>
      </c>
      <c r="C18" s="291" t="s">
        <v>37</v>
      </c>
      <c r="D18" s="288"/>
      <c r="E18" s="289"/>
      <c r="F18" s="289"/>
      <c r="G18" s="289"/>
      <c r="H18" s="289"/>
      <c r="I18" s="289"/>
      <c r="J18" s="289"/>
      <c r="K18" s="289"/>
    </row>
    <row r="19" spans="2:11" ht="18" customHeight="1">
      <c r="B19" s="295" t="s">
        <v>33</v>
      </c>
      <c r="C19" s="291" t="s">
        <v>38</v>
      </c>
      <c r="D19" s="288"/>
      <c r="E19" s="289"/>
      <c r="F19" s="289"/>
      <c r="G19" s="289"/>
      <c r="H19" s="289"/>
      <c r="I19" s="289"/>
      <c r="J19" s="289"/>
      <c r="K19" s="289"/>
    </row>
    <row r="20" spans="2:11" ht="18" customHeight="1">
      <c r="B20" s="295" t="s">
        <v>33</v>
      </c>
      <c r="C20" s="291" t="s">
        <v>39</v>
      </c>
      <c r="D20" s="288"/>
      <c r="E20" s="289"/>
      <c r="F20" s="289"/>
      <c r="G20" s="289"/>
      <c r="H20" s="289"/>
      <c r="I20" s="289"/>
      <c r="J20" s="289"/>
      <c r="K20" s="289"/>
    </row>
    <row r="21" spans="2:11" ht="18" customHeight="1">
      <c r="B21" s="1184" t="s">
        <v>40</v>
      </c>
      <c r="C21" s="1184"/>
      <c r="D21" s="293"/>
      <c r="E21" s="289"/>
      <c r="F21" s="289"/>
      <c r="G21" s="289"/>
      <c r="H21" s="289"/>
      <c r="I21" s="289"/>
      <c r="J21" s="289"/>
      <c r="K21" s="289"/>
    </row>
    <row r="22" spans="2:11" ht="54" customHeight="1">
      <c r="B22" s="295" t="s">
        <v>33</v>
      </c>
      <c r="C22" s="291" t="s">
        <v>41</v>
      </c>
      <c r="D22" s="288"/>
      <c r="E22" s="289"/>
      <c r="F22" s="289"/>
      <c r="G22" s="289"/>
      <c r="H22" s="289"/>
      <c r="I22" s="289"/>
      <c r="J22" s="289"/>
      <c r="K22" s="289"/>
    </row>
    <row r="23" spans="2:11" ht="54" customHeight="1">
      <c r="B23" s="295" t="s">
        <v>33</v>
      </c>
      <c r="C23" s="291" t="s">
        <v>42</v>
      </c>
      <c r="D23" s="288"/>
      <c r="E23" s="289"/>
      <c r="F23" s="289"/>
      <c r="G23" s="289"/>
      <c r="H23" s="289"/>
      <c r="I23" s="289"/>
      <c r="J23" s="289"/>
      <c r="K23" s="289"/>
    </row>
    <row r="24" spans="2:11" ht="38.1" customHeight="1">
      <c r="B24" s="295" t="s">
        <v>33</v>
      </c>
      <c r="C24" s="291" t="s">
        <v>43</v>
      </c>
      <c r="D24" s="288"/>
      <c r="E24" s="289"/>
      <c r="F24" s="289"/>
      <c r="G24" s="289"/>
      <c r="H24" s="289"/>
      <c r="I24" s="289"/>
      <c r="J24" s="289"/>
      <c r="K24" s="289"/>
    </row>
    <row r="25" spans="2:11" ht="18" customHeight="1">
      <c r="B25" s="295" t="s">
        <v>33</v>
      </c>
      <c r="C25" s="291" t="s">
        <v>44</v>
      </c>
      <c r="D25" s="288"/>
      <c r="E25" s="289"/>
      <c r="F25" s="289"/>
      <c r="G25" s="289"/>
      <c r="H25" s="289"/>
      <c r="I25" s="289"/>
      <c r="J25" s="289"/>
      <c r="K25" s="289"/>
    </row>
    <row r="26" spans="2:11" ht="38.1" customHeight="1">
      <c r="B26" s="295" t="s">
        <v>33</v>
      </c>
      <c r="C26" s="291" t="s">
        <v>45</v>
      </c>
      <c r="D26" s="288"/>
      <c r="E26" s="289"/>
      <c r="F26" s="289"/>
      <c r="G26" s="289"/>
      <c r="H26" s="289"/>
      <c r="I26" s="289"/>
      <c r="J26" s="289"/>
      <c r="K26" s="289"/>
    </row>
    <row r="27" spans="2:11" ht="18" customHeight="1">
      <c r="B27" s="1184" t="s">
        <v>46</v>
      </c>
      <c r="C27" s="1184"/>
      <c r="D27" s="293"/>
      <c r="E27" s="289"/>
      <c r="F27" s="289"/>
      <c r="G27" s="289"/>
      <c r="H27" s="289"/>
      <c r="I27" s="289"/>
      <c r="J27" s="289"/>
      <c r="K27" s="289"/>
    </row>
    <row r="28" spans="2:11" ht="54" customHeight="1">
      <c r="B28" s="295" t="s">
        <v>33</v>
      </c>
      <c r="C28" s="291" t="s">
        <v>41</v>
      </c>
      <c r="D28" s="288"/>
      <c r="E28" s="289"/>
      <c r="F28" s="289"/>
      <c r="G28" s="289"/>
      <c r="H28" s="289"/>
      <c r="I28" s="289"/>
      <c r="J28" s="289"/>
      <c r="K28" s="289"/>
    </row>
    <row r="29" spans="2:11" ht="18" customHeight="1">
      <c r="B29" s="295" t="s">
        <v>33</v>
      </c>
      <c r="C29" s="291" t="s">
        <v>44</v>
      </c>
      <c r="D29" s="288"/>
      <c r="E29" s="289"/>
      <c r="F29" s="289"/>
      <c r="G29" s="289"/>
      <c r="H29" s="289"/>
      <c r="I29" s="289"/>
      <c r="J29" s="289"/>
      <c r="K29" s="289"/>
    </row>
    <row r="30" spans="2:11" ht="18" customHeight="1">
      <c r="B30" s="1184" t="s">
        <v>47</v>
      </c>
      <c r="C30" s="1184"/>
      <c r="D30" s="293"/>
    </row>
    <row r="31" spans="2:11" ht="54" customHeight="1">
      <c r="B31" s="295" t="s">
        <v>33</v>
      </c>
      <c r="C31" s="291" t="s">
        <v>41</v>
      </c>
      <c r="D31" s="288"/>
      <c r="E31" s="289"/>
      <c r="F31" s="289"/>
      <c r="G31" s="289"/>
      <c r="H31" s="289"/>
      <c r="I31" s="289"/>
      <c r="J31" s="289"/>
      <c r="K31" s="289"/>
    </row>
    <row r="32" spans="2:11" ht="18" customHeight="1">
      <c r="B32" s="295" t="s">
        <v>33</v>
      </c>
      <c r="C32" s="291" t="s">
        <v>44</v>
      </c>
      <c r="D32" s="288"/>
    </row>
    <row r="33" spans="2:11" ht="18" customHeight="1">
      <c r="B33" s="1184" t="s">
        <v>48</v>
      </c>
      <c r="C33" s="1184"/>
      <c r="D33" s="293"/>
    </row>
    <row r="34" spans="2:11" ht="18" customHeight="1">
      <c r="B34" s="295" t="s">
        <v>33</v>
      </c>
      <c r="C34" s="291" t="s">
        <v>49</v>
      </c>
      <c r="D34" s="288"/>
    </row>
    <row r="35" spans="2:11" ht="18" hidden="1" customHeight="1">
      <c r="B35" s="1184" t="s">
        <v>50</v>
      </c>
      <c r="C35" s="1184"/>
      <c r="D35" s="293"/>
    </row>
    <row r="36" spans="2:11" ht="18" hidden="1" customHeight="1">
      <c r="B36" s="295" t="s">
        <v>33</v>
      </c>
      <c r="C36" s="291" t="s">
        <v>49</v>
      </c>
      <c r="D36" s="288"/>
    </row>
    <row r="37" spans="2:11" ht="18" customHeight="1">
      <c r="B37" s="1184" t="s">
        <v>51</v>
      </c>
      <c r="C37" s="1184"/>
      <c r="D37" s="293"/>
    </row>
    <row r="38" spans="2:11" ht="32.25" customHeight="1">
      <c r="B38" s="295" t="s">
        <v>33</v>
      </c>
      <c r="C38" s="291" t="s">
        <v>52</v>
      </c>
      <c r="D38" s="288"/>
      <c r="E38" s="289"/>
      <c r="F38" s="289"/>
      <c r="G38" s="289"/>
      <c r="H38" s="289"/>
      <c r="I38" s="289"/>
      <c r="J38" s="289"/>
      <c r="K38" s="289"/>
    </row>
    <row r="39" spans="2:11" ht="18" customHeight="1">
      <c r="B39" s="1184" t="s">
        <v>53</v>
      </c>
      <c r="C39" s="1184"/>
    </row>
    <row r="40" spans="2:11" ht="38.1" customHeight="1">
      <c r="B40" s="295" t="s">
        <v>33</v>
      </c>
      <c r="C40" s="291" t="s">
        <v>54</v>
      </c>
    </row>
    <row r="41" spans="2:11" ht="38.1" customHeight="1">
      <c r="B41" s="295" t="s">
        <v>33</v>
      </c>
      <c r="C41" s="291" t="s">
        <v>52</v>
      </c>
    </row>
    <row r="42" spans="2:11" ht="18" customHeight="1">
      <c r="B42" s="1184" t="s">
        <v>55</v>
      </c>
      <c r="C42" s="1184"/>
    </row>
    <row r="43" spans="2:11" ht="18" customHeight="1">
      <c r="B43" s="295" t="s">
        <v>33</v>
      </c>
      <c r="C43" s="297" t="s">
        <v>56</v>
      </c>
    </row>
    <row r="44" spans="2:11" ht="18" customHeight="1">
      <c r="B44" s="295" t="s">
        <v>33</v>
      </c>
      <c r="C44" s="297" t="s">
        <v>57</v>
      </c>
    </row>
    <row r="45" spans="2:11" ht="18" customHeight="1">
      <c r="B45" s="1184" t="s">
        <v>58</v>
      </c>
      <c r="C45" s="1184"/>
    </row>
    <row r="46" spans="2:11" ht="18" customHeight="1">
      <c r="B46" s="295" t="s">
        <v>33</v>
      </c>
      <c r="C46" s="291" t="s">
        <v>59</v>
      </c>
      <c r="D46" s="288"/>
      <c r="E46" s="289"/>
      <c r="F46" s="289"/>
      <c r="G46" s="289"/>
      <c r="H46" s="289"/>
      <c r="I46" s="289"/>
      <c r="J46" s="289"/>
      <c r="K46" s="289"/>
    </row>
    <row r="47" spans="2:11" ht="18" customHeight="1">
      <c r="B47" s="295" t="s">
        <v>33</v>
      </c>
      <c r="C47" s="291" t="s">
        <v>60</v>
      </c>
      <c r="D47" s="288"/>
      <c r="E47" s="289"/>
      <c r="F47" s="289"/>
      <c r="G47" s="289"/>
      <c r="H47" s="289"/>
      <c r="I47" s="289"/>
      <c r="J47" s="289"/>
      <c r="K47" s="289"/>
    </row>
    <row r="48" spans="2:11" ht="36" customHeight="1">
      <c r="B48" s="295" t="s">
        <v>33</v>
      </c>
      <c r="C48" s="291" t="s">
        <v>61</v>
      </c>
      <c r="D48" s="288"/>
      <c r="E48" s="289"/>
      <c r="F48" s="289"/>
      <c r="G48" s="289"/>
      <c r="H48" s="289"/>
      <c r="I48" s="289"/>
      <c r="J48" s="289"/>
      <c r="K48" s="289"/>
    </row>
    <row r="49" spans="1:11" ht="18" customHeight="1">
      <c r="B49" s="295" t="s">
        <v>33</v>
      </c>
      <c r="C49" s="291" t="s">
        <v>62</v>
      </c>
      <c r="D49" s="288"/>
      <c r="E49" s="289"/>
      <c r="F49" s="289"/>
      <c r="G49" s="289"/>
      <c r="H49" s="289"/>
      <c r="I49" s="289"/>
      <c r="J49" s="289"/>
      <c r="K49" s="289"/>
    </row>
    <row r="50" spans="1:11" ht="18" customHeight="1">
      <c r="A50" s="284"/>
      <c r="C50" s="298"/>
    </row>
    <row r="51" spans="1:11" ht="18" customHeight="1">
      <c r="A51" s="1187"/>
      <c r="B51" s="1187"/>
      <c r="C51" s="1187"/>
      <c r="D51" s="292"/>
    </row>
    <row r="52" spans="1:11" ht="18" customHeight="1">
      <c r="A52" s="1186" t="s">
        <v>63</v>
      </c>
      <c r="B52" s="1186"/>
      <c r="C52" s="1186"/>
      <c r="D52" s="292"/>
    </row>
    <row r="53" spans="1:11" ht="36" customHeight="1">
      <c r="A53" s="1185" t="s">
        <v>64</v>
      </c>
      <c r="B53" s="1185"/>
      <c r="C53" s="1185"/>
    </row>
    <row r="54" spans="1:11" ht="18" customHeight="1">
      <c r="B54" s="299"/>
      <c r="C54" s="299"/>
    </row>
    <row r="55" spans="1:11" ht="18" customHeight="1">
      <c r="C55" s="297"/>
    </row>
    <row r="56" spans="1:11" ht="18" customHeight="1">
      <c r="C56" s="298"/>
    </row>
    <row r="57" spans="1:11" ht="18" customHeight="1">
      <c r="C57" s="297"/>
    </row>
    <row r="58" spans="1:11" ht="18" customHeight="1">
      <c r="B58" s="298"/>
      <c r="C58" s="298"/>
    </row>
    <row r="59" spans="1:11" ht="18" customHeight="1">
      <c r="B59" s="298"/>
      <c r="C59" s="298"/>
    </row>
    <row r="60" spans="1:11" ht="18" customHeight="1">
      <c r="B60" s="298"/>
      <c r="C60" s="298"/>
    </row>
    <row r="61" spans="1:11" ht="18" customHeight="1">
      <c r="B61" s="298"/>
      <c r="C61" s="298"/>
    </row>
    <row r="62" spans="1:11" ht="18" customHeight="1">
      <c r="B62" s="298"/>
      <c r="C62" s="298"/>
    </row>
    <row r="63" spans="1:11" ht="18" customHeight="1">
      <c r="B63" s="298"/>
      <c r="C63" s="298"/>
    </row>
    <row r="64" spans="1:11"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sheetData>
  <sheetProtection password="CA62" sheet="1" formatColumns="0" formatRows="0" selectLockedCells="1" selectUnlockedCells="1"/>
  <customSheetViews>
    <customSheetView guid="{987A3FAC-920D-4C0C-8129-D8F4AFD7E477}" showGridLines="0" printArea="1" hiddenRows="1" state="hidden" view="pageBreakPreview">
      <selection sqref="A1:C1"/>
      <rowBreaks count="1" manualBreakCount="1">
        <brk id="29" max="2" man="1"/>
      </rowBreaks>
      <pageMargins left="0" right="0" top="0" bottom="0" header="0" footer="0"/>
      <pageSetup orientation="portrait" r:id="rId1"/>
      <headerFooter alignWithMargins="0">
        <oddFooter>&amp;RPage &amp;P of &amp;N</oddFooter>
      </headerFooter>
    </customSheetView>
    <customSheetView guid="{CB55CDDD-15EC-4265-9148-3411BBB26D54}" showGridLines="0" printArea="1" hiddenRows="1" state="hidden" view="pageBreakPreview">
      <selection sqref="A1:C1"/>
      <rowBreaks count="1" manualBreakCount="1">
        <brk id="29" max="2" man="1"/>
      </rowBreaks>
      <pageMargins left="0" right="0" top="0" bottom="0" header="0" footer="0"/>
      <pageSetup orientation="portrait" r:id="rId2"/>
      <headerFooter alignWithMargins="0">
        <oddFooter>&amp;RPage &amp;P of &amp;N</oddFooter>
      </headerFooter>
    </customSheetView>
    <customSheetView guid="{023E95C7-CD0A-46A1-945E-64751E02EBFE}" showGridLines="0" printArea="1" hiddenRows="1" state="hidden" view="pageBreakPreview">
      <selection sqref="A1:C1"/>
      <rowBreaks count="1" manualBreakCount="1">
        <brk id="29" max="2" man="1"/>
      </rowBreaks>
      <pageMargins left="0" right="0" top="0" bottom="0" header="0" footer="0"/>
      <pageSetup orientation="portrait" r:id="rId3"/>
      <headerFooter alignWithMargins="0">
        <oddFooter>&amp;RPage &amp;P of &amp;N</oddFooter>
      </headerFooter>
    </customSheetView>
    <customSheetView guid="{BB6473B7-092C-417E-97E7-ED0705AE17A0}" showGridLines="0" printArea="1" hiddenRows="1" state="hidden" view="pageBreakPreview">
      <selection sqref="A1:C1"/>
      <rowBreaks count="1" manualBreakCount="1">
        <brk id="29" max="2" man="1"/>
      </rowBreaks>
      <pageMargins left="0" right="0" top="0" bottom="0" header="0" footer="0"/>
      <pageSetup orientation="portrait" r:id="rId4"/>
      <headerFooter alignWithMargins="0">
        <oddFooter>&amp;RPage &amp;P of &amp;N</oddFooter>
      </headerFooter>
    </customSheetView>
    <customSheetView guid="{A41EE4DE-0D82-4A56-8210-F78316511D11}" showGridLines="0" printArea="1" hiddenRows="1" view="pageBreakPreview">
      <selection sqref="A1:C1"/>
      <rowBreaks count="1" manualBreakCount="1">
        <brk id="29" max="2" man="1"/>
      </rowBreaks>
      <pageMargins left="0" right="0" top="0" bottom="0" header="0" footer="0"/>
      <pageSetup orientation="portrait" r:id="rId5"/>
      <headerFooter alignWithMargins="0">
        <oddFooter>&amp;RPage &amp;P of &amp;N</oddFooter>
      </headerFooter>
    </customSheetView>
    <customSheetView guid="{1E0C44A1-9358-4FBD-8C2C-4DB661DA1476}" showGridLines="0" printArea="1" hiddenRows="1" view="pageBreakPreview">
      <selection activeCell="A35" sqref="A35:IV36"/>
      <rowBreaks count="1" manualBreakCount="1">
        <brk id="29" max="2" man="1"/>
      </rowBreaks>
      <pageMargins left="0" right="0" top="0" bottom="0" header="0" footer="0"/>
      <pageSetup orientation="portrait" r:id="rId6"/>
      <headerFooter alignWithMargins="0">
        <oddFooter>&amp;RPage &amp;P of &amp;N</oddFooter>
      </headerFooter>
    </customSheetView>
    <customSheetView guid="{498493C3-769C-4143-9114-C68CD1D40B11}" showGridLines="0" printArea="1" view="pageBreakPreview">
      <selection activeCell="D5" sqref="D5"/>
      <rowBreaks count="1" manualBreakCount="1">
        <brk id="29" max="2" man="1"/>
      </rowBreaks>
      <pageMargins left="0" right="0" top="0" bottom="0" header="0" footer="0"/>
      <pageSetup orientation="portrait" r:id="rId7"/>
      <headerFooter alignWithMargins="0">
        <oddFooter>&amp;RPage &amp;P of &amp;N</oddFooter>
      </headerFooter>
    </customSheetView>
    <customSheetView guid="{C431BC99-7569-44AB-83F6-AB73BDED3783}" showGridLines="0">
      <selection activeCell="D9" sqref="D9"/>
      <rowBreaks count="1" manualBreakCount="1">
        <brk id="29" max="2" man="1"/>
      </rowBreaks>
      <pageMargins left="0" right="0" top="0" bottom="0" header="0" footer="0"/>
      <pageSetup orientation="portrait" r:id="rId8"/>
      <headerFooter alignWithMargins="0">
        <oddFooter>&amp;RPage &amp;P of &amp;N</oddFooter>
      </headerFooter>
    </customSheetView>
    <customSheetView guid="{E97134B6-5E8D-4951-8DA0-73D065532361}" showGridLines="0">
      <selection activeCell="B14" sqref="B14:C14"/>
      <rowBreaks count="1" manualBreakCount="1">
        <brk id="29" max="2" man="1"/>
      </rowBreaks>
      <pageMargins left="0" right="0" top="0" bottom="0" header="0" footer="0"/>
      <pageSetup orientation="portrait" r:id="rId9"/>
      <headerFooter alignWithMargins="0">
        <oddFooter>&amp;RPage &amp;P of &amp;N</oddFooter>
      </headerFooter>
    </customSheetView>
    <customSheetView guid="{D0757F9E-DF41-4B40-A5E5-F4F8FDD8D61D}" showGridLines="0">
      <selection activeCell="B14" sqref="B14:C14"/>
      <rowBreaks count="1" manualBreakCount="1">
        <brk id="29" max="2" man="1"/>
      </rowBreaks>
      <pageMargins left="0" right="0" top="0" bottom="0" header="0" footer="0"/>
      <pageSetup orientation="portrait" r:id="rId10"/>
      <headerFooter alignWithMargins="0">
        <oddFooter>&amp;RPage &amp;P of &amp;N</oddFooter>
      </headerFooter>
    </customSheetView>
    <customSheetView guid="{EE46BCD1-F715-4FA9-A5FC-1B125AD601E0}" showGridLines="0">
      <selection activeCell="C7" sqref="C7"/>
      <rowBreaks count="1" manualBreakCount="1">
        <brk id="29" max="2" man="1"/>
      </rowBreaks>
      <pageMargins left="0" right="0" top="0" bottom="0" header="0" footer="0"/>
      <pageSetup orientation="portrait" r:id="rId11"/>
      <headerFooter alignWithMargins="0">
        <oddFooter>&amp;RPage &amp;P of &amp;N</oddFooter>
      </headerFooter>
    </customSheetView>
    <customSheetView guid="{4AA1107B-A795-4744-B566-827168772C7A}" showGridLines="0">
      <selection activeCell="G8" sqref="G8"/>
      <rowBreaks count="1" manualBreakCount="1">
        <brk id="29" max="2" man="1"/>
      </rowBreaks>
      <pageMargins left="0" right="0" top="0" bottom="0" header="0" footer="0"/>
      <pageSetup orientation="portrait" r:id="rId12"/>
      <headerFooter alignWithMargins="0">
        <oddFooter>&amp;RPage &amp;P of &amp;N</oddFooter>
      </headerFooter>
    </customSheetView>
    <customSheetView guid="{B23AD343-29DA-4CE0-BD10-47BF44F3782F}" showGridLines="0" topLeftCell="A49">
      <selection activeCell="G8" sqref="G8"/>
      <rowBreaks count="1" manualBreakCount="1">
        <brk id="29" max="2" man="1"/>
      </rowBreaks>
      <pageMargins left="0" right="0" top="0" bottom="0" header="0" footer="0"/>
      <pageSetup orientation="portrait" r:id="rId13"/>
      <headerFooter alignWithMargins="0">
        <oddFooter>&amp;RPage &amp;P of &amp;N</oddFooter>
      </headerFooter>
    </customSheetView>
    <customSheetView guid="{ECE9294F-C910-4036-88BC-B1F2176FB06B}" showGridLines="0">
      <selection activeCell="C7" sqref="C7"/>
      <rowBreaks count="1" manualBreakCount="1">
        <brk id="29" max="2" man="1"/>
      </rowBreaks>
      <pageMargins left="0" right="0" top="0" bottom="0" header="0" footer="0"/>
      <pageSetup orientation="portrait" r:id="rId14"/>
      <headerFooter alignWithMargins="0">
        <oddFooter>&amp;RPage &amp;P of &amp;N</oddFooter>
      </headerFooter>
    </customSheetView>
    <customSheetView guid="{4F65FF32-EC61-4022-A399-2986D7B6B8B3}" showGridLines="0" showRuler="0">
      <selection sqref="A1:C1"/>
      <pageMargins left="0" right="0" top="0" bottom="0" header="0" footer="0"/>
      <pageSetup orientation="portrait" r:id="rId15"/>
      <headerFooter alignWithMargins="0">
        <oddFooter>&amp;RPage &amp;P of &amp;N</oddFooter>
      </headerFooter>
    </customSheetView>
    <customSheetView guid="{14D7F02E-BCCA-4517-ABC7-537FF4AEB67A}" showGridLines="0">
      <selection activeCell="C15" sqref="C15"/>
      <pageMargins left="0" right="0" top="0" bottom="0" header="0" footer="0"/>
      <pageSetup orientation="portrait" r:id="rId16"/>
      <headerFooter alignWithMargins="0">
        <oddFooter>&amp;RPage &amp;P of &amp;N</oddFooter>
      </headerFooter>
    </customSheetView>
    <customSheetView guid="{27A45B7A-04F2-4516-B80B-5ED0825D4ED3}" showGridLines="0">
      <selection sqref="A1:C1"/>
      <pageMargins left="0" right="0" top="0" bottom="0" header="0" footer="0"/>
      <pageSetup orientation="portrait" r:id="rId17"/>
      <headerFooter alignWithMargins="0">
        <oddFooter>&amp;RPage &amp;P of &amp;N</oddFooter>
      </headerFooter>
    </customSheetView>
    <customSheetView guid="{E9F4E142-7D26-464D-BECA-4F3806DB1FE1}" showGridLines="0" topLeftCell="A49">
      <selection activeCell="G8" sqref="G8"/>
      <rowBreaks count="1" manualBreakCount="1">
        <brk id="29" max="2" man="1"/>
      </rowBreaks>
      <pageMargins left="0" right="0" top="0" bottom="0" header="0" footer="0"/>
      <pageSetup orientation="portrait" r:id="rId18"/>
      <headerFooter alignWithMargins="0">
        <oddFooter>&amp;RPage &amp;P of &amp;N</oddFooter>
      </headerFooter>
    </customSheetView>
    <customSheetView guid="{A7DBDDEF-9245-44C6-9EBF-032DB6E1C0A2}" showGridLines="0">
      <selection activeCell="G8" sqref="G8"/>
      <rowBreaks count="1" manualBreakCount="1">
        <brk id="29" max="2" man="1"/>
      </rowBreaks>
      <pageMargins left="0" right="0" top="0" bottom="0" header="0" footer="0"/>
      <pageSetup orientation="portrait" r:id="rId19"/>
      <headerFooter alignWithMargins="0">
        <oddFooter>&amp;RPage &amp;P of &amp;N</oddFooter>
      </headerFooter>
    </customSheetView>
    <customSheetView guid="{7487ED9F-BBED-4B2A-9631-22F1A430946B}" showGridLines="0">
      <selection activeCell="G8" sqref="G8"/>
      <rowBreaks count="1" manualBreakCount="1">
        <brk id="29" max="2" man="1"/>
      </rowBreaks>
      <pageMargins left="0" right="0" top="0" bottom="0" header="0" footer="0"/>
      <pageSetup orientation="portrait" r:id="rId20"/>
      <headerFooter alignWithMargins="0">
        <oddFooter>&amp;RPage &amp;P of &amp;N</oddFooter>
      </headerFooter>
    </customSheetView>
    <customSheetView guid="{B3CE7B10-A914-4559-A6DA-AED8C22AFD6D}" showGridLines="0">
      <selection activeCell="B14" sqref="B14:C14"/>
      <rowBreaks count="1" manualBreakCount="1">
        <brk id="29" max="2" man="1"/>
      </rowBreaks>
      <pageMargins left="0" right="0" top="0" bottom="0" header="0" footer="0"/>
      <pageSetup orientation="portrait" r:id="rId21"/>
      <headerFooter alignWithMargins="0">
        <oddFooter>&amp;RPage &amp;P of &amp;N</oddFooter>
      </headerFooter>
    </customSheetView>
    <customSheetView guid="{D53177B2-31EC-4222-B97A-A37DCFD9E45B}" showGridLines="0">
      <selection activeCell="B14" sqref="B14:C14"/>
      <rowBreaks count="1" manualBreakCount="1">
        <brk id="29" max="2" man="1"/>
      </rowBreaks>
      <pageMargins left="0" right="0" top="0" bottom="0" header="0" footer="0"/>
      <pageSetup orientation="portrait" r:id="rId22"/>
      <headerFooter alignWithMargins="0">
        <oddFooter>&amp;RPage &amp;P of &amp;N</oddFooter>
      </headerFooter>
    </customSheetView>
    <customSheetView guid="{223BC0FC-814D-40F0-9795-CE82A16FF3A5}" showGridLines="0">
      <selection activeCell="D9" sqref="D9"/>
      <rowBreaks count="1" manualBreakCount="1">
        <brk id="29" max="2" man="1"/>
      </rowBreaks>
      <pageMargins left="0" right="0" top="0" bottom="0" header="0" footer="0"/>
      <pageSetup orientation="portrait" r:id="rId23"/>
      <headerFooter alignWithMargins="0">
        <oddFooter>&amp;RPage &amp;P of &amp;N</oddFooter>
      </headerFooter>
    </customSheetView>
    <customSheetView guid="{B835C05C-B615-4DCB-982D-4519616B3CD8}" showGridLines="0" printArea="1" topLeftCell="A51">
      <selection activeCell="D9" sqref="D9"/>
      <rowBreaks count="1" manualBreakCount="1">
        <brk id="29" max="2" man="1"/>
      </rowBreaks>
      <pageMargins left="0" right="0" top="0" bottom="0" header="0" footer="0"/>
      <pageSetup orientation="portrait" r:id="rId24"/>
      <headerFooter alignWithMargins="0">
        <oddFooter>&amp;RPage &amp;P of &amp;N</oddFooter>
      </headerFooter>
    </customSheetView>
    <customSheetView guid="{A34CC49F-E309-4C23-B4F6-1E3B307C10D1}" showGridLines="0" printArea="1" view="pageBreakPreview" topLeftCell="A19">
      <selection activeCell="D8" sqref="D8"/>
      <rowBreaks count="1" manualBreakCount="1">
        <brk id="29" max="2" man="1"/>
      </rowBreaks>
      <pageMargins left="0" right="0" top="0" bottom="0" header="0" footer="0"/>
      <pageSetup orientation="portrait" r:id="rId25"/>
      <headerFooter alignWithMargins="0">
        <oddFooter>&amp;RPage &amp;P of &amp;N</oddFooter>
      </headerFooter>
    </customSheetView>
    <customSheetView guid="{8909CFDD-4F29-4C72-886E-908773EE94A2}" showGridLines="0" printArea="1" hiddenRows="1" view="pageBreakPreview" topLeftCell="A19">
      <selection sqref="A1:C1"/>
      <rowBreaks count="1" manualBreakCount="1">
        <brk id="29" max="2" man="1"/>
      </rowBreaks>
      <pageMargins left="0" right="0" top="0" bottom="0" header="0" footer="0"/>
      <pageSetup orientation="portrait" r:id="rId26"/>
      <headerFooter alignWithMargins="0">
        <oddFooter>&amp;RPage &amp;P of &amp;N</oddFooter>
      </headerFooter>
    </customSheetView>
    <customSheetView guid="{D5F8AD2D-F014-4A7B-9CE7-589273BD9F11}" showGridLines="0" printArea="1" hiddenRows="1" state="hidden" view="pageBreakPreview">
      <selection sqref="A1:C1"/>
      <rowBreaks count="1" manualBreakCount="1">
        <brk id="29" max="2" man="1"/>
      </rowBreaks>
      <pageMargins left="0" right="0" top="0" bottom="0" header="0" footer="0"/>
      <pageSetup orientation="portrait" r:id="rId27"/>
      <headerFooter alignWithMargins="0">
        <oddFooter>&amp;RPage &amp;P of &amp;N</oddFooter>
      </headerFooter>
    </customSheetView>
    <customSheetView guid="{B79CB868-E256-4BC8-93B8-32C16DA3E61B}" showGridLines="0" printArea="1" hiddenRows="1" state="hidden" view="pageBreakPreview">
      <selection sqref="A1:C1"/>
      <rowBreaks count="1" manualBreakCount="1">
        <brk id="29" max="2" man="1"/>
      </rowBreaks>
      <pageMargins left="0" right="0" top="0" bottom="0" header="0" footer="0"/>
      <pageSetup orientation="portrait" r:id="rId28"/>
      <headerFooter alignWithMargins="0">
        <oddFooter>&amp;RPage &amp;P of &amp;N</oddFooter>
      </headerFooter>
    </customSheetView>
  </customSheetViews>
  <mergeCells count="15">
    <mergeCell ref="A1:C1"/>
    <mergeCell ref="B12:C12"/>
    <mergeCell ref="B14:C14"/>
    <mergeCell ref="B21:C21"/>
    <mergeCell ref="A53:C53"/>
    <mergeCell ref="A52:C52"/>
    <mergeCell ref="A51:C51"/>
    <mergeCell ref="B27:C27"/>
    <mergeCell ref="B30:C30"/>
    <mergeCell ref="B33:C33"/>
    <mergeCell ref="B37:C37"/>
    <mergeCell ref="B45:C45"/>
    <mergeCell ref="B39:C39"/>
    <mergeCell ref="B42:C42"/>
    <mergeCell ref="B35:C35"/>
  </mergeCells>
  <phoneticPr fontId="29" type="noConversion"/>
  <pageMargins left="0.75" right="0.75" top="0.55000000000000004" bottom="0.47" header="0.32" footer="0.25"/>
  <pageSetup orientation="portrait" r:id="rId29"/>
  <headerFooter alignWithMargins="0">
    <oddFooter>&amp;RPage &amp;P of &amp;N</oddFooter>
  </headerFooter>
  <rowBreaks count="1" manualBreakCount="1">
    <brk id="29" max="2" man="1"/>
  </rowBreaks>
  <drawing r:id="rId3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pageSetUpPr autoPageBreaks="0"/>
  </sheetPr>
  <dimension ref="B1:AB33"/>
  <sheetViews>
    <sheetView showGridLines="0" view="pageBreakPreview" zoomScaleNormal="100" zoomScaleSheetLayoutView="100" workbookViewId="0">
      <selection activeCell="D9" sqref="D9:G9"/>
    </sheetView>
  </sheetViews>
  <sheetFormatPr defaultColWidth="8" defaultRowHeight="16.5"/>
  <cols>
    <col min="1" max="1" width="8" style="158" customWidth="1"/>
    <col min="2" max="2" width="28.875" style="160" customWidth="1"/>
    <col min="3" max="3" width="10.25" style="160" customWidth="1"/>
    <col min="4" max="5" width="5.625" style="160" customWidth="1"/>
    <col min="6" max="6" width="5.625" style="165" customWidth="1"/>
    <col min="7" max="7" width="34.125" style="165" customWidth="1"/>
    <col min="8" max="10" width="10.375" style="165" hidden="1" customWidth="1"/>
    <col min="11" max="11" width="8" style="158" hidden="1" customWidth="1"/>
    <col min="12" max="12" width="21.5" style="158" hidden="1" customWidth="1"/>
    <col min="13" max="18" width="8" style="158" hidden="1" customWidth="1"/>
    <col min="19" max="19" width="8" style="158" customWidth="1"/>
    <col min="20" max="25" width="8" style="158"/>
    <col min="26" max="26" width="0" style="158" hidden="1" customWidth="1"/>
    <col min="27" max="27" width="16.75" style="158" hidden="1" customWidth="1"/>
    <col min="28" max="28" width="25.625" style="158" hidden="1" customWidth="1"/>
    <col min="29" max="29" width="0" style="158" hidden="1" customWidth="1"/>
    <col min="30" max="16384" width="8" style="158"/>
  </cols>
  <sheetData>
    <row r="1" spans="2:28" s="163" customFormat="1" ht="84.75" customHeight="1">
      <c r="B1" s="1188" t="str">
        <f>Cover!$B$2</f>
        <v xml:space="preserve">WC-4402 : 400KV AIS Substation Extension Package of Kurnool-3 PS due to Re-Arrangement in Electrical Layout at Kurnool-III Pooling Station </v>
      </c>
      <c r="C1" s="1188"/>
      <c r="D1" s="1188"/>
      <c r="E1" s="1188"/>
      <c r="F1" s="1188"/>
      <c r="G1" s="1188"/>
      <c r="H1" s="159"/>
      <c r="I1" s="159"/>
      <c r="J1" s="159"/>
      <c r="L1" s="180"/>
      <c r="M1" s="180"/>
      <c r="N1" s="180"/>
    </row>
    <row r="2" spans="2:28" ht="31.5" customHeight="1">
      <c r="B2" s="1189" t="str">
        <f>Cover!B3</f>
        <v>SR-I/C&amp;M/WC-4402/2025(SR1/NT/W-AIS/DOM/B00/25/13182), (RFx: 5002004796)</v>
      </c>
      <c r="C2" s="1189"/>
      <c r="D2" s="1189"/>
      <c r="E2" s="1189"/>
      <c r="F2" s="1189"/>
      <c r="G2" s="1189"/>
      <c r="H2" s="160"/>
      <c r="I2" s="160"/>
      <c r="J2" s="160"/>
      <c r="L2" s="760" t="s">
        <v>65</v>
      </c>
      <c r="M2" s="336">
        <v>1</v>
      </c>
      <c r="N2" s="181"/>
      <c r="AA2" s="760" t="s">
        <v>66</v>
      </c>
      <c r="AB2" s="858">
        <v>1</v>
      </c>
    </row>
    <row r="3" spans="2:28" ht="12" customHeight="1">
      <c r="B3" s="161"/>
      <c r="C3" s="161"/>
      <c r="D3" s="161"/>
      <c r="E3" s="161"/>
      <c r="F3" s="160"/>
      <c r="G3" s="160"/>
      <c r="H3" s="160"/>
      <c r="I3" s="160"/>
      <c r="J3" s="160"/>
      <c r="L3" s="760" t="s">
        <v>67</v>
      </c>
      <c r="M3" s="336" t="s">
        <v>68</v>
      </c>
      <c r="N3" s="181"/>
      <c r="AA3" s="760" t="s">
        <v>69</v>
      </c>
      <c r="AB3" s="858" t="s">
        <v>68</v>
      </c>
    </row>
    <row r="4" spans="2:28" ht="20.100000000000001" customHeight="1">
      <c r="B4" s="1190" t="s">
        <v>70</v>
      </c>
      <c r="C4" s="1190"/>
      <c r="D4" s="1190"/>
      <c r="E4" s="1190"/>
      <c r="F4" s="1190"/>
      <c r="G4" s="1190"/>
      <c r="H4" s="160"/>
      <c r="I4" s="160"/>
      <c r="J4" s="160"/>
      <c r="M4" s="336"/>
      <c r="N4" s="181"/>
    </row>
    <row r="5" spans="2:28" ht="12" customHeight="1">
      <c r="B5" s="162"/>
      <c r="C5" s="162"/>
      <c r="F5" s="160"/>
      <c r="G5" s="160"/>
      <c r="H5" s="160"/>
      <c r="I5" s="160"/>
      <c r="J5" s="160"/>
      <c r="L5" s="181"/>
      <c r="M5" s="181"/>
      <c r="N5" s="181"/>
    </row>
    <row r="6" spans="2:28" s="163" customFormat="1" ht="43.5" customHeight="1" thickBot="1">
      <c r="B6" s="620" t="s">
        <v>71</v>
      </c>
      <c r="C6" s="622"/>
      <c r="D6" s="1191" t="s">
        <v>66</v>
      </c>
      <c r="E6" s="1191"/>
      <c r="F6" s="1191"/>
      <c r="G6" s="1191"/>
      <c r="H6" s="164"/>
      <c r="I6" s="164" t="str">
        <f>D6</f>
        <v>Sole Bidder</v>
      </c>
      <c r="J6" s="164"/>
      <c r="K6" s="163">
        <f>IF(I6="Sole Bidder",1,2)</f>
        <v>1</v>
      </c>
      <c r="L6" s="1120">
        <f>IF(D6= "Sole Bidder", 0, D7)</f>
        <v>0</v>
      </c>
      <c r="M6" s="180" t="str">
        <f>D6</f>
        <v>Sole Bidder</v>
      </c>
      <c r="N6" s="180">
        <f>IF(M6="Sole Bidder",1,2)</f>
        <v>1</v>
      </c>
      <c r="AA6" s="859">
        <f>IF(D6= "Sole Bidder", 0, D7)</f>
        <v>0</v>
      </c>
    </row>
    <row r="7" spans="2:28" ht="50.1" customHeight="1">
      <c r="B7" s="619" t="str">
        <f>IF(D6= "JV (Joint Venture)", "Total Nos. of  Partners in the JV [excluding the Lead Partner]", "")</f>
        <v/>
      </c>
      <c r="C7" s="621"/>
      <c r="D7" s="1192" t="s">
        <v>68</v>
      </c>
      <c r="E7" s="1193"/>
      <c r="F7" s="1193"/>
      <c r="G7" s="1194"/>
      <c r="L7" s="181"/>
      <c r="M7" s="181"/>
      <c r="N7" s="181"/>
    </row>
    <row r="8" spans="2:28" ht="19.5" customHeight="1">
      <c r="B8" s="166"/>
      <c r="C8" s="166"/>
      <c r="D8" s="164"/>
      <c r="L8" s="158">
        <f>IF(AND(D6="JV (Joint Venture)",D7=1),1,0)</f>
        <v>0</v>
      </c>
    </row>
    <row r="9" spans="2:28" ht="20.100000000000001" customHeight="1">
      <c r="B9" s="167" t="str">
        <f>IF(D6= "Sole Bidder", "Name of Sole Bidder", "Name of Lead Partner")</f>
        <v>Name of Sole Bidder</v>
      </c>
      <c r="C9" s="168"/>
      <c r="D9" s="1198"/>
      <c r="E9" s="1199"/>
      <c r="F9" s="1199"/>
      <c r="G9" s="1200"/>
    </row>
    <row r="10" spans="2:28" ht="20.100000000000001" customHeight="1">
      <c r="B10" s="169" t="str">
        <f>IF(D6= "Sole Bidder", "Address of Sole Bidder", "Address of Lead Partner")</f>
        <v>Address of Sole Bidder</v>
      </c>
      <c r="C10" s="170"/>
      <c r="D10" s="1198"/>
      <c r="E10" s="1199"/>
      <c r="F10" s="1199"/>
      <c r="G10" s="1200"/>
    </row>
    <row r="11" spans="2:28" ht="20.100000000000001" customHeight="1">
      <c r="B11" s="171"/>
      <c r="C11" s="172"/>
      <c r="D11" s="1198"/>
      <c r="E11" s="1199"/>
      <c r="F11" s="1199"/>
      <c r="G11" s="1200"/>
    </row>
    <row r="12" spans="2:28" ht="20.100000000000001" customHeight="1">
      <c r="B12" s="173"/>
      <c r="C12" s="174"/>
      <c r="D12" s="1198"/>
      <c r="E12" s="1199"/>
      <c r="F12" s="1199"/>
      <c r="G12" s="1200"/>
    </row>
    <row r="13" spans="2:28" ht="20.100000000000001" customHeight="1"/>
    <row r="14" spans="2:28" ht="20.100000000000001" customHeight="1">
      <c r="B14" s="167" t="str">
        <f>IF(D7=1, "Name of other Partner","Name of other Partner - 1")</f>
        <v>Name of other Partner - 1</v>
      </c>
      <c r="C14" s="168"/>
      <c r="D14" s="1198"/>
      <c r="E14" s="1199"/>
      <c r="F14" s="1199"/>
      <c r="G14" s="1200"/>
    </row>
    <row r="15" spans="2:28" ht="20.100000000000001" customHeight="1">
      <c r="B15" s="169" t="str">
        <f>IF(D7=1, "Address of other Partner","Address of other Partner - 1")</f>
        <v>Address of other Partner - 1</v>
      </c>
      <c r="C15" s="170"/>
      <c r="D15" s="1203"/>
      <c r="E15" s="1204"/>
      <c r="F15" s="1204"/>
      <c r="G15" s="1205"/>
    </row>
    <row r="16" spans="2:28" ht="20.100000000000001" customHeight="1">
      <c r="B16" s="171"/>
      <c r="C16" s="172"/>
      <c r="D16" s="1203" t="s">
        <v>72</v>
      </c>
      <c r="E16" s="1204"/>
      <c r="F16" s="1204"/>
      <c r="G16" s="1205"/>
    </row>
    <row r="17" spans="2:10" ht="20.100000000000001" customHeight="1">
      <c r="B17" s="173"/>
      <c r="C17" s="174"/>
      <c r="D17" s="1203" t="s">
        <v>72</v>
      </c>
      <c r="E17" s="1204"/>
      <c r="F17" s="1204"/>
      <c r="G17" s="1205"/>
    </row>
    <row r="18" spans="2:10" ht="20.100000000000001" customHeight="1"/>
    <row r="19" spans="2:10" ht="20.100000000000001" customHeight="1">
      <c r="B19" s="167" t="s">
        <v>73</v>
      </c>
      <c r="C19" s="168"/>
      <c r="D19" s="1195" t="s">
        <v>72</v>
      </c>
      <c r="E19" s="1196"/>
      <c r="F19" s="1196"/>
      <c r="G19" s="1197"/>
    </row>
    <row r="20" spans="2:10" ht="20.100000000000001" customHeight="1">
      <c r="B20" s="169" t="s">
        <v>74</v>
      </c>
      <c r="C20" s="170"/>
      <c r="D20" s="1195" t="s">
        <v>72</v>
      </c>
      <c r="E20" s="1196"/>
      <c r="F20" s="1196"/>
      <c r="G20" s="1197"/>
    </row>
    <row r="21" spans="2:10" ht="20.100000000000001" customHeight="1">
      <c r="B21" s="171"/>
      <c r="C21" s="172"/>
      <c r="D21" s="1195" t="s">
        <v>72</v>
      </c>
      <c r="E21" s="1196"/>
      <c r="F21" s="1196"/>
      <c r="G21" s="1197"/>
    </row>
    <row r="22" spans="2:10" ht="20.100000000000001" customHeight="1">
      <c r="B22" s="173"/>
      <c r="C22" s="174"/>
      <c r="D22" s="1198" t="s">
        <v>72</v>
      </c>
      <c r="E22" s="1201"/>
      <c r="F22" s="1201"/>
      <c r="G22" s="1202"/>
    </row>
    <row r="23" spans="2:10" ht="20.100000000000001" customHeight="1"/>
    <row r="24" spans="2:10" ht="21" customHeight="1">
      <c r="B24" s="175" t="s">
        <v>75</v>
      </c>
      <c r="C24" s="176"/>
      <c r="D24" s="1198"/>
      <c r="E24" s="1199"/>
      <c r="F24" s="1199"/>
      <c r="G24" s="1200"/>
    </row>
    <row r="25" spans="2:10" ht="21" customHeight="1">
      <c r="B25" s="175" t="s">
        <v>76</v>
      </c>
      <c r="C25" s="176"/>
      <c r="D25" s="1198"/>
      <c r="E25" s="1199"/>
      <c r="F25" s="1199"/>
      <c r="G25" s="1200"/>
    </row>
    <row r="26" spans="2:10" ht="21" customHeight="1">
      <c r="B26" s="175" t="s">
        <v>77</v>
      </c>
      <c r="C26" s="176"/>
      <c r="D26" s="1206"/>
      <c r="E26" s="1207"/>
      <c r="F26" s="1207"/>
      <c r="G26" s="1208"/>
    </row>
    <row r="27" spans="2:10" ht="21" customHeight="1">
      <c r="B27" s="175" t="s">
        <v>78</v>
      </c>
      <c r="C27" s="176"/>
      <c r="D27" s="1195"/>
      <c r="E27" s="1196"/>
      <c r="F27" s="1196"/>
      <c r="G27" s="1197"/>
    </row>
    <row r="28" spans="2:10" ht="21" customHeight="1">
      <c r="B28" s="175" t="s">
        <v>79</v>
      </c>
      <c r="C28" s="176"/>
      <c r="D28" s="1195"/>
      <c r="E28" s="1196"/>
      <c r="F28" s="1196"/>
      <c r="G28" s="1197"/>
    </row>
    <row r="29" spans="2:10" ht="21" customHeight="1">
      <c r="B29" s="175" t="s">
        <v>80</v>
      </c>
      <c r="C29" s="176"/>
      <c r="D29" s="1195"/>
      <c r="E29" s="1196"/>
      <c r="F29" s="1196"/>
      <c r="G29" s="1197"/>
    </row>
    <row r="30" spans="2:10" ht="21" customHeight="1">
      <c r="B30" s="177"/>
      <c r="C30" s="177"/>
      <c r="D30" s="177"/>
    </row>
    <row r="31" spans="2:10" s="163" customFormat="1" ht="21" customHeight="1">
      <c r="B31" s="175" t="s">
        <v>81</v>
      </c>
      <c r="C31" s="176"/>
      <c r="D31" s="333"/>
      <c r="E31" s="520"/>
      <c r="F31" s="333"/>
      <c r="G31" s="334" t="str">
        <f>IF(D31&gt;H31, "Invalid Date !", "")</f>
        <v/>
      </c>
      <c r="H31" s="335">
        <f>IF(E31="Feb",28,IF(OR(E31="Apr", E31="Jun", E31="Sep", E31="Nov"),30,31))</f>
        <v>31</v>
      </c>
      <c r="I31" s="160"/>
      <c r="J31" s="160"/>
    </row>
    <row r="32" spans="2:10" ht="21" customHeight="1">
      <c r="B32" s="175" t="s">
        <v>82</v>
      </c>
      <c r="C32" s="176"/>
      <c r="D32" s="1198"/>
      <c r="E32" s="1199"/>
      <c r="F32" s="1199"/>
      <c r="G32" s="1200"/>
    </row>
    <row r="33" spans="5:5">
      <c r="E33" s="165"/>
    </row>
  </sheetData>
  <sheetProtection algorithmName="SHA-512" hashValue="vjBPWhgacBSM3k4DRMWERUMfC60wKKqOPEe3bBswqzA9fk53LtOrqb2mqT62pO/HYod5fiDxYLRKYacDjnJzNA==" saltValue="YVoGWFjiU/qHDINBZ188cA==" spinCount="100000" sheet="1" formatColumns="0" formatRows="0" selectLockedCells="1"/>
  <customSheetViews>
    <customSheetView guid="{987A3FAC-920D-4C0C-8129-D8F4AFD7E477}" showGridLines="0" printArea="1" hiddenColumns="1" view="pageBreakPreview">
      <selection activeCell="D27" sqref="D27:G27"/>
      <pageMargins left="0" right="0" top="0" bottom="0" header="0" footer="0"/>
      <pageSetup orientation="portrait" r:id="rId1"/>
      <headerFooter alignWithMargins="0"/>
    </customSheetView>
    <customSheetView guid="{CB55CDDD-15EC-4265-9148-3411BBB26D54}" showGridLines="0" printArea="1" hiddenColumns="1" view="pageBreakPreview">
      <selection activeCell="D10" sqref="D10:G10"/>
      <pageMargins left="0" right="0" top="0" bottom="0" header="0" footer="0"/>
      <pageSetup orientation="portrait" r:id="rId2"/>
      <headerFooter alignWithMargins="0"/>
    </customSheetView>
    <customSheetView guid="{023E95C7-CD0A-46A1-945E-64751E02EBFE}" showGridLines="0" printArea="1" hiddenColumns="1" view="pageBreakPreview" topLeftCell="A19">
      <selection activeCell="F31" sqref="F31"/>
      <pageMargins left="0" right="0" top="0" bottom="0" header="0" footer="0"/>
      <pageSetup orientation="portrait" r:id="rId3"/>
      <headerFooter alignWithMargins="0"/>
    </customSheetView>
    <customSheetView guid="{BB6473B7-092C-417E-97E7-ED0705AE17A0}" showGridLines="0" printArea="1" hiddenColumns="1" view="pageBreakPreview">
      <selection activeCell="D6" sqref="D6:G6"/>
      <pageMargins left="0" right="0" top="0" bottom="0" header="0" footer="0"/>
      <pageSetup orientation="portrait" r:id="rId4"/>
      <headerFooter alignWithMargins="0"/>
    </customSheetView>
    <customSheetView guid="{A41EE4DE-0D82-4A56-8210-F78316511D11}" showGridLines="0" printArea="1" hiddenColumns="1" view="pageBreakPreview">
      <selection activeCell="D24" sqref="D24:G24"/>
      <pageMargins left="0" right="0" top="0" bottom="0" header="0" footer="0"/>
      <pageSetup orientation="portrait" r:id="rId5"/>
      <headerFooter alignWithMargins="0"/>
    </customSheetView>
    <customSheetView guid="{1E0C44A1-9358-4FBD-8C2C-4DB661DA1476}" showGridLines="0" printArea="1" hiddenColumns="1" view="pageBreakPreview">
      <selection activeCell="D19" sqref="D19:G19"/>
      <pageMargins left="0" right="0" top="0" bottom="0" header="0" footer="0"/>
      <pageSetup orientation="portrait" r:id="rId6"/>
      <headerFooter alignWithMargins="0"/>
    </customSheetView>
    <customSheetView guid="{498493C3-769C-4143-9114-C68CD1D40B11}" showGridLines="0" printArea="1" hiddenColumns="1" view="pageBreakPreview">
      <selection activeCell="D6" sqref="D6:G6"/>
      <pageMargins left="0" right="0" top="0" bottom="0" header="0" footer="0"/>
      <pageSetup orientation="portrait" r:id="rId7"/>
      <headerFooter alignWithMargins="0"/>
    </customSheetView>
    <customSheetView guid="{C431BC99-7569-44AB-83F6-AB73BDED3783}" showGridLines="0" printArea="1" view="pageBreakPreview">
      <selection activeCell="D6" sqref="D6:G6"/>
      <pageMargins left="0" right="0" top="0" bottom="0" header="0" footer="0"/>
      <pageSetup orientation="portrait" r:id="rId8"/>
      <headerFooter alignWithMargins="0"/>
    </customSheetView>
    <customSheetView guid="{E97134B6-5E8D-4951-8DA0-73D065532361}" showGridLines="0" printArea="1" view="pageBreakPreview">
      <selection activeCell="D6" sqref="D6:G6"/>
      <pageMargins left="0" right="0" top="0" bottom="0" header="0" footer="0"/>
      <pageSetup orientation="portrait" r:id="rId9"/>
      <headerFooter alignWithMargins="0"/>
    </customSheetView>
    <customSheetView guid="{D0757F9E-DF41-4B40-A5E5-F4F8FDD8D61D}" showGridLines="0" printArea="1" view="pageBreakPreview">
      <selection activeCell="D6" sqref="D6:G6"/>
      <pageMargins left="0" right="0" top="0" bottom="0" header="0" footer="0"/>
      <pageSetup orientation="portrait" r:id="rId10"/>
      <headerFooter alignWithMargins="0"/>
    </customSheetView>
    <customSheetView guid="{EE46BCD1-F715-4FA9-A5FC-1B125AD601E0}" showGridLines="0" printArea="1" view="pageBreakPreview">
      <selection activeCell="D7" sqref="D7:G7"/>
      <pageMargins left="0" right="0" top="0" bottom="0" header="0" footer="0"/>
      <pageSetup orientation="portrait" r:id="rId11"/>
      <headerFooter alignWithMargins="0"/>
    </customSheetView>
    <customSheetView guid="{4AA1107B-A795-4744-B566-827168772C7A}" showGridLines="0" printArea="1" view="pageBreakPreview">
      <selection activeCell="D6" sqref="D6:G6"/>
      <pageMargins left="0" right="0" top="0" bottom="0" header="0" footer="0"/>
      <pageSetup orientation="portrait" r:id="rId12"/>
      <headerFooter alignWithMargins="0"/>
    </customSheetView>
    <customSheetView guid="{B23AD343-29DA-4CE0-BD10-47BF44F3782F}" showGridLines="0">
      <selection activeCell="G8" sqref="G8"/>
      <pageMargins left="0" right="0" top="0" bottom="0" header="0" footer="0"/>
      <pageSetup orientation="portrait" r:id="rId13"/>
      <headerFooter alignWithMargins="0"/>
    </customSheetView>
    <customSheetView guid="{ECE9294F-C910-4036-88BC-B1F2176FB06B}" showGridLines="0">
      <selection activeCell="D14" sqref="D14:G14"/>
      <pageMargins left="0" right="0" top="0" bottom="0" header="0" footer="0"/>
      <pageSetup orientation="portrait" r:id="rId14"/>
      <headerFooter alignWithMargins="0"/>
    </customSheetView>
    <customSheetView guid="{4F65FF32-EC61-4022-A399-2986D7B6B8B3}" showGridLines="0" showRuler="0">
      <selection activeCell="D6" sqref="D6"/>
      <pageMargins left="0" right="0" top="0" bottom="0" header="0" footer="0"/>
      <pageSetup orientation="portrait" r:id="rId15"/>
      <headerFooter alignWithMargins="0"/>
    </customSheetView>
    <customSheetView guid="{01ACF2E1-8E61-4459-ABC1-B6C183DEED61}" showGridLines="0" showRuler="0">
      <selection activeCell="D28" sqref="D28"/>
      <pageMargins left="0" right="0" top="0" bottom="0" header="0" footer="0"/>
      <pageSetup orientation="portrait" r:id="rId16"/>
      <headerFooter alignWithMargins="0"/>
    </customSheetView>
    <customSheetView guid="{14D7F02E-BCCA-4517-ABC7-537FF4AEB67A}" showGridLines="0">
      <selection activeCell="D10" sqref="D10:G10"/>
      <pageMargins left="0" right="0" top="0" bottom="0" header="0" footer="0"/>
      <pageSetup orientation="portrait" r:id="rId17"/>
      <headerFooter alignWithMargins="0"/>
    </customSheetView>
    <customSheetView guid="{27A45B7A-04F2-4516-B80B-5ED0825D4ED3}" showGridLines="0">
      <selection activeCell="D6" sqref="D6:G6"/>
      <pageMargins left="0" right="0" top="0" bottom="0" header="0" footer="0"/>
      <pageSetup orientation="portrait" r:id="rId18"/>
      <headerFooter alignWithMargins="0"/>
    </customSheetView>
    <customSheetView guid="{E9F4E142-7D26-464D-BECA-4F3806DB1FE1}" showGridLines="0">
      <selection activeCell="G8" sqref="G8"/>
      <pageMargins left="0" right="0" top="0" bottom="0" header="0" footer="0"/>
      <pageSetup orientation="portrait" r:id="rId19"/>
      <headerFooter alignWithMargins="0"/>
    </customSheetView>
    <customSheetView guid="{A7DBDDEF-9245-44C6-9EBF-032DB6E1C0A2}" showGridLines="0" printArea="1" view="pageBreakPreview" topLeftCell="A13">
      <selection activeCell="D28" sqref="D28:G28"/>
      <pageMargins left="0" right="0" top="0" bottom="0" header="0" footer="0"/>
      <pageSetup orientation="portrait" r:id="rId20"/>
      <headerFooter alignWithMargins="0"/>
    </customSheetView>
    <customSheetView guid="{7487ED9F-BBED-4B2A-9631-22F1A430946B}" showGridLines="0" printArea="1" view="pageBreakPreview">
      <selection activeCell="D6" sqref="D6:G6"/>
      <pageMargins left="0" right="0" top="0" bottom="0" header="0" footer="0"/>
      <pageSetup orientation="portrait" r:id="rId21"/>
      <headerFooter alignWithMargins="0"/>
    </customSheetView>
    <customSheetView guid="{B3CE7B10-A914-4559-A6DA-AED8C22AFD6D}" showGridLines="0" printArea="1" view="pageBreakPreview">
      <selection activeCell="D9" sqref="D9:G9"/>
      <pageMargins left="0" right="0" top="0" bottom="0" header="0" footer="0"/>
      <pageSetup orientation="portrait" r:id="rId22"/>
      <headerFooter alignWithMargins="0"/>
    </customSheetView>
    <customSheetView guid="{D53177B2-31EC-4222-B97A-A37DCFD9E45B}" showGridLines="0" printArea="1" view="pageBreakPreview">
      <selection activeCell="D6" sqref="D6:G6"/>
      <pageMargins left="0" right="0" top="0" bottom="0" header="0" footer="0"/>
      <pageSetup orientation="portrait" r:id="rId23"/>
      <headerFooter alignWithMargins="0"/>
    </customSheetView>
    <customSheetView guid="{223BC0FC-814D-40F0-9795-CE82A16FF3A5}" showGridLines="0" printArea="1" view="pageBreakPreview">
      <selection activeCell="D6" sqref="D6:G6"/>
      <pageMargins left="0" right="0" top="0" bottom="0" header="0" footer="0"/>
      <pageSetup orientation="portrait" r:id="rId24"/>
      <headerFooter alignWithMargins="0"/>
    </customSheetView>
    <customSheetView guid="{B835C05C-B615-4DCB-982D-4519616B3CD8}" showGridLines="0" printArea="1" view="pageBreakPreview">
      <selection activeCell="D12" sqref="D12:G12"/>
      <pageMargins left="0" right="0" top="0" bottom="0" header="0" footer="0"/>
      <pageSetup orientation="portrait" r:id="rId25"/>
      <headerFooter alignWithMargins="0"/>
    </customSheetView>
    <customSheetView guid="{A34CC49F-E309-4C23-B4F6-1E3B307C10D1}" showGridLines="0" printArea="1" hiddenColumns="1" view="pageBreakPreview">
      <selection activeCell="D10" sqref="D10:G10"/>
      <pageMargins left="0" right="0" top="0" bottom="0" header="0" footer="0"/>
      <pageSetup orientation="portrait" r:id="rId26"/>
      <headerFooter alignWithMargins="0"/>
    </customSheetView>
    <customSheetView guid="{8909CFDD-4F29-4C72-886E-908773EE94A2}" showGridLines="0" printArea="1" hiddenColumns="1" view="pageBreakPreview">
      <selection activeCell="D6" sqref="D6:G6"/>
      <pageMargins left="0" right="0" top="0" bottom="0" header="0" footer="0"/>
      <pageSetup orientation="portrait" r:id="rId27"/>
      <headerFooter alignWithMargins="0"/>
    </customSheetView>
    <customSheetView guid="{D5F8AD2D-F014-4A7B-9CE7-589273BD9F11}" showGridLines="0" printArea="1" hiddenColumns="1" view="pageBreakPreview">
      <selection activeCell="D10" sqref="D10:G10"/>
      <pageMargins left="0" right="0" top="0" bottom="0" header="0" footer="0"/>
      <pageSetup orientation="portrait" r:id="rId28"/>
      <headerFooter alignWithMargins="0"/>
    </customSheetView>
    <customSheetView guid="{B79CB868-E256-4BC8-93B8-32C16DA3E61B}" showGridLines="0" printArea="1" hiddenColumns="1" view="pageBreakPreview">
      <selection activeCell="D27" sqref="D27:G27"/>
      <pageMargins left="0" right="0" top="0" bottom="0" header="0" footer="0"/>
      <pageSetup orientation="portrait" r:id="rId29"/>
      <headerFooter alignWithMargins="0"/>
    </customSheetView>
  </customSheetViews>
  <mergeCells count="24">
    <mergeCell ref="D26:G26"/>
    <mergeCell ref="D27:G27"/>
    <mergeCell ref="D28:G28"/>
    <mergeCell ref="D29:G29"/>
    <mergeCell ref="D32:G32"/>
    <mergeCell ref="D9:G9"/>
    <mergeCell ref="D10:G10"/>
    <mergeCell ref="D11:G11"/>
    <mergeCell ref="D12:G12"/>
    <mergeCell ref="D17:G17"/>
    <mergeCell ref="D16:G16"/>
    <mergeCell ref="D14:G14"/>
    <mergeCell ref="D15:G15"/>
    <mergeCell ref="D20:G20"/>
    <mergeCell ref="D19:G19"/>
    <mergeCell ref="D24:G24"/>
    <mergeCell ref="D25:G25"/>
    <mergeCell ref="D22:G22"/>
    <mergeCell ref="D21:G21"/>
    <mergeCell ref="B1:G1"/>
    <mergeCell ref="B2:G2"/>
    <mergeCell ref="B4:G4"/>
    <mergeCell ref="D6:G6"/>
    <mergeCell ref="D7:G7"/>
  </mergeCells>
  <phoneticPr fontId="34" type="noConversion"/>
  <conditionalFormatting sqref="B14:C17">
    <cfRule type="expression" dxfId="53" priority="9" stopIfTrue="1">
      <formula>$L$6&lt;1</formula>
    </cfRule>
  </conditionalFormatting>
  <conditionalFormatting sqref="B19:C22">
    <cfRule type="expression" dxfId="52" priority="8" stopIfTrue="1">
      <formula>$L$6&lt;2</formula>
    </cfRule>
  </conditionalFormatting>
  <conditionalFormatting sqref="B7:G7">
    <cfRule type="expression" dxfId="51" priority="1" stopIfTrue="1">
      <formula>$D$6="Sole Bidder"</formula>
    </cfRule>
  </conditionalFormatting>
  <conditionalFormatting sqref="D14:G17">
    <cfRule type="expression" dxfId="50" priority="3" stopIfTrue="1">
      <formula>$L$6&lt;1</formula>
    </cfRule>
  </conditionalFormatting>
  <conditionalFormatting sqref="D19:G22">
    <cfRule type="expression" dxfId="49" priority="2" stopIfTrue="1">
      <formula>$L$6&lt;2</formula>
    </cfRule>
  </conditionalFormatting>
  <dataValidations count="4">
    <dataValidation type="list" allowBlank="1" showInputMessage="1" showErrorMessage="1" sqref="D31" xr:uid="{00000000-0002-0000-0300-000000000000}">
      <formula1>"1,2,3,4,5,6,7,8,9,10,11,12,13,14,15,16,17,18,19,20,21,22,23,24,25,26,27,28,29,30,31"</formula1>
    </dataValidation>
    <dataValidation type="list" allowBlank="1" showInputMessage="1" showErrorMessage="1" sqref="E31" xr:uid="{00000000-0002-0000-0300-000001000000}">
      <formula1>"Jan,Feb,Mar,Apr,May,Jun,Jul,Aug,Sep,Oct,Nov,Dec"</formula1>
    </dataValidation>
    <dataValidation type="list" allowBlank="1" showInputMessage="1" showErrorMessage="1" sqref="D6:G6" xr:uid="{00000000-0002-0000-0300-000003000000}">
      <formula1>$AA$2:$AA$3</formula1>
    </dataValidation>
    <dataValidation type="list" allowBlank="1" showInputMessage="1" showErrorMessage="1" sqref="D7:G7" xr:uid="{00000000-0002-0000-0300-000004000000}">
      <formula1>$AB$2:$AB$3</formula1>
    </dataValidation>
  </dataValidations>
  <pageMargins left="0.75" right="0.75" top="0.69" bottom="0.7" header="0.4" footer="0.37"/>
  <pageSetup orientation="portrait" r:id="rId30"/>
  <headerFooter alignWithMargins="0"/>
  <drawing r:id="rId3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indexed="12"/>
    <pageSetUpPr autoPageBreaks="0"/>
  </sheetPr>
  <dimension ref="A1:AY168"/>
  <sheetViews>
    <sheetView view="pageBreakPreview" zoomScale="85" zoomScaleNormal="100" zoomScaleSheetLayoutView="85" workbookViewId="0">
      <selection activeCell="M19" sqref="M19"/>
    </sheetView>
  </sheetViews>
  <sheetFormatPr defaultColWidth="9" defaultRowHeight="16.5"/>
  <cols>
    <col min="1" max="1" width="9.125" style="1027" customWidth="1"/>
    <col min="2" max="2" width="13.625" style="1027" hidden="1" customWidth="1"/>
    <col min="3" max="3" width="9.625" style="1027" hidden="1" customWidth="1"/>
    <col min="4" max="4" width="22.375" style="279" hidden="1" customWidth="1"/>
    <col min="5" max="5" width="15.375" style="1027" customWidth="1"/>
    <col min="6" max="6" width="13.5" style="1027" hidden="1" customWidth="1"/>
    <col min="7" max="7" width="14.75" style="1027" hidden="1" customWidth="1"/>
    <col min="8" max="8" width="11.375" style="1027" customWidth="1"/>
    <col min="9" max="9" width="15.125" style="1031" customWidth="1"/>
    <col min="10" max="10" width="55.375" style="279" customWidth="1"/>
    <col min="11" max="11" width="5.75" style="1027" customWidth="1"/>
    <col min="12" max="12" width="6.625" style="1027" customWidth="1"/>
    <col min="13" max="13" width="13.625" style="279" customWidth="1"/>
    <col min="14" max="14" width="24.75" style="1027" customWidth="1"/>
    <col min="15" max="15" width="13" style="1027" customWidth="1"/>
    <col min="16" max="16" width="16.875" style="909" customWidth="1"/>
    <col min="17" max="17" width="22.75" style="909" customWidth="1"/>
    <col min="18" max="18" width="15.5" style="909" customWidth="1"/>
    <col min="19" max="19" width="11.875" style="812" customWidth="1"/>
    <col min="20" max="20" width="13.875" style="809" customWidth="1"/>
    <col min="21" max="23" width="9" style="809" customWidth="1"/>
    <col min="24" max="24" width="14.25" style="809" customWidth="1"/>
    <col min="25" max="25" width="24.125" style="809" customWidth="1"/>
    <col min="26" max="26" width="11.125" style="279" customWidth="1"/>
    <col min="27" max="27" width="12.75" style="279" customWidth="1"/>
    <col min="28" max="28" width="11.375" style="1027" customWidth="1"/>
    <col min="29" max="29" width="10.375" style="279" customWidth="1"/>
    <col min="30" max="30" width="17.75" style="279" hidden="1" customWidth="1"/>
    <col min="31" max="31" width="10.5" style="279" hidden="1" customWidth="1"/>
    <col min="32" max="32" width="12.375" style="279" hidden="1" customWidth="1"/>
    <col min="33" max="34" width="9" style="279" hidden="1" customWidth="1"/>
    <col min="35" max="35" width="10.875" style="279" hidden="1" customWidth="1"/>
    <col min="36" max="36" width="18.75" style="279" hidden="1" customWidth="1"/>
    <col min="37" max="37" width="9" style="279" hidden="1" customWidth="1"/>
    <col min="38" max="39" width="9" style="809" hidden="1" customWidth="1"/>
    <col min="40" max="51" width="9" style="809" customWidth="1"/>
    <col min="52" max="52" width="9" style="279" customWidth="1"/>
    <col min="53" max="16384" width="9" style="279"/>
  </cols>
  <sheetData>
    <row r="1" spans="1:51">
      <c r="A1" s="804" t="str">
        <f>Cover!B3</f>
        <v>SR-I/C&amp;M/WC-4402/2025(SR1/NT/W-AIS/DOM/B00/25/13182), (RFx: 5002004796)</v>
      </c>
      <c r="B1" s="804"/>
      <c r="C1" s="804"/>
      <c r="D1" s="807"/>
      <c r="E1" s="804"/>
      <c r="F1" s="804"/>
      <c r="G1" s="804"/>
      <c r="H1" s="804"/>
      <c r="I1" s="908"/>
      <c r="J1" s="1026"/>
      <c r="K1" s="806"/>
      <c r="L1" s="806"/>
      <c r="M1" s="807"/>
      <c r="N1" s="808" t="s">
        <v>83</v>
      </c>
      <c r="O1" s="806" t="s">
        <v>83</v>
      </c>
      <c r="AD1" s="1028" t="s">
        <v>84</v>
      </c>
      <c r="AE1" s="1029">
        <f>SUMIF(O19:O57, "Direct",N19:N57)</f>
        <v>0</v>
      </c>
      <c r="AJ1" s="1029" t="str">
        <f>'Names of Bidder'!D6</f>
        <v>Sole Bidder</v>
      </c>
      <c r="AK1" s="279" t="s">
        <v>85</v>
      </c>
    </row>
    <row r="2" spans="1:51">
      <c r="A2" s="1030"/>
      <c r="B2" s="1030"/>
      <c r="C2" s="1030"/>
      <c r="E2" s="1030"/>
      <c r="F2" s="1030"/>
      <c r="G2" s="1030"/>
      <c r="H2" s="1030"/>
      <c r="AA2" s="1027"/>
      <c r="AD2" s="1028" t="s">
        <v>86</v>
      </c>
      <c r="AE2" s="1032" t="e">
        <f>#REF!-AE1</f>
        <v>#REF!</v>
      </c>
      <c r="AF2" s="1033"/>
      <c r="AJ2" s="1029">
        <f>'Names of Bidder'!L6</f>
        <v>0</v>
      </c>
    </row>
    <row r="3" spans="1:51" ht="61.15" customHeight="1">
      <c r="A3" s="1211" t="str">
        <f>Cover!B2</f>
        <v xml:space="preserve">WC-4402 : 400KV AIS Substation Extension Package of Kurnool-3 PS due to Re-Arrangement in Electrical Layout at Kurnool-III Pooling Station </v>
      </c>
      <c r="B3" s="1211"/>
      <c r="C3" s="1211"/>
      <c r="D3" s="1211"/>
      <c r="E3" s="1211"/>
      <c r="F3" s="1211"/>
      <c r="G3" s="1211"/>
      <c r="H3" s="1211"/>
      <c r="I3" s="1211"/>
      <c r="J3" s="1211"/>
      <c r="K3" s="1211"/>
      <c r="L3" s="1211"/>
      <c r="M3" s="1211"/>
      <c r="N3" s="1211"/>
      <c r="O3" s="1211"/>
      <c r="Y3" s="813"/>
      <c r="Z3" s="1031"/>
      <c r="AA3" s="1031"/>
      <c r="AB3" s="1031"/>
      <c r="AD3" s="1030"/>
      <c r="AG3" s="1214"/>
      <c r="AH3" s="1214"/>
    </row>
    <row r="4" spans="1:51">
      <c r="A4" s="1212" t="s">
        <v>87</v>
      </c>
      <c r="B4" s="1212"/>
      <c r="C4" s="1212"/>
      <c r="D4" s="1212"/>
      <c r="E4" s="1212"/>
      <c r="F4" s="1212"/>
      <c r="G4" s="1212"/>
      <c r="H4" s="1212"/>
      <c r="I4" s="1212"/>
      <c r="J4" s="1212"/>
      <c r="K4" s="1212"/>
      <c r="L4" s="1212"/>
      <c r="M4" s="1212"/>
      <c r="N4" s="1212"/>
      <c r="O4" s="1212"/>
      <c r="Y4" s="813"/>
      <c r="Z4" s="1031"/>
      <c r="AA4" s="1031"/>
      <c r="AB4" s="1031"/>
      <c r="AD4" s="1030"/>
      <c r="AE4" s="1034"/>
      <c r="AF4" s="1033"/>
    </row>
    <row r="5" spans="1:51">
      <c r="Y5" s="813"/>
      <c r="Z5" s="1031"/>
      <c r="AA5" s="1031"/>
      <c r="AB5" s="1031"/>
      <c r="AD5" s="1030"/>
    </row>
    <row r="6" spans="1:51" s="633" customFormat="1">
      <c r="A6" s="1057" t="str">
        <f>"Bidder’s Name and Address (" &amp; MID('Names of Bidder'!B9,9, 20) &amp; ") :"</f>
        <v>Bidder’s Name and Address (Sole Bidder) :</v>
      </c>
      <c r="B6" s="1057"/>
      <c r="C6" s="1057"/>
      <c r="D6" s="1057"/>
      <c r="E6" s="1057"/>
      <c r="F6" s="1057"/>
      <c r="G6" s="1057"/>
      <c r="H6" s="1057"/>
      <c r="I6" s="1058"/>
      <c r="J6" s="712"/>
      <c r="K6" s="1059"/>
      <c r="L6" s="1059"/>
      <c r="M6" s="1060" t="s">
        <v>88</v>
      </c>
      <c r="N6" s="623"/>
      <c r="O6" s="693"/>
      <c r="P6" s="1061"/>
      <c r="Q6" s="1061"/>
      <c r="R6" s="1061"/>
      <c r="S6" s="636"/>
      <c r="T6" s="632"/>
      <c r="U6" s="632"/>
      <c r="V6" s="632"/>
      <c r="W6" s="632"/>
      <c r="X6" s="632"/>
      <c r="Y6" s="635"/>
      <c r="Z6" s="1062"/>
      <c r="AA6" s="1062"/>
      <c r="AB6" s="1062"/>
      <c r="AD6" s="1024"/>
      <c r="AE6" s="1063"/>
      <c r="AL6" s="632"/>
      <c r="AM6" s="632"/>
      <c r="AN6" s="632"/>
      <c r="AO6" s="632"/>
      <c r="AP6" s="632"/>
      <c r="AQ6" s="632"/>
      <c r="AR6" s="632"/>
      <c r="AS6" s="632"/>
      <c r="AT6" s="632"/>
      <c r="AU6" s="632"/>
      <c r="AV6" s="632"/>
      <c r="AW6" s="632"/>
      <c r="AX6" s="632"/>
      <c r="AY6" s="632"/>
    </row>
    <row r="7" spans="1:51" s="633" customFormat="1">
      <c r="A7" s="1213" t="str">
        <f>IF('Names of Bidder'!D9="", "", IF('Names of Bidder'!D6= "JV (Joint Venture)", "JV of " &amp; AJ8, ""))</f>
        <v/>
      </c>
      <c r="B7" s="1213"/>
      <c r="C7" s="1213"/>
      <c r="D7" s="1213"/>
      <c r="E7" s="1213"/>
      <c r="F7" s="1213"/>
      <c r="G7" s="1213"/>
      <c r="H7" s="1213"/>
      <c r="I7" s="1213"/>
      <c r="J7" s="1213"/>
      <c r="K7" s="1213"/>
      <c r="L7" s="1213"/>
      <c r="M7" s="640" t="str">
        <f>+Basic!B10</f>
        <v>Contract &amp; Materials Dept.,</v>
      </c>
      <c r="N7" s="623"/>
      <c r="O7" s="693"/>
      <c r="P7" s="1061"/>
      <c r="Q7" s="1061"/>
      <c r="R7" s="1061"/>
      <c r="S7" s="636"/>
      <c r="T7" s="632"/>
      <c r="U7" s="632"/>
      <c r="V7" s="632"/>
      <c r="W7" s="632"/>
      <c r="X7" s="632"/>
      <c r="Y7" s="1061"/>
      <c r="Z7" s="1064"/>
      <c r="AA7" s="1064"/>
      <c r="AB7" s="1064"/>
      <c r="AG7" s="1215"/>
      <c r="AH7" s="1215"/>
      <c r="AL7" s="632"/>
      <c r="AM7" s="632"/>
      <c r="AN7" s="632"/>
      <c r="AO7" s="632"/>
      <c r="AP7" s="632"/>
      <c r="AQ7" s="632"/>
      <c r="AR7" s="632"/>
      <c r="AS7" s="632"/>
      <c r="AT7" s="632"/>
      <c r="AU7" s="632"/>
      <c r="AV7" s="632"/>
      <c r="AW7" s="632"/>
      <c r="AX7" s="632"/>
      <c r="AY7" s="632"/>
    </row>
    <row r="8" spans="1:51" s="633" customFormat="1">
      <c r="A8" s="1057" t="s">
        <v>89</v>
      </c>
      <c r="B8" s="1057"/>
      <c r="C8" s="692" t="str">
        <f>IF('Names of Bidder'!D9=0, "", 'Names of Bidder'!D9)</f>
        <v/>
      </c>
      <c r="D8" s="712"/>
      <c r="E8" s="640"/>
      <c r="F8" s="1057"/>
      <c r="G8" s="1057"/>
      <c r="H8" s="1057"/>
      <c r="I8" s="1058"/>
      <c r="K8" s="623"/>
      <c r="L8" s="623"/>
      <c r="M8" s="640" t="s">
        <v>5</v>
      </c>
      <c r="N8" s="623"/>
      <c r="O8" s="693"/>
      <c r="P8" s="1061"/>
      <c r="Q8" s="1061"/>
      <c r="R8" s="1061"/>
      <c r="S8" s="636"/>
      <c r="T8" s="632"/>
      <c r="U8" s="632"/>
      <c r="V8" s="632"/>
      <c r="W8" s="632"/>
      <c r="X8" s="632"/>
      <c r="Y8" s="635"/>
      <c r="Z8" s="1065"/>
      <c r="AA8" s="1065"/>
      <c r="AB8" s="1065"/>
      <c r="AJ8" s="1066" t="str">
        <f>IF('Names of Bidder'!D7=1,'Names of Bidder'!D9&amp;" &amp; "&amp;'Names of Bidder'!D14,IF('Names of Bidder'!D7="2 or More",'Names of Bidder'!D9&amp;" , "&amp;'Names of Bidder'!D14&amp;" &amp; "&amp;'Names of Bidder'!D19,""))</f>
        <v xml:space="preserve"> ,  &amp; …….. …….. …….. …….. …….. …….. </v>
      </c>
      <c r="AL8" s="632"/>
      <c r="AM8" s="632"/>
      <c r="AN8" s="632"/>
      <c r="AO8" s="632"/>
      <c r="AP8" s="632"/>
      <c r="AQ8" s="632"/>
      <c r="AR8" s="632"/>
      <c r="AS8" s="632"/>
      <c r="AT8" s="632"/>
      <c r="AU8" s="632"/>
      <c r="AV8" s="632"/>
      <c r="AW8" s="632"/>
      <c r="AX8" s="632"/>
      <c r="AY8" s="632"/>
    </row>
    <row r="9" spans="1:51" s="633" customFormat="1">
      <c r="A9" s="1057" t="s">
        <v>90</v>
      </c>
      <c r="B9" s="1057"/>
      <c r="C9" s="640" t="str">
        <f>IF('Names of Bidder'!D10=0, "", 'Names of Bidder'!D10)</f>
        <v/>
      </c>
      <c r="D9" s="712"/>
      <c r="E9" s="640"/>
      <c r="F9" s="1057"/>
      <c r="G9" s="1057"/>
      <c r="H9" s="1057"/>
      <c r="I9" s="1058"/>
      <c r="K9" s="623"/>
      <c r="L9" s="623"/>
      <c r="M9" s="640" t="str">
        <f>+Basic!B12</f>
        <v>SRTS-I, Kavadiguda Main Road,</v>
      </c>
      <c r="N9" s="623"/>
      <c r="O9" s="693"/>
      <c r="P9" s="1061"/>
      <c r="Q9" s="1061"/>
      <c r="R9" s="1061"/>
      <c r="S9" s="636"/>
      <c r="T9" s="632"/>
      <c r="U9" s="632"/>
      <c r="V9" s="632"/>
      <c r="W9" s="632"/>
      <c r="X9" s="632"/>
      <c r="Y9" s="635"/>
      <c r="Z9" s="1065"/>
      <c r="AA9" s="1065"/>
      <c r="AB9" s="1065"/>
      <c r="AL9" s="632"/>
      <c r="AM9" s="632"/>
      <c r="AN9" s="632"/>
      <c r="AO9" s="632"/>
      <c r="AP9" s="632"/>
      <c r="AQ9" s="632"/>
      <c r="AR9" s="632"/>
      <c r="AS9" s="632"/>
      <c r="AT9" s="632"/>
      <c r="AU9" s="632"/>
      <c r="AV9" s="632"/>
      <c r="AW9" s="632"/>
      <c r="AX9" s="632"/>
      <c r="AY9" s="632"/>
    </row>
    <row r="10" spans="1:51" s="633" customFormat="1">
      <c r="A10" s="712"/>
      <c r="B10" s="712"/>
      <c r="C10" s="640" t="str">
        <f>IF('Names of Bidder'!D11=0, "", 'Names of Bidder'!D11)</f>
        <v/>
      </c>
      <c r="D10" s="712"/>
      <c r="E10" s="640"/>
      <c r="F10" s="712"/>
      <c r="G10" s="712"/>
      <c r="H10" s="712"/>
      <c r="I10" s="1067"/>
      <c r="K10" s="623"/>
      <c r="L10" s="623"/>
      <c r="M10" s="640" t="str">
        <f>+Basic!B13</f>
        <v>Secunderabad -500080.</v>
      </c>
      <c r="N10" s="623"/>
      <c r="O10" s="693"/>
      <c r="P10" s="1061"/>
      <c r="Q10" s="1061"/>
      <c r="R10" s="1061"/>
      <c r="S10" s="636"/>
      <c r="T10" s="632"/>
      <c r="U10" s="632"/>
      <c r="V10" s="632"/>
      <c r="W10" s="632"/>
      <c r="X10" s="632"/>
      <c r="Y10" s="1061"/>
      <c r="Z10" s="1068"/>
      <c r="AA10" s="1062"/>
      <c r="AB10" s="1069"/>
      <c r="AL10" s="632"/>
      <c r="AM10" s="632"/>
      <c r="AN10" s="632"/>
      <c r="AO10" s="632"/>
      <c r="AP10" s="632"/>
      <c r="AQ10" s="632"/>
      <c r="AR10" s="632"/>
      <c r="AS10" s="632"/>
      <c r="AT10" s="632"/>
      <c r="AU10" s="632"/>
      <c r="AV10" s="632"/>
      <c r="AW10" s="632"/>
      <c r="AX10" s="632"/>
      <c r="AY10" s="632"/>
    </row>
    <row r="11" spans="1:51" s="633" customFormat="1">
      <c r="A11" s="712"/>
      <c r="B11" s="712"/>
      <c r="C11" s="1218" t="str">
        <f>IF('Names of Bidder'!D12=0, "", 'Names of Bidder'!D12)</f>
        <v/>
      </c>
      <c r="D11" s="1218"/>
      <c r="E11" s="1218"/>
      <c r="F11" s="712"/>
      <c r="G11" s="712"/>
      <c r="H11" s="712"/>
      <c r="I11" s="1067"/>
      <c r="K11" s="623"/>
      <c r="L11" s="623"/>
      <c r="M11" s="640"/>
      <c r="N11" s="623"/>
      <c r="O11" s="693"/>
      <c r="P11" s="1061"/>
      <c r="Q11" s="1061"/>
      <c r="R11" s="1061"/>
      <c r="S11" s="636"/>
      <c r="T11" s="632"/>
      <c r="U11" s="632"/>
      <c r="V11" s="632"/>
      <c r="W11" s="632"/>
      <c r="X11" s="632"/>
      <c r="Y11" s="632"/>
      <c r="AB11" s="623"/>
      <c r="AG11" s="1215"/>
      <c r="AH11" s="1215"/>
      <c r="AL11" s="632"/>
      <c r="AM11" s="632"/>
      <c r="AN11" s="632"/>
      <c r="AO11" s="632"/>
      <c r="AP11" s="632"/>
      <c r="AQ11" s="632"/>
      <c r="AR11" s="632"/>
      <c r="AS11" s="632"/>
      <c r="AT11" s="632"/>
      <c r="AU11" s="632"/>
      <c r="AV11" s="632"/>
      <c r="AW11" s="632"/>
      <c r="AX11" s="632"/>
      <c r="AY11" s="632"/>
    </row>
    <row r="12" spans="1:51">
      <c r="A12" s="910"/>
      <c r="B12" s="910"/>
      <c r="F12" s="910"/>
      <c r="G12" s="910"/>
      <c r="H12" s="910"/>
      <c r="I12" s="912"/>
      <c r="J12" s="910"/>
      <c r="K12" s="820"/>
      <c r="L12" s="820"/>
      <c r="M12" s="179"/>
      <c r="N12" s="1038"/>
      <c r="O12" s="1038"/>
      <c r="AI12" s="1039"/>
    </row>
    <row r="13" spans="1:51">
      <c r="A13" s="1219" t="s">
        <v>91</v>
      </c>
      <c r="B13" s="1219"/>
      <c r="C13" s="1219"/>
      <c r="D13" s="1219"/>
      <c r="E13" s="1219"/>
      <c r="F13" s="1219"/>
      <c r="G13" s="1219"/>
      <c r="H13" s="1219"/>
      <c r="I13" s="1219"/>
      <c r="J13" s="1219"/>
      <c r="K13" s="1219"/>
      <c r="L13" s="1219"/>
      <c r="M13" s="1219"/>
      <c r="N13" s="1219"/>
      <c r="O13" s="1219"/>
      <c r="P13" s="913"/>
      <c r="Q13" s="913"/>
      <c r="R13" s="913"/>
      <c r="S13" s="914"/>
      <c r="T13" s="915"/>
      <c r="U13" s="915"/>
      <c r="V13" s="915"/>
      <c r="W13" s="915"/>
      <c r="AA13" s="1027"/>
      <c r="AE13" s="279" t="s">
        <v>92</v>
      </c>
      <c r="AI13" s="1039"/>
    </row>
    <row r="14" spans="1:51">
      <c r="A14" s="1025"/>
      <c r="B14" s="1025"/>
      <c r="C14" s="1025"/>
      <c r="D14" s="1086"/>
      <c r="E14" s="1025"/>
      <c r="F14" s="1025"/>
      <c r="G14" s="1025"/>
      <c r="H14" s="1025"/>
      <c r="I14" s="1040"/>
      <c r="J14" s="1025"/>
      <c r="K14" s="1041"/>
      <c r="L14" s="1041"/>
      <c r="M14" s="1025"/>
      <c r="N14" s="1041"/>
      <c r="O14" s="1041"/>
      <c r="P14" s="913"/>
      <c r="Q14" s="913"/>
      <c r="R14" s="913"/>
      <c r="S14" s="914"/>
      <c r="T14" s="915"/>
      <c r="U14" s="915"/>
      <c r="V14" s="915"/>
      <c r="W14" s="915"/>
      <c r="AA14" s="1027"/>
      <c r="AI14" s="1039"/>
    </row>
    <row r="15" spans="1:51">
      <c r="K15" s="1220" t="s">
        <v>93</v>
      </c>
      <c r="L15" s="1220"/>
      <c r="M15" s="1220"/>
      <c r="N15" s="1220"/>
      <c r="Z15" s="1216"/>
      <c r="AA15" s="1216"/>
      <c r="AC15" s="1217"/>
      <c r="AD15" s="1217"/>
      <c r="AE15" s="279" t="s">
        <v>94</v>
      </c>
      <c r="AG15" s="1214"/>
      <c r="AH15" s="1214"/>
    </row>
    <row r="16" spans="1:51" ht="90">
      <c r="A16" s="850" t="s">
        <v>95</v>
      </c>
      <c r="B16" s="850" t="s">
        <v>96</v>
      </c>
      <c r="C16" s="850" t="s">
        <v>97</v>
      </c>
      <c r="D16" s="850" t="s">
        <v>98</v>
      </c>
      <c r="E16" s="850" t="s">
        <v>99</v>
      </c>
      <c r="F16" s="850" t="s">
        <v>100</v>
      </c>
      <c r="G16" s="850" t="s">
        <v>101</v>
      </c>
      <c r="H16" s="850" t="s">
        <v>102</v>
      </c>
      <c r="I16" s="916" t="s">
        <v>103</v>
      </c>
      <c r="J16" s="851" t="s">
        <v>104</v>
      </c>
      <c r="K16" s="846" t="s">
        <v>105</v>
      </c>
      <c r="L16" s="846" t="s">
        <v>106</v>
      </c>
      <c r="M16" s="850" t="s">
        <v>107</v>
      </c>
      <c r="N16" s="850" t="s">
        <v>108</v>
      </c>
      <c r="O16" s="850" t="s">
        <v>109</v>
      </c>
      <c r="Z16" s="917"/>
      <c r="AA16" s="917"/>
      <c r="AC16" s="917"/>
      <c r="AD16" s="917"/>
    </row>
    <row r="17" spans="1:51">
      <c r="A17" s="918">
        <v>1</v>
      </c>
      <c r="B17" s="919">
        <v>2</v>
      </c>
      <c r="C17" s="919">
        <v>3</v>
      </c>
      <c r="D17" s="1087">
        <v>4</v>
      </c>
      <c r="E17" s="919">
        <v>5</v>
      </c>
      <c r="F17" s="919">
        <v>6</v>
      </c>
      <c r="G17" s="919">
        <v>7</v>
      </c>
      <c r="H17" s="919">
        <v>8</v>
      </c>
      <c r="I17" s="919">
        <v>9</v>
      </c>
      <c r="J17" s="846">
        <v>10</v>
      </c>
      <c r="K17" s="846">
        <v>11</v>
      </c>
      <c r="L17" s="846">
        <v>12</v>
      </c>
      <c r="M17" s="846">
        <v>13</v>
      </c>
      <c r="N17" s="846" t="s">
        <v>110</v>
      </c>
      <c r="O17" s="920">
        <v>15</v>
      </c>
      <c r="Z17" s="287"/>
      <c r="AA17" s="287"/>
      <c r="AC17" s="287"/>
      <c r="AD17" s="287"/>
    </row>
    <row r="18" spans="1:51" s="1113" customFormat="1" ht="22.5" customHeight="1">
      <c r="A18" s="1209" t="s">
        <v>633</v>
      </c>
      <c r="B18" s="1209"/>
      <c r="C18" s="1209"/>
      <c r="D18" s="1209"/>
      <c r="E18" s="1209"/>
      <c r="F18" s="1209"/>
      <c r="G18" s="1209"/>
      <c r="H18" s="1209"/>
      <c r="I18" s="1209"/>
      <c r="J18" s="1210"/>
      <c r="K18" s="1106"/>
      <c r="L18" s="1106"/>
      <c r="M18" s="1106"/>
      <c r="N18" s="1106"/>
      <c r="O18" s="1107"/>
      <c r="P18" s="1108"/>
      <c r="Q18" s="1108"/>
      <c r="R18" s="1108"/>
      <c r="S18" s="1109"/>
      <c r="T18" s="1110"/>
      <c r="U18" s="1110"/>
      <c r="V18" s="1110"/>
      <c r="W18" s="1110"/>
      <c r="X18" s="1110"/>
      <c r="Y18" s="1110"/>
      <c r="Z18" s="1111"/>
      <c r="AA18" s="1111"/>
      <c r="AB18" s="1112"/>
      <c r="AC18" s="1111"/>
      <c r="AD18" s="1111"/>
      <c r="AL18" s="1110"/>
      <c r="AM18" s="1110"/>
      <c r="AN18" s="1110"/>
      <c r="AO18" s="1110"/>
      <c r="AP18" s="1110"/>
      <c r="AQ18" s="1110"/>
      <c r="AR18" s="1110"/>
      <c r="AS18" s="1110"/>
      <c r="AT18" s="1110"/>
      <c r="AU18" s="1110"/>
      <c r="AV18" s="1110"/>
      <c r="AW18" s="1110"/>
      <c r="AX18" s="1110"/>
      <c r="AY18" s="1110"/>
    </row>
    <row r="19" spans="1:51">
      <c r="A19" s="1042">
        <v>1</v>
      </c>
      <c r="B19" s="1042"/>
      <c r="C19" s="1042"/>
      <c r="D19" s="1094"/>
      <c r="E19" s="1097">
        <v>1000004401</v>
      </c>
      <c r="F19" s="1097">
        <v>85462040</v>
      </c>
      <c r="G19" s="897"/>
      <c r="H19" s="1042">
        <v>18</v>
      </c>
      <c r="I19" s="896"/>
      <c r="J19" s="1096" t="s">
        <v>123</v>
      </c>
      <c r="K19" s="1099" t="s">
        <v>113</v>
      </c>
      <c r="L19" s="1099">
        <v>6</v>
      </c>
      <c r="M19" s="895"/>
      <c r="N19" s="1044" t="str">
        <f t="shared" ref="N19:N34" si="0">IF(M19=0, "Included",IF(ISERROR(L19*M19), M19, L19*M19))</f>
        <v>Included</v>
      </c>
      <c r="O19" s="863">
        <f t="shared" ref="O19:O34" si="1">R19</f>
        <v>0</v>
      </c>
      <c r="P19" s="809"/>
      <c r="Q19" s="279">
        <f t="shared" ref="Q19:Q34" si="2">IF(N19="Included",0,N19)</f>
        <v>0</v>
      </c>
      <c r="R19" s="1033">
        <f>IF(I19="", H19*Q19/100,I19*Q19)</f>
        <v>0</v>
      </c>
      <c r="S19" s="809"/>
      <c r="T19" s="921"/>
      <c r="V19" s="396"/>
      <c r="AB19" s="279"/>
      <c r="AL19" s="279"/>
      <c r="AM19" s="279"/>
      <c r="AN19" s="279"/>
      <c r="AO19" s="279"/>
      <c r="AP19" s="279"/>
      <c r="AQ19" s="279"/>
      <c r="AR19" s="279"/>
      <c r="AS19" s="279"/>
      <c r="AT19" s="279"/>
      <c r="AU19" s="279"/>
      <c r="AV19" s="279"/>
      <c r="AW19" s="279"/>
      <c r="AX19" s="279"/>
      <c r="AY19" s="279"/>
    </row>
    <row r="20" spans="1:51">
      <c r="A20" s="1042">
        <v>2</v>
      </c>
      <c r="B20" s="1042"/>
      <c r="C20" s="1042"/>
      <c r="D20" s="1094"/>
      <c r="E20" s="1097">
        <v>1000001695</v>
      </c>
      <c r="F20" s="1097">
        <v>85354010</v>
      </c>
      <c r="G20" s="897"/>
      <c r="H20" s="1042">
        <v>18</v>
      </c>
      <c r="I20" s="896"/>
      <c r="J20" s="1096" t="s">
        <v>112</v>
      </c>
      <c r="K20" s="1099" t="s">
        <v>113</v>
      </c>
      <c r="L20" s="1099">
        <v>6</v>
      </c>
      <c r="M20" s="895"/>
      <c r="N20" s="1044" t="str">
        <f t="shared" si="0"/>
        <v>Included</v>
      </c>
      <c r="O20" s="863">
        <f t="shared" si="1"/>
        <v>0</v>
      </c>
      <c r="P20" s="809"/>
      <c r="Q20" s="279">
        <f t="shared" si="2"/>
        <v>0</v>
      </c>
      <c r="R20" s="1033">
        <f t="shared" ref="R20:R57" si="3">IF(I20="", H20*Q20/100,I20*Q20)</f>
        <v>0</v>
      </c>
      <c r="S20" s="809"/>
      <c r="T20" s="921"/>
      <c r="V20" s="396"/>
      <c r="AB20" s="279"/>
      <c r="AL20" s="279"/>
      <c r="AM20" s="279"/>
      <c r="AN20" s="279"/>
      <c r="AO20" s="279"/>
      <c r="AP20" s="279"/>
      <c r="AQ20" s="279"/>
      <c r="AR20" s="279"/>
      <c r="AS20" s="279"/>
      <c r="AT20" s="279"/>
      <c r="AU20" s="279"/>
      <c r="AV20" s="279"/>
      <c r="AW20" s="279"/>
      <c r="AX20" s="279"/>
      <c r="AY20" s="279"/>
    </row>
    <row r="21" spans="1:51" ht="31.5">
      <c r="A21" s="1042">
        <v>3</v>
      </c>
      <c r="B21" s="1042"/>
      <c r="C21" s="1042"/>
      <c r="D21" s="1094"/>
      <c r="E21" s="1097">
        <v>1000011318</v>
      </c>
      <c r="F21" s="1097">
        <v>85359090</v>
      </c>
      <c r="G21" s="897"/>
      <c r="H21" s="1042">
        <v>18</v>
      </c>
      <c r="I21" s="896"/>
      <c r="J21" s="1096" t="s">
        <v>634</v>
      </c>
      <c r="K21" s="1099" t="s">
        <v>124</v>
      </c>
      <c r="L21" s="1099">
        <v>10</v>
      </c>
      <c r="M21" s="895"/>
      <c r="N21" s="1044" t="str">
        <f t="shared" si="0"/>
        <v>Included</v>
      </c>
      <c r="O21" s="863">
        <f t="shared" si="1"/>
        <v>0</v>
      </c>
      <c r="P21" s="809"/>
      <c r="Q21" s="279">
        <f t="shared" si="2"/>
        <v>0</v>
      </c>
      <c r="R21" s="1033">
        <f t="shared" si="3"/>
        <v>0</v>
      </c>
      <c r="S21" s="809"/>
      <c r="T21" s="921"/>
      <c r="V21" s="396"/>
      <c r="AB21" s="279"/>
      <c r="AL21" s="279"/>
      <c r="AM21" s="279"/>
      <c r="AN21" s="279"/>
      <c r="AO21" s="279"/>
      <c r="AP21" s="279"/>
      <c r="AQ21" s="279"/>
      <c r="AR21" s="279"/>
      <c r="AS21" s="279"/>
      <c r="AT21" s="279"/>
      <c r="AU21" s="279"/>
      <c r="AV21" s="279"/>
      <c r="AW21" s="279"/>
      <c r="AX21" s="279"/>
      <c r="AY21" s="279"/>
    </row>
    <row r="22" spans="1:51" ht="31.5">
      <c r="A22" s="1042">
        <v>4</v>
      </c>
      <c r="B22" s="1042"/>
      <c r="C22" s="1042"/>
      <c r="D22" s="1094"/>
      <c r="E22" s="1097">
        <v>1000011326</v>
      </c>
      <c r="F22" s="1097">
        <v>85359090</v>
      </c>
      <c r="G22" s="897"/>
      <c r="H22" s="1042">
        <v>18</v>
      </c>
      <c r="I22" s="896"/>
      <c r="J22" s="1096" t="s">
        <v>635</v>
      </c>
      <c r="K22" s="1099" t="s">
        <v>124</v>
      </c>
      <c r="L22" s="1099">
        <v>2</v>
      </c>
      <c r="M22" s="895"/>
      <c r="N22" s="1044" t="str">
        <f t="shared" si="0"/>
        <v>Included</v>
      </c>
      <c r="O22" s="863">
        <f t="shared" si="1"/>
        <v>0</v>
      </c>
      <c r="P22" s="809"/>
      <c r="Q22" s="279">
        <f t="shared" si="2"/>
        <v>0</v>
      </c>
      <c r="R22" s="1033">
        <f t="shared" si="3"/>
        <v>0</v>
      </c>
      <c r="S22" s="809"/>
      <c r="T22" s="921"/>
      <c r="V22" s="396"/>
      <c r="AB22" s="279"/>
      <c r="AL22" s="279"/>
      <c r="AM22" s="279"/>
      <c r="AN22" s="279"/>
      <c r="AO22" s="279"/>
      <c r="AP22" s="279"/>
      <c r="AQ22" s="279"/>
      <c r="AR22" s="279"/>
      <c r="AS22" s="279"/>
      <c r="AT22" s="279"/>
      <c r="AU22" s="279"/>
      <c r="AV22" s="279"/>
      <c r="AW22" s="279"/>
      <c r="AX22" s="279"/>
      <c r="AY22" s="279"/>
    </row>
    <row r="23" spans="1:51" ht="47.25">
      <c r="A23" s="1042">
        <v>5</v>
      </c>
      <c r="B23" s="1042"/>
      <c r="C23" s="1042"/>
      <c r="D23" s="1094"/>
      <c r="E23" s="1097">
        <v>1000055986</v>
      </c>
      <c r="F23" s="1097">
        <v>85352912</v>
      </c>
      <c r="G23" s="897"/>
      <c r="H23" s="1042">
        <v>18</v>
      </c>
      <c r="I23" s="896"/>
      <c r="J23" s="1096" t="s">
        <v>636</v>
      </c>
      <c r="K23" s="1099" t="s">
        <v>113</v>
      </c>
      <c r="L23" s="1099">
        <v>12</v>
      </c>
      <c r="M23" s="895"/>
      <c r="N23" s="1044" t="str">
        <f t="shared" si="0"/>
        <v>Included</v>
      </c>
      <c r="O23" s="863">
        <f t="shared" si="1"/>
        <v>0</v>
      </c>
      <c r="P23" s="809"/>
      <c r="Q23" s="279">
        <f t="shared" si="2"/>
        <v>0</v>
      </c>
      <c r="R23" s="1033">
        <f t="shared" si="3"/>
        <v>0</v>
      </c>
      <c r="S23" s="809"/>
      <c r="T23" s="921"/>
      <c r="V23" s="396"/>
      <c r="AB23" s="279"/>
      <c r="AL23" s="279"/>
      <c r="AM23" s="279"/>
      <c r="AN23" s="279"/>
      <c r="AO23" s="279"/>
      <c r="AP23" s="279"/>
      <c r="AQ23" s="279"/>
      <c r="AR23" s="279"/>
      <c r="AS23" s="279"/>
      <c r="AT23" s="279"/>
      <c r="AU23" s="279"/>
      <c r="AV23" s="279"/>
      <c r="AW23" s="279"/>
      <c r="AX23" s="279"/>
      <c r="AY23" s="279"/>
    </row>
    <row r="24" spans="1:51" ht="47.25">
      <c r="A24" s="1042">
        <v>6</v>
      </c>
      <c r="B24" s="1042"/>
      <c r="C24" s="1042"/>
      <c r="D24" s="1094"/>
      <c r="E24" s="1097">
        <v>1000055991</v>
      </c>
      <c r="F24" s="1097">
        <v>85353090</v>
      </c>
      <c r="G24" s="897"/>
      <c r="H24" s="1042">
        <v>18</v>
      </c>
      <c r="I24" s="896"/>
      <c r="J24" s="1096" t="s">
        <v>637</v>
      </c>
      <c r="K24" s="1099" t="s">
        <v>113</v>
      </c>
      <c r="L24" s="1099">
        <v>42</v>
      </c>
      <c r="M24" s="895"/>
      <c r="N24" s="1044" t="str">
        <f t="shared" si="0"/>
        <v>Included</v>
      </c>
      <c r="O24" s="863">
        <f t="shared" si="1"/>
        <v>0</v>
      </c>
      <c r="P24" s="809"/>
      <c r="Q24" s="279">
        <f t="shared" si="2"/>
        <v>0</v>
      </c>
      <c r="R24" s="1033">
        <f t="shared" si="3"/>
        <v>0</v>
      </c>
      <c r="S24" s="809"/>
      <c r="T24" s="921"/>
      <c r="V24" s="396"/>
      <c r="AB24" s="279"/>
      <c r="AL24" s="279"/>
      <c r="AM24" s="279"/>
      <c r="AN24" s="279"/>
      <c r="AO24" s="279"/>
      <c r="AP24" s="279"/>
      <c r="AQ24" s="279"/>
      <c r="AR24" s="279"/>
      <c r="AS24" s="279"/>
      <c r="AT24" s="279"/>
      <c r="AU24" s="279"/>
      <c r="AV24" s="279"/>
      <c r="AW24" s="279"/>
      <c r="AX24" s="279"/>
      <c r="AY24" s="279"/>
    </row>
    <row r="25" spans="1:51" ht="72.75" customHeight="1">
      <c r="A25" s="1042">
        <v>7</v>
      </c>
      <c r="B25" s="1042"/>
      <c r="C25" s="1042"/>
      <c r="D25" s="1094"/>
      <c r="E25" s="1097">
        <v>1000055984</v>
      </c>
      <c r="F25" s="1097">
        <v>85353090</v>
      </c>
      <c r="G25" s="897"/>
      <c r="H25" s="1042">
        <v>18</v>
      </c>
      <c r="I25" s="896"/>
      <c r="J25" s="1096" t="s">
        <v>638</v>
      </c>
      <c r="K25" s="1099" t="s">
        <v>113</v>
      </c>
      <c r="L25" s="1099">
        <v>42</v>
      </c>
      <c r="M25" s="895"/>
      <c r="N25" s="1044" t="str">
        <f t="shared" si="0"/>
        <v>Included</v>
      </c>
      <c r="O25" s="863">
        <f t="shared" si="1"/>
        <v>0</v>
      </c>
      <c r="P25" s="809"/>
      <c r="Q25" s="279">
        <f t="shared" si="2"/>
        <v>0</v>
      </c>
      <c r="R25" s="1033">
        <f t="shared" si="3"/>
        <v>0</v>
      </c>
      <c r="S25" s="809"/>
      <c r="T25" s="921"/>
      <c r="V25" s="396"/>
      <c r="AB25" s="279"/>
      <c r="AL25" s="279"/>
      <c r="AM25" s="279"/>
      <c r="AN25" s="279"/>
      <c r="AO25" s="279"/>
      <c r="AP25" s="279"/>
      <c r="AQ25" s="279"/>
      <c r="AR25" s="279"/>
      <c r="AS25" s="279"/>
      <c r="AT25" s="279"/>
      <c r="AU25" s="279"/>
      <c r="AV25" s="279"/>
      <c r="AW25" s="279"/>
      <c r="AX25" s="279"/>
      <c r="AY25" s="279"/>
    </row>
    <row r="26" spans="1:51" ht="50.25" customHeight="1">
      <c r="A26" s="1042">
        <v>8</v>
      </c>
      <c r="B26" s="1042"/>
      <c r="C26" s="1042"/>
      <c r="D26" s="1094"/>
      <c r="E26" s="1097">
        <v>1000011255</v>
      </c>
      <c r="F26" s="1097">
        <v>85352913</v>
      </c>
      <c r="G26" s="897"/>
      <c r="H26" s="1042">
        <v>18</v>
      </c>
      <c r="I26" s="896"/>
      <c r="J26" s="1096" t="s">
        <v>639</v>
      </c>
      <c r="K26" s="1099" t="s">
        <v>124</v>
      </c>
      <c r="L26" s="1099">
        <v>3</v>
      </c>
      <c r="M26" s="895"/>
      <c r="N26" s="1044" t="str">
        <f t="shared" si="0"/>
        <v>Included</v>
      </c>
      <c r="O26" s="863">
        <f t="shared" si="1"/>
        <v>0</v>
      </c>
      <c r="P26" s="809"/>
      <c r="Q26" s="279">
        <f t="shared" si="2"/>
        <v>0</v>
      </c>
      <c r="R26" s="1033">
        <f t="shared" si="3"/>
        <v>0</v>
      </c>
      <c r="S26" s="809"/>
      <c r="T26" s="921"/>
      <c r="V26" s="396"/>
      <c r="AB26" s="279"/>
      <c r="AL26" s="279"/>
      <c r="AM26" s="279"/>
      <c r="AN26" s="279"/>
      <c r="AO26" s="279"/>
      <c r="AP26" s="279"/>
      <c r="AQ26" s="279"/>
      <c r="AR26" s="279"/>
      <c r="AS26" s="279"/>
      <c r="AT26" s="279"/>
      <c r="AU26" s="279"/>
      <c r="AV26" s="279"/>
      <c r="AW26" s="279"/>
      <c r="AX26" s="279"/>
      <c r="AY26" s="279"/>
    </row>
    <row r="27" spans="1:51" ht="47.25">
      <c r="A27" s="1042">
        <v>9</v>
      </c>
      <c r="B27" s="1042"/>
      <c r="C27" s="1042"/>
      <c r="D27" s="1094"/>
      <c r="E27" s="1097">
        <v>1000055983</v>
      </c>
      <c r="F27" s="1097">
        <v>85359090</v>
      </c>
      <c r="G27" s="897"/>
      <c r="H27" s="1042">
        <v>18</v>
      </c>
      <c r="I27" s="896"/>
      <c r="J27" s="1096" t="s">
        <v>640</v>
      </c>
      <c r="K27" s="1099" t="s">
        <v>124</v>
      </c>
      <c r="L27" s="1099">
        <v>60</v>
      </c>
      <c r="M27" s="895"/>
      <c r="N27" s="1044" t="str">
        <f t="shared" si="0"/>
        <v>Included</v>
      </c>
      <c r="O27" s="863">
        <f t="shared" si="1"/>
        <v>0</v>
      </c>
      <c r="P27" s="809"/>
      <c r="Q27" s="279">
        <f t="shared" si="2"/>
        <v>0</v>
      </c>
      <c r="R27" s="1033">
        <f t="shared" si="3"/>
        <v>0</v>
      </c>
      <c r="S27" s="809"/>
      <c r="T27" s="921"/>
      <c r="V27" s="396"/>
      <c r="AB27" s="279"/>
      <c r="AL27" s="279"/>
      <c r="AM27" s="279"/>
      <c r="AN27" s="279"/>
      <c r="AO27" s="279"/>
      <c r="AP27" s="279"/>
      <c r="AQ27" s="279"/>
      <c r="AR27" s="279"/>
      <c r="AS27" s="279"/>
      <c r="AT27" s="279"/>
      <c r="AU27" s="279"/>
      <c r="AV27" s="279"/>
      <c r="AW27" s="279"/>
      <c r="AX27" s="279"/>
      <c r="AY27" s="279"/>
    </row>
    <row r="28" spans="1:51" ht="47.25">
      <c r="A28" s="1042">
        <v>10</v>
      </c>
      <c r="B28" s="1042"/>
      <c r="C28" s="1042"/>
      <c r="D28" s="1094"/>
      <c r="E28" s="1097">
        <v>1000055982</v>
      </c>
      <c r="F28" s="1097">
        <v>85353090</v>
      </c>
      <c r="G28" s="897"/>
      <c r="H28" s="1042">
        <v>18</v>
      </c>
      <c r="I28" s="896"/>
      <c r="J28" s="1096" t="s">
        <v>641</v>
      </c>
      <c r="K28" s="1099" t="s">
        <v>124</v>
      </c>
      <c r="L28" s="1099">
        <v>5</v>
      </c>
      <c r="M28" s="895"/>
      <c r="N28" s="1044" t="str">
        <f t="shared" si="0"/>
        <v>Included</v>
      </c>
      <c r="O28" s="863">
        <f t="shared" si="1"/>
        <v>0</v>
      </c>
      <c r="P28" s="809"/>
      <c r="Q28" s="279">
        <f t="shared" si="2"/>
        <v>0</v>
      </c>
      <c r="R28" s="1033">
        <f t="shared" si="3"/>
        <v>0</v>
      </c>
      <c r="S28" s="809"/>
      <c r="T28" s="921"/>
      <c r="V28" s="396"/>
      <c r="AB28" s="279"/>
      <c r="AL28" s="279"/>
      <c r="AM28" s="279"/>
      <c r="AN28" s="279"/>
      <c r="AO28" s="279"/>
      <c r="AP28" s="279"/>
      <c r="AQ28" s="279"/>
      <c r="AR28" s="279"/>
      <c r="AS28" s="279"/>
      <c r="AT28" s="279"/>
      <c r="AU28" s="279"/>
      <c r="AV28" s="279"/>
      <c r="AW28" s="279"/>
      <c r="AX28" s="279"/>
      <c r="AY28" s="279"/>
    </row>
    <row r="29" spans="1:51" ht="47.25">
      <c r="A29" s="1042">
        <v>11</v>
      </c>
      <c r="B29" s="1042"/>
      <c r="C29" s="1042"/>
      <c r="D29" s="1094"/>
      <c r="E29" s="1097">
        <v>1000055981</v>
      </c>
      <c r="F29" s="1097">
        <v>85354010</v>
      </c>
      <c r="G29" s="897"/>
      <c r="H29" s="1042">
        <v>18</v>
      </c>
      <c r="I29" s="896"/>
      <c r="J29" s="1096" t="s">
        <v>642</v>
      </c>
      <c r="K29" s="1099" t="s">
        <v>124</v>
      </c>
      <c r="L29" s="1099">
        <v>20</v>
      </c>
      <c r="M29" s="895"/>
      <c r="N29" s="1044" t="str">
        <f t="shared" si="0"/>
        <v>Included</v>
      </c>
      <c r="O29" s="863">
        <f t="shared" si="1"/>
        <v>0</v>
      </c>
      <c r="P29" s="809"/>
      <c r="Q29" s="279">
        <f t="shared" si="2"/>
        <v>0</v>
      </c>
      <c r="R29" s="1033">
        <f t="shared" si="3"/>
        <v>0</v>
      </c>
      <c r="S29" s="809"/>
      <c r="T29" s="921"/>
      <c r="V29" s="396"/>
      <c r="AB29" s="279"/>
      <c r="AL29" s="279"/>
      <c r="AM29" s="279"/>
      <c r="AN29" s="279"/>
      <c r="AO29" s="279"/>
      <c r="AP29" s="279"/>
      <c r="AQ29" s="279"/>
      <c r="AR29" s="279"/>
      <c r="AS29" s="279"/>
      <c r="AT29" s="279"/>
      <c r="AU29" s="279"/>
      <c r="AV29" s="279"/>
      <c r="AW29" s="279"/>
      <c r="AX29" s="279"/>
      <c r="AY29" s="279"/>
    </row>
    <row r="30" spans="1:51" ht="47.25">
      <c r="A30" s="1042">
        <v>12</v>
      </c>
      <c r="B30" s="1042"/>
      <c r="C30" s="1042"/>
      <c r="D30" s="1094"/>
      <c r="E30" s="1097">
        <v>1000055980</v>
      </c>
      <c r="F30" s="1097">
        <v>85462040</v>
      </c>
      <c r="G30" s="897"/>
      <c r="H30" s="1042">
        <v>18</v>
      </c>
      <c r="I30" s="896"/>
      <c r="J30" s="1096" t="s">
        <v>643</v>
      </c>
      <c r="K30" s="1099" t="s">
        <v>124</v>
      </c>
      <c r="L30" s="1099">
        <v>60</v>
      </c>
      <c r="M30" s="895"/>
      <c r="N30" s="1044" t="str">
        <f t="shared" si="0"/>
        <v>Included</v>
      </c>
      <c r="O30" s="863">
        <f t="shared" si="1"/>
        <v>0</v>
      </c>
      <c r="P30" s="809"/>
      <c r="Q30" s="279">
        <f t="shared" si="2"/>
        <v>0</v>
      </c>
      <c r="R30" s="1033">
        <f t="shared" si="3"/>
        <v>0</v>
      </c>
      <c r="S30" s="809"/>
      <c r="T30" s="921"/>
      <c r="V30" s="396"/>
      <c r="AB30" s="279"/>
      <c r="AL30" s="279"/>
      <c r="AM30" s="279"/>
      <c r="AN30" s="279"/>
      <c r="AO30" s="279"/>
      <c r="AP30" s="279"/>
      <c r="AQ30" s="279"/>
      <c r="AR30" s="279"/>
      <c r="AS30" s="279"/>
      <c r="AT30" s="279"/>
      <c r="AU30" s="279"/>
      <c r="AV30" s="279"/>
      <c r="AW30" s="279"/>
      <c r="AX30" s="279"/>
      <c r="AY30" s="279"/>
    </row>
    <row r="31" spans="1:51" ht="47.25">
      <c r="A31" s="1042">
        <v>13</v>
      </c>
      <c r="B31" s="1042"/>
      <c r="C31" s="1042"/>
      <c r="D31" s="1094"/>
      <c r="E31" s="1097">
        <v>1000055978</v>
      </c>
      <c r="F31" s="1097">
        <v>72169990</v>
      </c>
      <c r="G31" s="897"/>
      <c r="H31" s="1042">
        <v>18</v>
      </c>
      <c r="I31" s="896"/>
      <c r="J31" s="1096" t="s">
        <v>644</v>
      </c>
      <c r="K31" s="1099" t="s">
        <v>124</v>
      </c>
      <c r="L31" s="1099">
        <v>20</v>
      </c>
      <c r="M31" s="895"/>
      <c r="N31" s="1044" t="str">
        <f t="shared" si="0"/>
        <v>Included</v>
      </c>
      <c r="O31" s="863">
        <f t="shared" si="1"/>
        <v>0</v>
      </c>
      <c r="P31" s="809"/>
      <c r="Q31" s="279">
        <f t="shared" si="2"/>
        <v>0</v>
      </c>
      <c r="R31" s="1033">
        <f t="shared" si="3"/>
        <v>0</v>
      </c>
      <c r="S31" s="809"/>
      <c r="T31" s="921"/>
      <c r="V31" s="396"/>
      <c r="AB31" s="279"/>
      <c r="AL31" s="279"/>
      <c r="AM31" s="279"/>
      <c r="AN31" s="279"/>
      <c r="AO31" s="279"/>
      <c r="AP31" s="279"/>
      <c r="AQ31" s="279"/>
      <c r="AR31" s="279"/>
      <c r="AS31" s="279"/>
      <c r="AT31" s="279"/>
      <c r="AU31" s="279"/>
      <c r="AV31" s="279"/>
      <c r="AW31" s="279"/>
      <c r="AX31" s="279"/>
      <c r="AY31" s="279"/>
    </row>
    <row r="32" spans="1:51" ht="47.25">
      <c r="A32" s="1042">
        <v>14</v>
      </c>
      <c r="B32" s="1042"/>
      <c r="C32" s="1042"/>
      <c r="D32" s="1094"/>
      <c r="E32" s="1097">
        <v>1000055977</v>
      </c>
      <c r="F32" s="1097">
        <v>72169990</v>
      </c>
      <c r="G32" s="897"/>
      <c r="H32" s="1042">
        <v>18</v>
      </c>
      <c r="I32" s="896"/>
      <c r="J32" s="1096" t="s">
        <v>645</v>
      </c>
      <c r="K32" s="1099" t="s">
        <v>124</v>
      </c>
      <c r="L32" s="1099">
        <v>30</v>
      </c>
      <c r="M32" s="895"/>
      <c r="N32" s="1044" t="str">
        <f t="shared" si="0"/>
        <v>Included</v>
      </c>
      <c r="O32" s="863">
        <f t="shared" si="1"/>
        <v>0</v>
      </c>
      <c r="P32" s="809"/>
      <c r="Q32" s="279">
        <f t="shared" si="2"/>
        <v>0</v>
      </c>
      <c r="R32" s="1033">
        <f t="shared" si="3"/>
        <v>0</v>
      </c>
      <c r="S32" s="809"/>
      <c r="T32" s="921"/>
      <c r="V32" s="396"/>
      <c r="AB32" s="279"/>
      <c r="AL32" s="279"/>
      <c r="AM32" s="279"/>
      <c r="AN32" s="279"/>
      <c r="AO32" s="279"/>
      <c r="AP32" s="279"/>
      <c r="AQ32" s="279"/>
      <c r="AR32" s="279"/>
      <c r="AS32" s="279"/>
      <c r="AT32" s="279"/>
      <c r="AU32" s="279"/>
      <c r="AV32" s="279"/>
      <c r="AW32" s="279"/>
      <c r="AX32" s="279"/>
      <c r="AY32" s="279"/>
    </row>
    <row r="33" spans="1:51" ht="47.25">
      <c r="A33" s="1042">
        <v>15</v>
      </c>
      <c r="B33" s="1042"/>
      <c r="C33" s="1042"/>
      <c r="D33" s="1094"/>
      <c r="E33" s="1097">
        <v>1000055975</v>
      </c>
      <c r="F33" s="1097">
        <v>72169990</v>
      </c>
      <c r="G33" s="897"/>
      <c r="H33" s="1042">
        <v>18</v>
      </c>
      <c r="I33" s="896"/>
      <c r="J33" s="1096" t="s">
        <v>646</v>
      </c>
      <c r="K33" s="1099" t="s">
        <v>124</v>
      </c>
      <c r="L33" s="1099">
        <v>25</v>
      </c>
      <c r="M33" s="895"/>
      <c r="N33" s="1044" t="str">
        <f t="shared" si="0"/>
        <v>Included</v>
      </c>
      <c r="O33" s="863">
        <f t="shared" si="1"/>
        <v>0</v>
      </c>
      <c r="P33" s="809"/>
      <c r="Q33" s="279">
        <f t="shared" si="2"/>
        <v>0</v>
      </c>
      <c r="R33" s="1033">
        <f t="shared" si="3"/>
        <v>0</v>
      </c>
      <c r="S33" s="809"/>
      <c r="T33" s="921"/>
      <c r="V33" s="396"/>
      <c r="AB33" s="279"/>
      <c r="AL33" s="279"/>
      <c r="AM33" s="279"/>
      <c r="AN33" s="279"/>
      <c r="AO33" s="279"/>
      <c r="AP33" s="279"/>
      <c r="AQ33" s="279"/>
      <c r="AR33" s="279"/>
      <c r="AS33" s="279"/>
      <c r="AT33" s="279"/>
      <c r="AU33" s="279"/>
      <c r="AV33" s="279"/>
      <c r="AW33" s="279"/>
      <c r="AX33" s="279"/>
      <c r="AY33" s="279"/>
    </row>
    <row r="34" spans="1:51" ht="47.25">
      <c r="A34" s="1042">
        <v>16</v>
      </c>
      <c r="B34" s="1042"/>
      <c r="C34" s="1042"/>
      <c r="D34" s="1094"/>
      <c r="E34" s="1097">
        <v>1000055973</v>
      </c>
      <c r="F34" s="1097">
        <v>72169990</v>
      </c>
      <c r="G34" s="897"/>
      <c r="H34" s="1042">
        <v>18</v>
      </c>
      <c r="I34" s="896"/>
      <c r="J34" s="1096" t="s">
        <v>647</v>
      </c>
      <c r="K34" s="1099" t="s">
        <v>124</v>
      </c>
      <c r="L34" s="1099">
        <v>10</v>
      </c>
      <c r="M34" s="895"/>
      <c r="N34" s="1044" t="str">
        <f t="shared" si="0"/>
        <v>Included</v>
      </c>
      <c r="O34" s="863">
        <f t="shared" si="1"/>
        <v>0</v>
      </c>
      <c r="P34" s="809"/>
      <c r="Q34" s="279">
        <f t="shared" si="2"/>
        <v>0</v>
      </c>
      <c r="R34" s="1033">
        <f t="shared" si="3"/>
        <v>0</v>
      </c>
      <c r="S34" s="809"/>
      <c r="T34" s="921"/>
      <c r="V34" s="396"/>
      <c r="AB34" s="279"/>
      <c r="AL34" s="279"/>
      <c r="AM34" s="279"/>
      <c r="AN34" s="279"/>
      <c r="AO34" s="279"/>
      <c r="AP34" s="279"/>
      <c r="AQ34" s="279"/>
      <c r="AR34" s="279"/>
      <c r="AS34" s="279"/>
      <c r="AT34" s="279"/>
      <c r="AU34" s="279"/>
      <c r="AV34" s="279"/>
      <c r="AW34" s="279"/>
      <c r="AX34" s="279"/>
      <c r="AY34" s="279"/>
    </row>
    <row r="35" spans="1:51" ht="31.5">
      <c r="A35" s="1042">
        <v>17</v>
      </c>
      <c r="B35" s="1042"/>
      <c r="C35" s="1042"/>
      <c r="D35" s="1094"/>
      <c r="E35" s="1097">
        <v>1000055446</v>
      </c>
      <c r="F35" s="1097">
        <v>72159090</v>
      </c>
      <c r="G35" s="897"/>
      <c r="H35" s="1042">
        <v>18</v>
      </c>
      <c r="I35" s="896"/>
      <c r="J35" s="1096" t="s">
        <v>648</v>
      </c>
      <c r="K35" s="1099" t="s">
        <v>113</v>
      </c>
      <c r="L35" s="1099">
        <v>1</v>
      </c>
      <c r="M35" s="895"/>
      <c r="N35" s="1044" t="str">
        <f t="shared" ref="N35:N39" si="4">IF(M35=0, "Included",IF(ISERROR(L35*M35), M35, L35*M35))</f>
        <v>Included</v>
      </c>
      <c r="O35" s="863">
        <f t="shared" ref="O35:O39" si="5">R35</f>
        <v>0</v>
      </c>
      <c r="P35" s="809"/>
      <c r="Q35" s="279">
        <f t="shared" ref="Q35:Q39" si="6">IF(N35="Included",0,N35)</f>
        <v>0</v>
      </c>
      <c r="R35" s="1033">
        <f t="shared" si="3"/>
        <v>0</v>
      </c>
      <c r="S35" s="809"/>
      <c r="T35" s="921"/>
      <c r="V35" s="396"/>
      <c r="AB35" s="279"/>
      <c r="AL35" s="279"/>
      <c r="AM35" s="279"/>
      <c r="AN35" s="279"/>
      <c r="AO35" s="279"/>
      <c r="AP35" s="279"/>
      <c r="AQ35" s="279"/>
      <c r="AR35" s="279"/>
      <c r="AS35" s="279"/>
      <c r="AT35" s="279"/>
      <c r="AU35" s="279"/>
      <c r="AV35" s="279"/>
      <c r="AW35" s="279"/>
      <c r="AX35" s="279"/>
      <c r="AY35" s="279"/>
    </row>
    <row r="36" spans="1:51" ht="31.5">
      <c r="A36" s="1042">
        <v>18</v>
      </c>
      <c r="B36" s="1042"/>
      <c r="C36" s="1042"/>
      <c r="D36" s="1094"/>
      <c r="E36" s="1097">
        <v>1000003410</v>
      </c>
      <c r="F36" s="1097">
        <v>85389000</v>
      </c>
      <c r="G36" s="897"/>
      <c r="H36" s="1042">
        <v>18</v>
      </c>
      <c r="I36" s="896"/>
      <c r="J36" s="1096" t="s">
        <v>649</v>
      </c>
      <c r="K36" s="1099" t="s">
        <v>113</v>
      </c>
      <c r="L36" s="1099">
        <v>1</v>
      </c>
      <c r="M36" s="895"/>
      <c r="N36" s="1044" t="str">
        <f t="shared" si="4"/>
        <v>Included</v>
      </c>
      <c r="O36" s="863">
        <f t="shared" si="5"/>
        <v>0</v>
      </c>
      <c r="P36" s="809"/>
      <c r="Q36" s="279">
        <f t="shared" si="6"/>
        <v>0</v>
      </c>
      <c r="R36" s="1033">
        <f t="shared" si="3"/>
        <v>0</v>
      </c>
      <c r="S36" s="809"/>
      <c r="T36" s="921"/>
      <c r="V36" s="396"/>
      <c r="AB36" s="279"/>
      <c r="AL36" s="279"/>
      <c r="AM36" s="279"/>
      <c r="AN36" s="279"/>
      <c r="AO36" s="279"/>
      <c r="AP36" s="279"/>
      <c r="AQ36" s="279"/>
      <c r="AR36" s="279"/>
      <c r="AS36" s="279"/>
      <c r="AT36" s="279"/>
      <c r="AU36" s="279"/>
      <c r="AV36" s="279"/>
      <c r="AW36" s="279"/>
      <c r="AX36" s="279"/>
      <c r="AY36" s="279"/>
    </row>
    <row r="37" spans="1:51">
      <c r="A37" s="1042">
        <v>19</v>
      </c>
      <c r="B37" s="1042"/>
      <c r="C37" s="1042"/>
      <c r="D37" s="1094"/>
      <c r="E37" s="1097">
        <v>1000006285</v>
      </c>
      <c r="F37" s="1097">
        <v>85371000</v>
      </c>
      <c r="G37" s="897"/>
      <c r="H37" s="1042">
        <v>18</v>
      </c>
      <c r="I37" s="896"/>
      <c r="J37" s="1096" t="s">
        <v>650</v>
      </c>
      <c r="K37" s="1099" t="s">
        <v>124</v>
      </c>
      <c r="L37" s="1099">
        <v>1</v>
      </c>
      <c r="M37" s="895"/>
      <c r="N37" s="1044" t="str">
        <f t="shared" si="4"/>
        <v>Included</v>
      </c>
      <c r="O37" s="863">
        <f t="shared" si="5"/>
        <v>0</v>
      </c>
      <c r="P37" s="809"/>
      <c r="Q37" s="279">
        <f t="shared" si="6"/>
        <v>0</v>
      </c>
      <c r="R37" s="1033">
        <f t="shared" si="3"/>
        <v>0</v>
      </c>
      <c r="S37" s="809"/>
      <c r="T37" s="921"/>
      <c r="V37" s="396"/>
      <c r="AB37" s="279"/>
      <c r="AL37" s="279"/>
      <c r="AM37" s="279"/>
      <c r="AN37" s="279"/>
      <c r="AO37" s="279"/>
      <c r="AP37" s="279"/>
      <c r="AQ37" s="279"/>
      <c r="AR37" s="279"/>
      <c r="AS37" s="279"/>
      <c r="AT37" s="279"/>
      <c r="AU37" s="279"/>
      <c r="AV37" s="279"/>
      <c r="AW37" s="279"/>
      <c r="AX37" s="279"/>
      <c r="AY37" s="279"/>
    </row>
    <row r="38" spans="1:51" ht="31.5">
      <c r="A38" s="1042">
        <v>20</v>
      </c>
      <c r="B38" s="1042"/>
      <c r="C38" s="1042"/>
      <c r="D38" s="1094"/>
      <c r="E38" s="1097">
        <v>1000012019</v>
      </c>
      <c r="F38" s="1097">
        <v>85371000</v>
      </c>
      <c r="G38" s="897"/>
      <c r="H38" s="1042">
        <v>18</v>
      </c>
      <c r="I38" s="896"/>
      <c r="J38" s="1096" t="s">
        <v>651</v>
      </c>
      <c r="K38" s="1099" t="s">
        <v>124</v>
      </c>
      <c r="L38" s="1099">
        <v>1</v>
      </c>
      <c r="M38" s="895"/>
      <c r="N38" s="1044" t="str">
        <f t="shared" si="4"/>
        <v>Included</v>
      </c>
      <c r="O38" s="863">
        <f t="shared" si="5"/>
        <v>0</v>
      </c>
      <c r="P38" s="809"/>
      <c r="Q38" s="279">
        <f t="shared" si="6"/>
        <v>0</v>
      </c>
      <c r="R38" s="1033">
        <f t="shared" si="3"/>
        <v>0</v>
      </c>
      <c r="S38" s="809"/>
      <c r="T38" s="921"/>
      <c r="V38" s="396"/>
      <c r="AB38" s="279"/>
      <c r="AL38" s="279"/>
      <c r="AM38" s="279"/>
      <c r="AN38" s="279"/>
      <c r="AO38" s="279"/>
      <c r="AP38" s="279"/>
      <c r="AQ38" s="279"/>
      <c r="AR38" s="279"/>
      <c r="AS38" s="279"/>
      <c r="AT38" s="279"/>
      <c r="AU38" s="279"/>
      <c r="AV38" s="279"/>
      <c r="AW38" s="279"/>
      <c r="AX38" s="279"/>
      <c r="AY38" s="279"/>
    </row>
    <row r="39" spans="1:51" ht="47.25">
      <c r="A39" s="1042">
        <v>21</v>
      </c>
      <c r="B39" s="1042"/>
      <c r="C39" s="1042"/>
      <c r="D39" s="1094"/>
      <c r="E39" s="1097">
        <v>1000015243</v>
      </c>
      <c r="F39" s="1097">
        <v>85371000</v>
      </c>
      <c r="G39" s="897"/>
      <c r="H39" s="1042">
        <v>18</v>
      </c>
      <c r="I39" s="896"/>
      <c r="J39" s="1096" t="s">
        <v>652</v>
      </c>
      <c r="K39" s="1099" t="s">
        <v>653</v>
      </c>
      <c r="L39" s="1099">
        <v>300</v>
      </c>
      <c r="M39" s="895"/>
      <c r="N39" s="1044" t="str">
        <f t="shared" si="4"/>
        <v>Included</v>
      </c>
      <c r="O39" s="863">
        <f t="shared" si="5"/>
        <v>0</v>
      </c>
      <c r="P39" s="809"/>
      <c r="Q39" s="279">
        <f t="shared" si="6"/>
        <v>0</v>
      </c>
      <c r="R39" s="1033">
        <f t="shared" si="3"/>
        <v>0</v>
      </c>
      <c r="S39" s="809"/>
      <c r="T39" s="921"/>
      <c r="V39" s="396"/>
      <c r="AB39" s="279"/>
      <c r="AL39" s="279"/>
      <c r="AM39" s="279"/>
      <c r="AN39" s="279"/>
      <c r="AO39" s="279"/>
      <c r="AP39" s="279"/>
      <c r="AQ39" s="279"/>
      <c r="AR39" s="279"/>
      <c r="AS39" s="279"/>
      <c r="AT39" s="279"/>
      <c r="AU39" s="279"/>
      <c r="AV39" s="279"/>
      <c r="AW39" s="279"/>
      <c r="AX39" s="279"/>
      <c r="AY39" s="279"/>
    </row>
    <row r="40" spans="1:51">
      <c r="A40" s="1042">
        <v>22</v>
      </c>
      <c r="B40" s="1042"/>
      <c r="C40" s="1042"/>
      <c r="D40" s="1094"/>
      <c r="E40" s="1097">
        <v>1000013796</v>
      </c>
      <c r="F40" s="1097">
        <v>85371000</v>
      </c>
      <c r="G40" s="897"/>
      <c r="H40" s="1042">
        <v>18</v>
      </c>
      <c r="I40" s="896"/>
      <c r="J40" s="1096" t="s">
        <v>654</v>
      </c>
      <c r="K40" s="1099" t="s">
        <v>113</v>
      </c>
      <c r="L40" s="1099">
        <v>1</v>
      </c>
      <c r="M40" s="895"/>
      <c r="N40" s="1044" t="str">
        <f t="shared" ref="N40:N50" si="7">IF(M40=0, "Included",IF(ISERROR(L40*M40), M40, L40*M40))</f>
        <v>Included</v>
      </c>
      <c r="O40" s="863">
        <f t="shared" ref="O40:O50" si="8">R40</f>
        <v>0</v>
      </c>
      <c r="P40" s="809"/>
      <c r="Q40" s="279">
        <f t="shared" ref="Q40:Q50" si="9">IF(N40="Included",0,N40)</f>
        <v>0</v>
      </c>
      <c r="R40" s="1033">
        <f t="shared" si="3"/>
        <v>0</v>
      </c>
      <c r="S40" s="809"/>
      <c r="T40" s="921"/>
      <c r="V40" s="396"/>
      <c r="AB40" s="279"/>
      <c r="AL40" s="279"/>
      <c r="AM40" s="279"/>
      <c r="AN40" s="279"/>
      <c r="AO40" s="279"/>
      <c r="AP40" s="279"/>
      <c r="AQ40" s="279"/>
      <c r="AR40" s="279"/>
      <c r="AS40" s="279"/>
      <c r="AT40" s="279"/>
      <c r="AU40" s="279"/>
      <c r="AV40" s="279"/>
      <c r="AW40" s="279"/>
      <c r="AX40" s="279"/>
      <c r="AY40" s="279"/>
    </row>
    <row r="41" spans="1:51" ht="31.5">
      <c r="A41" s="1042">
        <v>23</v>
      </c>
      <c r="B41" s="1042"/>
      <c r="C41" s="1042"/>
      <c r="D41" s="1094"/>
      <c r="E41" s="1097">
        <v>1000038397</v>
      </c>
      <c r="F41" s="1097">
        <v>85371000</v>
      </c>
      <c r="G41" s="897"/>
      <c r="H41" s="1042">
        <v>18</v>
      </c>
      <c r="I41" s="896"/>
      <c r="J41" s="1096" t="s">
        <v>655</v>
      </c>
      <c r="K41" s="1099" t="s">
        <v>113</v>
      </c>
      <c r="L41" s="1099">
        <v>35</v>
      </c>
      <c r="M41" s="895"/>
      <c r="N41" s="1044" t="str">
        <f t="shared" si="7"/>
        <v>Included</v>
      </c>
      <c r="O41" s="863">
        <f t="shared" si="8"/>
        <v>0</v>
      </c>
      <c r="P41" s="809"/>
      <c r="Q41" s="279">
        <f t="shared" si="9"/>
        <v>0</v>
      </c>
      <c r="R41" s="1033">
        <f t="shared" si="3"/>
        <v>0</v>
      </c>
      <c r="S41" s="809"/>
      <c r="T41" s="921"/>
      <c r="V41" s="396"/>
      <c r="AB41" s="279"/>
      <c r="AL41" s="279"/>
      <c r="AM41" s="279"/>
      <c r="AN41" s="279"/>
      <c r="AO41" s="279"/>
      <c r="AP41" s="279"/>
      <c r="AQ41" s="279"/>
      <c r="AR41" s="279"/>
      <c r="AS41" s="279"/>
      <c r="AT41" s="279"/>
      <c r="AU41" s="279"/>
      <c r="AV41" s="279"/>
      <c r="AW41" s="279"/>
      <c r="AX41" s="279"/>
      <c r="AY41" s="279"/>
    </row>
    <row r="42" spans="1:51" ht="31.5">
      <c r="A42" s="1042">
        <v>24</v>
      </c>
      <c r="B42" s="1042"/>
      <c r="C42" s="1042"/>
      <c r="D42" s="1094"/>
      <c r="E42" s="1097">
        <v>1000038389</v>
      </c>
      <c r="F42" s="1097">
        <v>85371000</v>
      </c>
      <c r="G42" s="897"/>
      <c r="H42" s="1042">
        <v>18</v>
      </c>
      <c r="I42" s="896"/>
      <c r="J42" s="1096" t="s">
        <v>656</v>
      </c>
      <c r="K42" s="1099" t="s">
        <v>113</v>
      </c>
      <c r="L42" s="1099">
        <v>35</v>
      </c>
      <c r="M42" s="895"/>
      <c r="N42" s="1044" t="str">
        <f t="shared" ref="N42:N49" si="10">IF(M42=0, "Included",IF(ISERROR(L42*M42), M42, L42*M42))</f>
        <v>Included</v>
      </c>
      <c r="O42" s="863">
        <f t="shared" ref="O42:O49" si="11">R42</f>
        <v>0</v>
      </c>
      <c r="P42" s="809"/>
      <c r="Q42" s="279">
        <f t="shared" ref="Q42:Q49" si="12">IF(N42="Included",0,N42)</f>
        <v>0</v>
      </c>
      <c r="R42" s="1033">
        <f t="shared" si="3"/>
        <v>0</v>
      </c>
      <c r="S42" s="809"/>
      <c r="T42" s="921"/>
      <c r="V42" s="396"/>
      <c r="AB42" s="279"/>
      <c r="AL42" s="279"/>
      <c r="AM42" s="279"/>
      <c r="AN42" s="279"/>
      <c r="AO42" s="279"/>
      <c r="AP42" s="279"/>
      <c r="AQ42" s="279"/>
      <c r="AR42" s="279"/>
      <c r="AS42" s="279"/>
      <c r="AT42" s="279"/>
      <c r="AU42" s="279"/>
      <c r="AV42" s="279"/>
      <c r="AW42" s="279"/>
      <c r="AX42" s="279"/>
      <c r="AY42" s="279"/>
    </row>
    <row r="43" spans="1:51">
      <c r="A43" s="1042">
        <v>25</v>
      </c>
      <c r="B43" s="1042"/>
      <c r="C43" s="1042"/>
      <c r="D43" s="1094"/>
      <c r="E43" s="1097">
        <v>1000038385</v>
      </c>
      <c r="F43" s="1097">
        <v>85287390</v>
      </c>
      <c r="G43" s="897"/>
      <c r="H43" s="1042">
        <v>18</v>
      </c>
      <c r="I43" s="896"/>
      <c r="J43" s="1096" t="s">
        <v>134</v>
      </c>
      <c r="K43" s="1099" t="s">
        <v>113</v>
      </c>
      <c r="L43" s="1099">
        <v>75</v>
      </c>
      <c r="M43" s="895"/>
      <c r="N43" s="1044" t="str">
        <f t="shared" si="10"/>
        <v>Included</v>
      </c>
      <c r="O43" s="863">
        <f t="shared" si="11"/>
        <v>0</v>
      </c>
      <c r="P43" s="809"/>
      <c r="Q43" s="279">
        <f t="shared" si="12"/>
        <v>0</v>
      </c>
      <c r="R43" s="1033">
        <f t="shared" si="3"/>
        <v>0</v>
      </c>
      <c r="S43" s="809"/>
      <c r="T43" s="921"/>
      <c r="V43" s="396"/>
      <c r="AB43" s="279"/>
      <c r="AL43" s="279"/>
      <c r="AM43" s="279"/>
      <c r="AN43" s="279"/>
      <c r="AO43" s="279"/>
      <c r="AP43" s="279"/>
      <c r="AQ43" s="279"/>
      <c r="AR43" s="279"/>
      <c r="AS43" s="279"/>
      <c r="AT43" s="279"/>
      <c r="AU43" s="279"/>
      <c r="AV43" s="279"/>
      <c r="AW43" s="279"/>
      <c r="AX43" s="279"/>
      <c r="AY43" s="279"/>
    </row>
    <row r="44" spans="1:51" ht="31.5">
      <c r="A44" s="1042">
        <v>26</v>
      </c>
      <c r="B44" s="1042"/>
      <c r="C44" s="1042"/>
      <c r="D44" s="1094"/>
      <c r="E44" s="1097">
        <v>1000038325</v>
      </c>
      <c r="F44" s="1097">
        <v>85371000</v>
      </c>
      <c r="G44" s="897"/>
      <c r="H44" s="1042">
        <v>18</v>
      </c>
      <c r="I44" s="896"/>
      <c r="J44" s="1096" t="s">
        <v>133</v>
      </c>
      <c r="K44" s="1099" t="s">
        <v>113</v>
      </c>
      <c r="L44" s="1099">
        <v>75</v>
      </c>
      <c r="M44" s="895"/>
      <c r="N44" s="1044" t="str">
        <f t="shared" si="10"/>
        <v>Included</v>
      </c>
      <c r="O44" s="863">
        <f t="shared" si="11"/>
        <v>0</v>
      </c>
      <c r="P44" s="809"/>
      <c r="Q44" s="279">
        <f t="shared" si="12"/>
        <v>0</v>
      </c>
      <c r="R44" s="1033">
        <f t="shared" si="3"/>
        <v>0</v>
      </c>
      <c r="S44" s="809"/>
      <c r="T44" s="921"/>
      <c r="V44" s="396"/>
      <c r="AB44" s="279"/>
      <c r="AL44" s="279"/>
      <c r="AM44" s="279"/>
      <c r="AN44" s="279"/>
      <c r="AO44" s="279"/>
      <c r="AP44" s="279"/>
      <c r="AQ44" s="279"/>
      <c r="AR44" s="279"/>
      <c r="AS44" s="279"/>
      <c r="AT44" s="279"/>
      <c r="AU44" s="279"/>
      <c r="AV44" s="279"/>
      <c r="AW44" s="279"/>
      <c r="AX44" s="279"/>
      <c r="AY44" s="279"/>
    </row>
    <row r="45" spans="1:51" ht="31.5">
      <c r="A45" s="1042">
        <v>27</v>
      </c>
      <c r="B45" s="1042"/>
      <c r="C45" s="1042"/>
      <c r="D45" s="1094"/>
      <c r="E45" s="1097">
        <v>1000038387</v>
      </c>
      <c r="F45" s="1097">
        <v>85371000</v>
      </c>
      <c r="G45" s="897"/>
      <c r="H45" s="1042">
        <v>18</v>
      </c>
      <c r="I45" s="896"/>
      <c r="J45" s="1096" t="s">
        <v>132</v>
      </c>
      <c r="K45" s="1099" t="s">
        <v>113</v>
      </c>
      <c r="L45" s="1099">
        <v>75</v>
      </c>
      <c r="M45" s="895"/>
      <c r="N45" s="1044" t="str">
        <f t="shared" si="10"/>
        <v>Included</v>
      </c>
      <c r="O45" s="863">
        <f t="shared" si="11"/>
        <v>0</v>
      </c>
      <c r="P45" s="809"/>
      <c r="Q45" s="279">
        <f t="shared" si="12"/>
        <v>0</v>
      </c>
      <c r="R45" s="1033">
        <f t="shared" si="3"/>
        <v>0</v>
      </c>
      <c r="S45" s="809"/>
      <c r="T45" s="921"/>
      <c r="V45" s="396"/>
      <c r="AB45" s="279"/>
      <c r="AL45" s="279"/>
      <c r="AM45" s="279"/>
      <c r="AN45" s="279"/>
      <c r="AO45" s="279"/>
      <c r="AP45" s="279"/>
      <c r="AQ45" s="279"/>
      <c r="AR45" s="279"/>
      <c r="AS45" s="279"/>
      <c r="AT45" s="279"/>
      <c r="AU45" s="279"/>
      <c r="AV45" s="279"/>
      <c r="AW45" s="279"/>
      <c r="AX45" s="279"/>
      <c r="AY45" s="279"/>
    </row>
    <row r="46" spans="1:51">
      <c r="A46" s="1042">
        <v>28</v>
      </c>
      <c r="B46" s="1042"/>
      <c r="C46" s="1042"/>
      <c r="D46" s="1094"/>
      <c r="E46" s="1097">
        <v>1000014548</v>
      </c>
      <c r="F46" s="1097">
        <v>85446020</v>
      </c>
      <c r="G46" s="897"/>
      <c r="H46" s="1042">
        <v>18</v>
      </c>
      <c r="I46" s="896"/>
      <c r="J46" s="1096" t="s">
        <v>130</v>
      </c>
      <c r="K46" s="1099" t="s">
        <v>113</v>
      </c>
      <c r="L46" s="1099">
        <v>2</v>
      </c>
      <c r="M46" s="895"/>
      <c r="N46" s="1044" t="str">
        <f t="shared" si="10"/>
        <v>Included</v>
      </c>
      <c r="O46" s="863">
        <f t="shared" si="11"/>
        <v>0</v>
      </c>
      <c r="P46" s="809"/>
      <c r="Q46" s="279">
        <f t="shared" si="12"/>
        <v>0</v>
      </c>
      <c r="R46" s="1033">
        <f t="shared" si="3"/>
        <v>0</v>
      </c>
      <c r="S46" s="809"/>
      <c r="T46" s="921"/>
      <c r="V46" s="396"/>
      <c r="AB46" s="279"/>
      <c r="AL46" s="279"/>
      <c r="AM46" s="279"/>
      <c r="AN46" s="279"/>
      <c r="AO46" s="279"/>
      <c r="AP46" s="279"/>
      <c r="AQ46" s="279"/>
      <c r="AR46" s="279"/>
      <c r="AS46" s="279"/>
      <c r="AT46" s="279"/>
      <c r="AU46" s="279"/>
      <c r="AV46" s="279"/>
      <c r="AW46" s="279"/>
      <c r="AX46" s="279"/>
      <c r="AY46" s="279"/>
    </row>
    <row r="47" spans="1:51">
      <c r="A47" s="1042">
        <v>29</v>
      </c>
      <c r="B47" s="1042"/>
      <c r="C47" s="1042"/>
      <c r="D47" s="1094"/>
      <c r="E47" s="1097">
        <v>1000014547</v>
      </c>
      <c r="F47" s="1097">
        <v>85446020</v>
      </c>
      <c r="G47" s="897"/>
      <c r="H47" s="1042">
        <v>18</v>
      </c>
      <c r="I47" s="896"/>
      <c r="J47" s="1096" t="s">
        <v>657</v>
      </c>
      <c r="K47" s="1099" t="s">
        <v>113</v>
      </c>
      <c r="L47" s="1099">
        <v>2</v>
      </c>
      <c r="M47" s="895"/>
      <c r="N47" s="1044" t="str">
        <f t="shared" si="10"/>
        <v>Included</v>
      </c>
      <c r="O47" s="863">
        <f t="shared" si="11"/>
        <v>0</v>
      </c>
      <c r="P47" s="809"/>
      <c r="Q47" s="279">
        <f t="shared" si="12"/>
        <v>0</v>
      </c>
      <c r="R47" s="1033">
        <f t="shared" si="3"/>
        <v>0</v>
      </c>
      <c r="S47" s="809"/>
      <c r="T47" s="921"/>
      <c r="V47" s="396"/>
      <c r="AB47" s="279"/>
      <c r="AL47" s="279"/>
      <c r="AM47" s="279"/>
      <c r="AN47" s="279"/>
      <c r="AO47" s="279"/>
      <c r="AP47" s="279"/>
      <c r="AQ47" s="279"/>
      <c r="AR47" s="279"/>
      <c r="AS47" s="279"/>
      <c r="AT47" s="279"/>
      <c r="AU47" s="279"/>
      <c r="AV47" s="279"/>
      <c r="AW47" s="279"/>
      <c r="AX47" s="279"/>
      <c r="AY47" s="279"/>
    </row>
    <row r="48" spans="1:51">
      <c r="A48" s="1042">
        <v>30</v>
      </c>
      <c r="B48" s="1042"/>
      <c r="C48" s="1042"/>
      <c r="D48" s="1094"/>
      <c r="E48" s="1097">
        <v>1000017567</v>
      </c>
      <c r="F48" s="1097">
        <v>85446020</v>
      </c>
      <c r="G48" s="897"/>
      <c r="H48" s="1042">
        <v>18</v>
      </c>
      <c r="I48" s="896"/>
      <c r="J48" s="1096" t="s">
        <v>658</v>
      </c>
      <c r="K48" s="1099" t="s">
        <v>113</v>
      </c>
      <c r="L48" s="1099">
        <v>6</v>
      </c>
      <c r="M48" s="895"/>
      <c r="N48" s="1044" t="str">
        <f t="shared" si="10"/>
        <v>Included</v>
      </c>
      <c r="O48" s="863">
        <f t="shared" si="11"/>
        <v>0</v>
      </c>
      <c r="P48" s="809"/>
      <c r="Q48" s="279">
        <f t="shared" si="12"/>
        <v>0</v>
      </c>
      <c r="R48" s="1033">
        <f t="shared" si="3"/>
        <v>0</v>
      </c>
      <c r="S48" s="809"/>
      <c r="T48" s="921"/>
      <c r="V48" s="396"/>
      <c r="AB48" s="279"/>
      <c r="AL48" s="279"/>
      <c r="AM48" s="279"/>
      <c r="AN48" s="279"/>
      <c r="AO48" s="279"/>
      <c r="AP48" s="279"/>
      <c r="AQ48" s="279"/>
      <c r="AR48" s="279"/>
      <c r="AS48" s="279"/>
      <c r="AT48" s="279"/>
      <c r="AU48" s="279"/>
      <c r="AV48" s="279"/>
      <c r="AW48" s="279"/>
      <c r="AX48" s="279"/>
      <c r="AY48" s="279"/>
    </row>
    <row r="49" spans="1:51" ht="47.25">
      <c r="A49" s="1042">
        <v>31</v>
      </c>
      <c r="B49" s="1042"/>
      <c r="C49" s="1042"/>
      <c r="D49" s="1094"/>
      <c r="E49" s="1097">
        <v>1000020192</v>
      </c>
      <c r="F49" s="1097">
        <v>85446020</v>
      </c>
      <c r="G49" s="897"/>
      <c r="H49" s="1042">
        <v>18</v>
      </c>
      <c r="I49" s="896"/>
      <c r="J49" s="1096" t="s">
        <v>659</v>
      </c>
      <c r="K49" s="1099" t="s">
        <v>113</v>
      </c>
      <c r="L49" s="1099">
        <v>3</v>
      </c>
      <c r="M49" s="895"/>
      <c r="N49" s="1044" t="str">
        <f t="shared" si="10"/>
        <v>Included</v>
      </c>
      <c r="O49" s="863">
        <f t="shared" si="11"/>
        <v>0</v>
      </c>
      <c r="P49" s="809"/>
      <c r="Q49" s="279">
        <f t="shared" si="12"/>
        <v>0</v>
      </c>
      <c r="R49" s="1033">
        <f t="shared" si="3"/>
        <v>0</v>
      </c>
      <c r="S49" s="809"/>
      <c r="T49" s="921"/>
      <c r="V49" s="396"/>
      <c r="AB49" s="279"/>
      <c r="AL49" s="279"/>
      <c r="AM49" s="279"/>
      <c r="AN49" s="279"/>
      <c r="AO49" s="279"/>
      <c r="AP49" s="279"/>
      <c r="AQ49" s="279"/>
      <c r="AR49" s="279"/>
      <c r="AS49" s="279"/>
      <c r="AT49" s="279"/>
      <c r="AU49" s="279"/>
      <c r="AV49" s="279"/>
      <c r="AW49" s="279"/>
      <c r="AX49" s="279"/>
      <c r="AY49" s="279"/>
    </row>
    <row r="50" spans="1:51" ht="78" customHeight="1">
      <c r="A50" s="1042">
        <v>32</v>
      </c>
      <c r="B50" s="1042"/>
      <c r="C50" s="1042"/>
      <c r="D50" s="1094"/>
      <c r="E50" s="1097">
        <v>1000020194</v>
      </c>
      <c r="F50" s="1097">
        <v>85446020</v>
      </c>
      <c r="G50" s="897"/>
      <c r="H50" s="1042">
        <v>18</v>
      </c>
      <c r="I50" s="896"/>
      <c r="J50" s="1096" t="s">
        <v>668</v>
      </c>
      <c r="K50" s="1099" t="s">
        <v>113</v>
      </c>
      <c r="L50" s="1099">
        <v>4</v>
      </c>
      <c r="M50" s="895"/>
      <c r="N50" s="1044" t="str">
        <f t="shared" si="7"/>
        <v>Included</v>
      </c>
      <c r="O50" s="863">
        <f t="shared" si="8"/>
        <v>0</v>
      </c>
      <c r="P50" s="809"/>
      <c r="Q50" s="279">
        <f t="shared" si="9"/>
        <v>0</v>
      </c>
      <c r="R50" s="1033">
        <f t="shared" si="3"/>
        <v>0</v>
      </c>
      <c r="S50" s="809"/>
      <c r="T50" s="921"/>
      <c r="V50" s="396"/>
      <c r="AB50" s="279"/>
      <c r="AL50" s="279"/>
      <c r="AM50" s="279"/>
      <c r="AN50" s="279"/>
      <c r="AO50" s="279"/>
      <c r="AP50" s="279"/>
      <c r="AQ50" s="279"/>
      <c r="AR50" s="279"/>
      <c r="AS50" s="279"/>
      <c r="AT50" s="279"/>
      <c r="AU50" s="279"/>
      <c r="AV50" s="279"/>
      <c r="AW50" s="279"/>
      <c r="AX50" s="279"/>
      <c r="AY50" s="279"/>
    </row>
    <row r="51" spans="1:51" ht="90" customHeight="1">
      <c r="A51" s="1042">
        <v>33</v>
      </c>
      <c r="B51" s="1042"/>
      <c r="C51" s="1042"/>
      <c r="D51" s="1094"/>
      <c r="E51" s="1097">
        <v>1000015954</v>
      </c>
      <c r="F51" s="1097">
        <v>85446020</v>
      </c>
      <c r="G51" s="897"/>
      <c r="H51" s="1042">
        <v>18</v>
      </c>
      <c r="I51" s="896"/>
      <c r="J51" s="1096" t="s">
        <v>660</v>
      </c>
      <c r="K51" s="1099" t="s">
        <v>137</v>
      </c>
      <c r="L51" s="1099">
        <v>157</v>
      </c>
      <c r="M51" s="895"/>
      <c r="N51" s="1044" t="str">
        <f t="shared" ref="N51" si="13">IF(M51=0, "Included",IF(ISERROR(L51*M51), M51, L51*M51))</f>
        <v>Included</v>
      </c>
      <c r="O51" s="863">
        <f t="shared" ref="O51" si="14">R51</f>
        <v>0</v>
      </c>
      <c r="P51" s="809"/>
      <c r="Q51" s="279">
        <f t="shared" ref="Q51" si="15">IF(N51="Included",0,N51)</f>
        <v>0</v>
      </c>
      <c r="R51" s="1033">
        <f t="shared" si="3"/>
        <v>0</v>
      </c>
      <c r="S51" s="809"/>
      <c r="T51" s="921"/>
      <c r="V51" s="396"/>
      <c r="AB51" s="279"/>
      <c r="AL51" s="279"/>
      <c r="AM51" s="279"/>
      <c r="AN51" s="279"/>
      <c r="AO51" s="279"/>
      <c r="AP51" s="279"/>
      <c r="AQ51" s="279"/>
      <c r="AR51" s="279"/>
      <c r="AS51" s="279"/>
      <c r="AT51" s="279"/>
      <c r="AU51" s="279"/>
      <c r="AV51" s="279"/>
      <c r="AW51" s="279"/>
      <c r="AX51" s="279"/>
      <c r="AY51" s="279"/>
    </row>
    <row r="52" spans="1:51" ht="47.25">
      <c r="A52" s="1042">
        <v>34</v>
      </c>
      <c r="B52" s="1042"/>
      <c r="C52" s="1042"/>
      <c r="D52" s="1094"/>
      <c r="E52" s="1097">
        <v>1000011713</v>
      </c>
      <c r="F52" s="1097">
        <v>85446020</v>
      </c>
      <c r="G52" s="897"/>
      <c r="H52" s="1042">
        <v>18</v>
      </c>
      <c r="I52" s="896"/>
      <c r="J52" s="1096" t="s">
        <v>661</v>
      </c>
      <c r="K52" s="1099" t="s">
        <v>137</v>
      </c>
      <c r="L52" s="1099">
        <v>15</v>
      </c>
      <c r="M52" s="895"/>
      <c r="N52" s="1044" t="str">
        <f t="shared" ref="N52:N57" si="16">IF(M52=0, "Included",IF(ISERROR(L52*M52), M52, L52*M52))</f>
        <v>Included</v>
      </c>
      <c r="O52" s="863">
        <f t="shared" ref="O52:O57" si="17">R52</f>
        <v>0</v>
      </c>
      <c r="P52" s="809"/>
      <c r="Q52" s="279">
        <f t="shared" ref="Q52:Q57" si="18">IF(N52="Included",0,N52)</f>
        <v>0</v>
      </c>
      <c r="R52" s="1033">
        <f t="shared" si="3"/>
        <v>0</v>
      </c>
      <c r="S52" s="809"/>
      <c r="T52" s="921"/>
      <c r="V52" s="396"/>
      <c r="AB52" s="279"/>
      <c r="AL52" s="279"/>
      <c r="AM52" s="279"/>
      <c r="AN52" s="279"/>
      <c r="AO52" s="279"/>
      <c r="AP52" s="279"/>
      <c r="AQ52" s="279"/>
      <c r="AR52" s="279"/>
      <c r="AS52" s="279"/>
      <c r="AT52" s="279"/>
      <c r="AU52" s="279"/>
      <c r="AV52" s="279"/>
      <c r="AW52" s="279"/>
      <c r="AX52" s="279"/>
      <c r="AY52" s="279"/>
    </row>
    <row r="53" spans="1:51" ht="47.25">
      <c r="A53" s="1042">
        <v>35</v>
      </c>
      <c r="B53" s="1042"/>
      <c r="C53" s="1042"/>
      <c r="D53" s="1094"/>
      <c r="E53" s="1097">
        <v>1000012373</v>
      </c>
      <c r="F53" s="1097">
        <v>85446020</v>
      </c>
      <c r="G53" s="897"/>
      <c r="H53" s="1042">
        <v>18</v>
      </c>
      <c r="I53" s="896"/>
      <c r="J53" s="1096" t="s">
        <v>662</v>
      </c>
      <c r="K53" s="1099" t="s">
        <v>137</v>
      </c>
      <c r="L53" s="1099">
        <v>15</v>
      </c>
      <c r="M53" s="895"/>
      <c r="N53" s="1044" t="str">
        <f t="shared" si="16"/>
        <v>Included</v>
      </c>
      <c r="O53" s="863">
        <f t="shared" si="17"/>
        <v>0</v>
      </c>
      <c r="P53" s="809"/>
      <c r="Q53" s="279">
        <f t="shared" si="18"/>
        <v>0</v>
      </c>
      <c r="R53" s="1033">
        <f t="shared" si="3"/>
        <v>0</v>
      </c>
      <c r="S53" s="809"/>
      <c r="T53" s="921"/>
      <c r="V53" s="396"/>
      <c r="AB53" s="279"/>
      <c r="AL53" s="279"/>
      <c r="AM53" s="279"/>
      <c r="AN53" s="279"/>
      <c r="AO53" s="279"/>
      <c r="AP53" s="279"/>
      <c r="AQ53" s="279"/>
      <c r="AR53" s="279"/>
      <c r="AS53" s="279"/>
      <c r="AT53" s="279"/>
      <c r="AU53" s="279"/>
      <c r="AV53" s="279"/>
      <c r="AW53" s="279"/>
      <c r="AX53" s="279"/>
      <c r="AY53" s="279"/>
    </row>
    <row r="54" spans="1:51" ht="90" customHeight="1">
      <c r="A54" s="1042">
        <v>36</v>
      </c>
      <c r="B54" s="1042"/>
      <c r="C54" s="1042"/>
      <c r="D54" s="1094"/>
      <c r="E54" s="1097">
        <v>1000015953</v>
      </c>
      <c r="F54" s="1097">
        <v>85446020</v>
      </c>
      <c r="G54" s="897"/>
      <c r="H54" s="1042">
        <v>18</v>
      </c>
      <c r="I54" s="896"/>
      <c r="J54" s="1096" t="s">
        <v>663</v>
      </c>
      <c r="K54" s="1099" t="s">
        <v>137</v>
      </c>
      <c r="L54" s="1099">
        <v>92</v>
      </c>
      <c r="M54" s="895"/>
      <c r="N54" s="1044" t="str">
        <f t="shared" si="16"/>
        <v>Included</v>
      </c>
      <c r="O54" s="863">
        <f t="shared" si="17"/>
        <v>0</v>
      </c>
      <c r="P54" s="809"/>
      <c r="Q54" s="279">
        <f t="shared" si="18"/>
        <v>0</v>
      </c>
      <c r="R54" s="1033">
        <f t="shared" si="3"/>
        <v>0</v>
      </c>
      <c r="S54" s="809"/>
      <c r="T54" s="921"/>
      <c r="V54" s="396"/>
      <c r="AB54" s="279"/>
      <c r="AL54" s="279"/>
      <c r="AM54" s="279"/>
      <c r="AN54" s="279"/>
      <c r="AO54" s="279"/>
      <c r="AP54" s="279"/>
      <c r="AQ54" s="279"/>
      <c r="AR54" s="279"/>
      <c r="AS54" s="279"/>
      <c r="AT54" s="279"/>
      <c r="AU54" s="279"/>
      <c r="AV54" s="279"/>
      <c r="AW54" s="279"/>
      <c r="AX54" s="279"/>
      <c r="AY54" s="279"/>
    </row>
    <row r="55" spans="1:51">
      <c r="A55" s="1042">
        <v>37</v>
      </c>
      <c r="B55" s="1042"/>
      <c r="C55" s="1042"/>
      <c r="D55" s="1094"/>
      <c r="E55" s="1097">
        <v>1000017562</v>
      </c>
      <c r="F55" s="1097">
        <v>85446090</v>
      </c>
      <c r="G55" s="897"/>
      <c r="H55" s="1042">
        <v>18</v>
      </c>
      <c r="I55" s="896"/>
      <c r="J55" s="1096" t="s">
        <v>664</v>
      </c>
      <c r="K55" s="1099" t="s">
        <v>113</v>
      </c>
      <c r="L55" s="1099">
        <v>6</v>
      </c>
      <c r="M55" s="895"/>
      <c r="N55" s="1044" t="str">
        <f t="shared" si="16"/>
        <v>Included</v>
      </c>
      <c r="O55" s="863">
        <f t="shared" si="17"/>
        <v>0</v>
      </c>
      <c r="P55" s="809"/>
      <c r="Q55" s="279">
        <f t="shared" si="18"/>
        <v>0</v>
      </c>
      <c r="R55" s="1033">
        <f t="shared" si="3"/>
        <v>0</v>
      </c>
      <c r="S55" s="809"/>
      <c r="T55" s="921"/>
      <c r="V55" s="396"/>
      <c r="AB55" s="279"/>
      <c r="AL55" s="279"/>
      <c r="AM55" s="279"/>
      <c r="AN55" s="279"/>
      <c r="AO55" s="279"/>
      <c r="AP55" s="279"/>
      <c r="AQ55" s="279"/>
      <c r="AR55" s="279"/>
      <c r="AS55" s="279"/>
      <c r="AT55" s="279"/>
      <c r="AU55" s="279"/>
      <c r="AV55" s="279"/>
      <c r="AW55" s="279"/>
      <c r="AX55" s="279"/>
      <c r="AY55" s="279"/>
    </row>
    <row r="56" spans="1:51">
      <c r="A56" s="1042">
        <v>38</v>
      </c>
      <c r="B56" s="1042"/>
      <c r="C56" s="1042"/>
      <c r="D56" s="1094"/>
      <c r="E56" s="1097">
        <v>1000012366</v>
      </c>
      <c r="F56" s="1097">
        <v>85446020</v>
      </c>
      <c r="G56" s="897"/>
      <c r="H56" s="1042">
        <v>18</v>
      </c>
      <c r="I56" s="896"/>
      <c r="J56" s="1096" t="s">
        <v>665</v>
      </c>
      <c r="K56" s="1099" t="s">
        <v>666</v>
      </c>
      <c r="L56" s="1099">
        <v>156</v>
      </c>
      <c r="M56" s="895"/>
      <c r="N56" s="1044" t="str">
        <f t="shared" si="16"/>
        <v>Included</v>
      </c>
      <c r="O56" s="863">
        <f t="shared" si="17"/>
        <v>0</v>
      </c>
      <c r="P56" s="809"/>
      <c r="Q56" s="279">
        <f t="shared" si="18"/>
        <v>0</v>
      </c>
      <c r="R56" s="1033">
        <f t="shared" si="3"/>
        <v>0</v>
      </c>
      <c r="S56" s="809"/>
      <c r="T56" s="921"/>
      <c r="V56" s="396"/>
      <c r="AB56" s="279"/>
      <c r="AL56" s="279"/>
      <c r="AM56" s="279"/>
      <c r="AN56" s="279"/>
      <c r="AO56" s="279"/>
      <c r="AP56" s="279"/>
      <c r="AQ56" s="279"/>
      <c r="AR56" s="279"/>
      <c r="AS56" s="279"/>
      <c r="AT56" s="279"/>
      <c r="AU56" s="279"/>
      <c r="AV56" s="279"/>
      <c r="AW56" s="279"/>
      <c r="AX56" s="279"/>
      <c r="AY56" s="279"/>
    </row>
    <row r="57" spans="1:51">
      <c r="A57" s="1042">
        <v>39</v>
      </c>
      <c r="B57" s="1042"/>
      <c r="C57" s="1042"/>
      <c r="D57" s="1094"/>
      <c r="E57" s="1097">
        <v>1000029277</v>
      </c>
      <c r="F57" s="1097">
        <v>84151090</v>
      </c>
      <c r="G57" s="897"/>
      <c r="H57" s="1042">
        <v>18</v>
      </c>
      <c r="I57" s="896"/>
      <c r="J57" s="1096" t="s">
        <v>667</v>
      </c>
      <c r="K57" s="1099" t="s">
        <v>124</v>
      </c>
      <c r="L57" s="1099">
        <v>2</v>
      </c>
      <c r="M57" s="895"/>
      <c r="N57" s="1044" t="str">
        <f t="shared" si="16"/>
        <v>Included</v>
      </c>
      <c r="O57" s="863">
        <f t="shared" si="17"/>
        <v>0</v>
      </c>
      <c r="P57" s="809"/>
      <c r="Q57" s="279">
        <f t="shared" si="18"/>
        <v>0</v>
      </c>
      <c r="R57" s="1033">
        <f t="shared" si="3"/>
        <v>0</v>
      </c>
      <c r="S57" s="809"/>
      <c r="T57" s="921"/>
      <c r="V57" s="396"/>
      <c r="AB57" s="279"/>
      <c r="AL57" s="279"/>
      <c r="AM57" s="279"/>
      <c r="AN57" s="279"/>
      <c r="AO57" s="279"/>
      <c r="AP57" s="279"/>
      <c r="AQ57" s="279"/>
      <c r="AR57" s="279"/>
      <c r="AS57" s="279"/>
      <c r="AT57" s="279"/>
      <c r="AU57" s="279"/>
      <c r="AV57" s="279"/>
      <c r="AW57" s="279"/>
      <c r="AX57" s="279"/>
      <c r="AY57" s="279"/>
    </row>
    <row r="58" spans="1:51">
      <c r="A58" s="1045"/>
      <c r="B58" s="1046"/>
      <c r="C58" s="1046"/>
      <c r="D58" s="1088"/>
      <c r="E58" s="1046"/>
      <c r="F58" s="1046"/>
      <c r="G58" s="1046"/>
      <c r="H58" s="1230" t="s">
        <v>140</v>
      </c>
      <c r="I58" s="1230"/>
      <c r="J58" s="1230"/>
      <c r="K58" s="1230"/>
      <c r="L58" s="1230"/>
      <c r="M58" s="1231"/>
      <c r="N58" s="922">
        <f>SUM(N19:N57)</f>
        <v>0</v>
      </c>
      <c r="O58" s="923">
        <f>SUM(O19:O57)</f>
        <v>0</v>
      </c>
      <c r="S58" s="909"/>
      <c r="Z58" s="1033"/>
      <c r="AA58" s="1033"/>
      <c r="AC58" s="1033"/>
      <c r="AD58" s="1033"/>
      <c r="AF58" s="1027"/>
      <c r="AL58" s="279"/>
      <c r="AM58" s="279"/>
      <c r="AN58" s="279"/>
      <c r="AO58" s="279"/>
      <c r="AP58" s="279"/>
      <c r="AQ58" s="279"/>
      <c r="AR58" s="279"/>
      <c r="AS58" s="279"/>
      <c r="AT58" s="279"/>
      <c r="AU58" s="279"/>
      <c r="AV58" s="279"/>
      <c r="AW58" s="279"/>
      <c r="AX58" s="279"/>
      <c r="AY58" s="279"/>
    </row>
    <row r="59" spans="1:51">
      <c r="A59" s="924"/>
      <c r="B59" s="925"/>
      <c r="C59" s="925"/>
      <c r="D59" s="1089"/>
      <c r="E59" s="925"/>
      <c r="F59" s="925"/>
      <c r="G59" s="925"/>
      <c r="H59" s="1237" t="s">
        <v>141</v>
      </c>
      <c r="I59" s="1237"/>
      <c r="J59" s="1237"/>
      <c r="K59" s="1237"/>
      <c r="L59" s="1237"/>
      <c r="M59" s="1238"/>
      <c r="N59" s="926">
        <f>'Sch-7'!M20</f>
        <v>0</v>
      </c>
      <c r="O59" s="1047"/>
      <c r="Z59" s="1027"/>
      <c r="AA59" s="1033"/>
      <c r="AC59" s="1027"/>
      <c r="AD59" s="1033"/>
      <c r="AL59" s="279"/>
      <c r="AM59" s="279"/>
      <c r="AN59" s="279"/>
      <c r="AO59" s="279"/>
      <c r="AP59" s="279"/>
      <c r="AQ59" s="279"/>
      <c r="AR59" s="279"/>
      <c r="AS59" s="279"/>
      <c r="AT59" s="279"/>
      <c r="AU59" s="279"/>
      <c r="AV59" s="279"/>
      <c r="AW59" s="279"/>
      <c r="AX59" s="279"/>
      <c r="AY59" s="279"/>
    </row>
    <row r="60" spans="1:51" ht="17.25" thickBot="1">
      <c r="A60" s="927"/>
      <c r="B60" s="928"/>
      <c r="C60" s="928"/>
      <c r="D60" s="1090"/>
      <c r="E60" s="928"/>
      <c r="F60" s="928"/>
      <c r="G60" s="928"/>
      <c r="H60" s="1239" t="s">
        <v>142</v>
      </c>
      <c r="I60" s="1239"/>
      <c r="J60" s="1239"/>
      <c r="K60" s="1239"/>
      <c r="L60" s="1239"/>
      <c r="M60" s="1239"/>
      <c r="N60" s="929">
        <f>N59+N58</f>
        <v>0</v>
      </c>
      <c r="O60" s="1048"/>
      <c r="Z60" s="1027"/>
      <c r="AA60" s="930"/>
      <c r="AB60" s="832"/>
      <c r="AC60" s="832"/>
      <c r="AD60" s="930"/>
      <c r="AF60" s="1049"/>
      <c r="AL60" s="279"/>
      <c r="AM60" s="279"/>
      <c r="AN60" s="279"/>
      <c r="AO60" s="279"/>
      <c r="AP60" s="279"/>
      <c r="AQ60" s="279"/>
      <c r="AR60" s="279"/>
      <c r="AS60" s="279"/>
      <c r="AT60" s="279"/>
      <c r="AU60" s="279"/>
      <c r="AV60" s="279"/>
      <c r="AW60" s="279"/>
      <c r="AX60" s="279"/>
      <c r="AY60" s="279"/>
    </row>
    <row r="61" spans="1:51" ht="17.25" thickBot="1">
      <c r="A61" s="931"/>
      <c r="B61" s="931"/>
      <c r="C61" s="931"/>
      <c r="D61" s="1091"/>
      <c r="E61" s="931"/>
      <c r="F61" s="931"/>
      <c r="G61" s="931"/>
      <c r="H61" s="1234" t="s">
        <v>143</v>
      </c>
      <c r="I61" s="1235"/>
      <c r="J61" s="1235"/>
      <c r="K61" s="1235"/>
      <c r="L61" s="1235"/>
      <c r="M61" s="1236"/>
      <c r="N61" s="932">
        <f>O58</f>
        <v>0</v>
      </c>
      <c r="O61" s="1048"/>
      <c r="Z61" s="1027"/>
      <c r="AA61" s="930"/>
      <c r="AB61" s="832"/>
      <c r="AC61" s="832"/>
      <c r="AD61" s="930"/>
      <c r="AF61" s="1049"/>
      <c r="AL61" s="279"/>
      <c r="AM61" s="279"/>
      <c r="AN61" s="279"/>
      <c r="AO61" s="279"/>
      <c r="AP61" s="279"/>
      <c r="AQ61" s="279"/>
      <c r="AR61" s="279"/>
      <c r="AS61" s="279"/>
      <c r="AT61" s="279"/>
      <c r="AU61" s="279"/>
      <c r="AV61" s="279"/>
      <c r="AW61" s="279"/>
      <c r="AX61" s="279"/>
      <c r="AY61" s="279"/>
    </row>
    <row r="62" spans="1:51">
      <c r="A62" s="1232"/>
      <c r="B62" s="1232"/>
      <c r="C62" s="1232"/>
      <c r="D62" s="1232"/>
      <c r="E62" s="1232"/>
      <c r="F62" s="1232"/>
      <c r="G62" s="1232"/>
      <c r="H62" s="1233"/>
      <c r="I62" s="1233"/>
      <c r="J62" s="1233"/>
      <c r="K62" s="1233"/>
      <c r="L62" s="1233"/>
      <c r="M62" s="1233"/>
      <c r="N62" s="1233"/>
      <c r="O62" s="1233"/>
      <c r="Z62" s="1049"/>
      <c r="AA62" s="1033"/>
      <c r="AC62" s="1049"/>
      <c r="AD62" s="1033"/>
      <c r="AL62" s="279"/>
      <c r="AM62" s="279"/>
      <c r="AN62" s="279"/>
      <c r="AO62" s="279"/>
      <c r="AP62" s="279"/>
      <c r="AQ62" s="279"/>
      <c r="AR62" s="279"/>
      <c r="AS62" s="279"/>
      <c r="AT62" s="279"/>
      <c r="AU62" s="279"/>
      <c r="AV62" s="279"/>
      <c r="AW62" s="279"/>
      <c r="AX62" s="279"/>
      <c r="AY62" s="279"/>
    </row>
    <row r="63" spans="1:51">
      <c r="A63" s="75" t="s">
        <v>144</v>
      </c>
      <c r="B63" s="1222" t="s">
        <v>145</v>
      </c>
      <c r="C63" s="1222"/>
      <c r="D63" s="1222"/>
      <c r="E63" s="1222"/>
      <c r="F63" s="1222"/>
      <c r="G63" s="1222"/>
      <c r="H63" s="1222"/>
      <c r="I63" s="1222"/>
      <c r="J63" s="1222"/>
      <c r="K63" s="1222"/>
      <c r="L63" s="1222"/>
      <c r="M63" s="1222"/>
      <c r="N63" s="1222"/>
      <c r="O63" s="1222"/>
      <c r="AL63" s="279"/>
      <c r="AM63" s="279"/>
      <c r="AN63" s="279"/>
      <c r="AO63" s="279"/>
      <c r="AP63" s="279"/>
      <c r="AQ63" s="279"/>
      <c r="AR63" s="279"/>
      <c r="AS63" s="279"/>
      <c r="AT63" s="279"/>
      <c r="AU63" s="279"/>
      <c r="AV63" s="279"/>
      <c r="AW63" s="279"/>
      <c r="AX63" s="279"/>
      <c r="AY63" s="279"/>
    </row>
    <row r="64" spans="1:51">
      <c r="A64" s="1049" t="s">
        <v>146</v>
      </c>
      <c r="B64" s="1222" t="s">
        <v>147</v>
      </c>
      <c r="C64" s="1222"/>
      <c r="D64" s="1222"/>
      <c r="E64" s="1222"/>
      <c r="F64" s="1222"/>
      <c r="G64" s="1222"/>
      <c r="H64" s="1222"/>
      <c r="I64" s="1222"/>
      <c r="J64" s="1222"/>
      <c r="K64" s="1222"/>
      <c r="L64" s="1222"/>
      <c r="M64" s="1222"/>
      <c r="N64" s="1222"/>
      <c r="O64" s="1222"/>
      <c r="AL64" s="279"/>
      <c r="AM64" s="279"/>
      <c r="AN64" s="279"/>
      <c r="AO64" s="279"/>
      <c r="AP64" s="279"/>
      <c r="AQ64" s="279"/>
      <c r="AR64" s="279"/>
      <c r="AS64" s="279"/>
      <c r="AT64" s="279"/>
      <c r="AU64" s="279"/>
      <c r="AV64" s="279"/>
      <c r="AW64" s="279"/>
      <c r="AX64" s="279"/>
      <c r="AY64" s="279"/>
    </row>
    <row r="65" spans="1:51">
      <c r="A65" s="1049"/>
      <c r="B65" s="1049"/>
      <c r="C65" s="1049"/>
      <c r="E65" s="1049"/>
      <c r="F65" s="1222"/>
      <c r="G65" s="1222"/>
      <c r="H65" s="1222"/>
      <c r="I65" s="1222"/>
      <c r="J65" s="1222"/>
      <c r="K65" s="1222"/>
      <c r="L65" s="1222"/>
      <c r="M65" s="1222"/>
      <c r="N65" s="1222"/>
      <c r="O65" s="1222"/>
      <c r="AL65" s="279"/>
      <c r="AM65" s="279"/>
      <c r="AN65" s="279"/>
      <c r="AO65" s="279"/>
      <c r="AP65" s="279"/>
      <c r="AQ65" s="279"/>
      <c r="AR65" s="279"/>
      <c r="AS65" s="279"/>
      <c r="AT65" s="279"/>
      <c r="AU65" s="279"/>
      <c r="AV65" s="279"/>
      <c r="AW65" s="279"/>
      <c r="AX65" s="279"/>
      <c r="AY65" s="279"/>
    </row>
    <row r="66" spans="1:51">
      <c r="A66" s="1050" t="s">
        <v>148</v>
      </c>
      <c r="B66" s="1022" t="str">
        <f>'Names of Bidder'!D31&amp;"-"&amp; 'Names of Bidder'!E31&amp;"-" &amp;'Names of Bidder'!F31</f>
        <v>--</v>
      </c>
      <c r="C66" s="1050"/>
      <c r="E66" s="1050"/>
      <c r="F66" s="279"/>
      <c r="G66" s="1050"/>
      <c r="H66" s="1050"/>
      <c r="J66" s="1228" t="s">
        <v>149</v>
      </c>
      <c r="K66" s="1228"/>
      <c r="L66" s="1228"/>
      <c r="M66" s="1229" t="str">
        <f>IF('Names of Bidder'!D24=0, "", 'Names of Bidder'!D24)</f>
        <v/>
      </c>
      <c r="N66" s="1229"/>
      <c r="P66" s="813"/>
      <c r="Q66" s="813"/>
      <c r="R66" s="813"/>
      <c r="AL66" s="279"/>
      <c r="AM66" s="279"/>
      <c r="AN66" s="279"/>
      <c r="AO66" s="279"/>
      <c r="AP66" s="279"/>
      <c r="AQ66" s="279"/>
      <c r="AR66" s="279"/>
      <c r="AS66" s="279"/>
      <c r="AT66" s="279"/>
      <c r="AU66" s="279"/>
      <c r="AV66" s="279"/>
      <c r="AW66" s="279"/>
      <c r="AX66" s="279"/>
      <c r="AY66" s="279"/>
    </row>
    <row r="67" spans="1:51">
      <c r="A67" s="1050" t="s">
        <v>150</v>
      </c>
      <c r="B67" s="1051" t="str">
        <f>IF('Names of Bidder'!D32=0, "", 'Names of Bidder'!D32)</f>
        <v/>
      </c>
      <c r="C67" s="1050"/>
      <c r="E67" s="1050"/>
      <c r="F67" s="279"/>
      <c r="G67" s="1050"/>
      <c r="H67" s="1050"/>
      <c r="J67" s="1228" t="s">
        <v>151</v>
      </c>
      <c r="K67" s="1228"/>
      <c r="L67" s="1228"/>
      <c r="M67" s="1229" t="str">
        <f>IF('Names of Bidder'!D25=0, "", 'Names of Bidder'!D25)</f>
        <v/>
      </c>
      <c r="N67" s="1229"/>
      <c r="P67" s="813"/>
      <c r="Q67" s="813"/>
      <c r="R67" s="813"/>
      <c r="AL67" s="279"/>
      <c r="AM67" s="279"/>
      <c r="AN67" s="279"/>
      <c r="AO67" s="279"/>
      <c r="AP67" s="279"/>
      <c r="AQ67" s="279"/>
      <c r="AR67" s="279"/>
      <c r="AS67" s="279"/>
      <c r="AT67" s="279"/>
      <c r="AU67" s="279"/>
      <c r="AV67" s="279"/>
      <c r="AW67" s="279"/>
      <c r="AX67" s="279"/>
      <c r="AY67" s="279"/>
    </row>
    <row r="68" spans="1:51">
      <c r="A68" s="812"/>
      <c r="B68" s="812"/>
      <c r="C68" s="812"/>
      <c r="D68" s="809"/>
      <c r="E68" s="812"/>
      <c r="F68" s="812"/>
      <c r="G68" s="812"/>
      <c r="H68" s="812"/>
      <c r="I68" s="933"/>
      <c r="J68" s="1228"/>
      <c r="K68" s="1228"/>
      <c r="L68" s="1228"/>
      <c r="M68" s="1229"/>
      <c r="N68" s="1229"/>
      <c r="P68" s="813"/>
      <c r="Q68" s="813"/>
      <c r="R68" s="813"/>
      <c r="AL68" s="279"/>
      <c r="AM68" s="279"/>
      <c r="AN68" s="279"/>
      <c r="AO68" s="279"/>
      <c r="AP68" s="279"/>
      <c r="AQ68" s="279"/>
      <c r="AR68" s="279"/>
      <c r="AS68" s="279"/>
      <c r="AT68" s="279"/>
      <c r="AU68" s="279"/>
      <c r="AV68" s="279"/>
      <c r="AW68" s="279"/>
      <c r="AX68" s="279"/>
      <c r="AY68" s="279"/>
    </row>
    <row r="69" spans="1:51">
      <c r="A69" s="394"/>
      <c r="B69" s="394"/>
      <c r="C69" s="394"/>
      <c r="D69" s="396"/>
      <c r="E69" s="394"/>
      <c r="F69" s="394"/>
      <c r="G69" s="394"/>
      <c r="H69" s="394"/>
      <c r="I69" s="934"/>
      <c r="J69" s="396"/>
      <c r="K69" s="394"/>
      <c r="L69" s="832"/>
      <c r="M69" s="935"/>
      <c r="N69" s="394"/>
      <c r="O69" s="1038"/>
      <c r="AL69" s="279"/>
      <c r="AM69" s="279"/>
      <c r="AN69" s="279"/>
      <c r="AO69" s="279"/>
      <c r="AP69" s="279"/>
      <c r="AQ69" s="279"/>
      <c r="AR69" s="279"/>
      <c r="AS69" s="279"/>
      <c r="AT69" s="279"/>
      <c r="AU69" s="279"/>
      <c r="AV69" s="279"/>
      <c r="AW69" s="279"/>
      <c r="AX69" s="279"/>
      <c r="AY69" s="279"/>
    </row>
    <row r="70" spans="1:51">
      <c r="A70" s="394"/>
      <c r="B70" s="394"/>
      <c r="C70" s="394"/>
      <c r="D70" s="396"/>
      <c r="E70" s="394"/>
      <c r="F70" s="394"/>
      <c r="G70" s="394"/>
      <c r="H70" s="394"/>
      <c r="I70" s="934"/>
      <c r="J70" s="396"/>
      <c r="K70" s="394"/>
      <c r="L70" s="394"/>
      <c r="M70" s="396"/>
      <c r="N70" s="394"/>
      <c r="O70" s="1038"/>
      <c r="AL70" s="279"/>
      <c r="AM70" s="279"/>
      <c r="AN70" s="279"/>
      <c r="AO70" s="279"/>
      <c r="AP70" s="279"/>
      <c r="AQ70" s="279"/>
      <c r="AR70" s="279"/>
      <c r="AS70" s="279"/>
      <c r="AT70" s="279"/>
      <c r="AU70" s="279"/>
      <c r="AV70" s="279"/>
      <c r="AW70" s="279"/>
      <c r="AX70" s="279"/>
      <c r="AY70" s="279"/>
    </row>
    <row r="71" spans="1:51">
      <c r="A71" s="394"/>
      <c r="B71" s="394"/>
      <c r="C71" s="394"/>
      <c r="D71" s="396"/>
      <c r="E71" s="394"/>
      <c r="F71" s="394"/>
      <c r="G71" s="394"/>
      <c r="H71" s="394"/>
      <c r="I71" s="934"/>
      <c r="J71" s="396"/>
      <c r="K71" s="394"/>
      <c r="L71" s="394"/>
      <c r="M71" s="396"/>
      <c r="N71" s="394"/>
      <c r="O71" s="1038"/>
      <c r="AL71" s="279"/>
      <c r="AM71" s="279"/>
      <c r="AN71" s="279"/>
      <c r="AO71" s="279"/>
      <c r="AP71" s="279"/>
      <c r="AQ71" s="279"/>
      <c r="AR71" s="279"/>
      <c r="AS71" s="279"/>
      <c r="AT71" s="279"/>
      <c r="AU71" s="279"/>
      <c r="AV71" s="279"/>
      <c r="AW71" s="279"/>
      <c r="AX71" s="279"/>
      <c r="AY71" s="279"/>
    </row>
    <row r="72" spans="1:51">
      <c r="A72" s="394"/>
      <c r="B72" s="394"/>
      <c r="C72" s="394"/>
      <c r="D72" s="396"/>
      <c r="E72" s="394"/>
      <c r="F72" s="394"/>
      <c r="G72" s="394"/>
      <c r="H72" s="394"/>
      <c r="I72" s="934"/>
      <c r="J72" s="396"/>
      <c r="K72" s="394"/>
      <c r="L72" s="394"/>
      <c r="M72" s="396"/>
      <c r="N72" s="394"/>
      <c r="O72" s="1038"/>
      <c r="AL72" s="279"/>
      <c r="AM72" s="279"/>
      <c r="AN72" s="279"/>
      <c r="AO72" s="279"/>
      <c r="AP72" s="279"/>
      <c r="AQ72" s="279"/>
      <c r="AR72" s="279"/>
      <c r="AS72" s="279"/>
      <c r="AT72" s="279"/>
      <c r="AU72" s="279"/>
      <c r="AV72" s="279"/>
      <c r="AW72" s="279"/>
      <c r="AX72" s="279"/>
      <c r="AY72" s="279"/>
    </row>
    <row r="73" spans="1:51">
      <c r="A73" s="394"/>
      <c r="B73" s="394"/>
      <c r="C73" s="394"/>
      <c r="D73" s="396"/>
      <c r="E73" s="394"/>
      <c r="F73" s="394"/>
      <c r="G73" s="394"/>
      <c r="H73" s="394"/>
      <c r="I73" s="934"/>
      <c r="J73" s="396"/>
      <c r="K73" s="394"/>
      <c r="L73" s="394"/>
      <c r="M73" s="396"/>
      <c r="N73" s="394"/>
      <c r="O73" s="1038"/>
      <c r="AL73" s="279"/>
      <c r="AM73" s="279"/>
      <c r="AN73" s="279"/>
      <c r="AO73" s="279"/>
      <c r="AP73" s="279"/>
      <c r="AQ73" s="279"/>
      <c r="AR73" s="279"/>
      <c r="AS73" s="279"/>
      <c r="AT73" s="279"/>
      <c r="AU73" s="279"/>
      <c r="AV73" s="279"/>
      <c r="AW73" s="279"/>
      <c r="AX73" s="279"/>
      <c r="AY73" s="279"/>
    </row>
    <row r="74" spans="1:51">
      <c r="A74" s="394"/>
      <c r="B74" s="394"/>
      <c r="C74" s="394"/>
      <c r="D74" s="396"/>
      <c r="E74" s="394"/>
      <c r="F74" s="394"/>
      <c r="G74" s="394"/>
      <c r="H74" s="394"/>
      <c r="I74" s="934"/>
      <c r="J74" s="396"/>
      <c r="K74" s="394"/>
      <c r="L74" s="394"/>
      <c r="M74" s="396"/>
      <c r="N74" s="394"/>
      <c r="O74" s="1038"/>
      <c r="AL74" s="279"/>
      <c r="AM74" s="279"/>
      <c r="AN74" s="279"/>
      <c r="AO74" s="279"/>
      <c r="AP74" s="279"/>
      <c r="AQ74" s="279"/>
      <c r="AR74" s="279"/>
      <c r="AS74" s="279"/>
      <c r="AT74" s="279"/>
      <c r="AU74" s="279"/>
      <c r="AV74" s="279"/>
      <c r="AW74" s="279"/>
      <c r="AX74" s="279"/>
      <c r="AY74" s="279"/>
    </row>
    <row r="75" spans="1:51">
      <c r="A75" s="394"/>
      <c r="B75" s="394"/>
      <c r="C75" s="394"/>
      <c r="D75" s="396"/>
      <c r="E75" s="394"/>
      <c r="F75" s="394"/>
      <c r="G75" s="394"/>
      <c r="H75" s="394"/>
      <c r="I75" s="934"/>
      <c r="J75" s="396"/>
      <c r="K75" s="394"/>
      <c r="L75" s="394"/>
      <c r="M75" s="396"/>
      <c r="N75" s="394"/>
      <c r="O75" s="1038"/>
      <c r="AL75" s="279"/>
      <c r="AM75" s="279"/>
      <c r="AN75" s="279"/>
      <c r="AO75" s="279"/>
      <c r="AP75" s="279"/>
      <c r="AQ75" s="279"/>
      <c r="AR75" s="279"/>
      <c r="AS75" s="279"/>
      <c r="AT75" s="279"/>
      <c r="AU75" s="279"/>
      <c r="AV75" s="279"/>
      <c r="AW75" s="279"/>
      <c r="AX75" s="279"/>
      <c r="AY75" s="279"/>
    </row>
    <row r="76" spans="1:51">
      <c r="A76" s="394"/>
      <c r="B76" s="394"/>
      <c r="C76" s="394"/>
      <c r="D76" s="396"/>
      <c r="E76" s="394"/>
      <c r="F76" s="394"/>
      <c r="G76" s="394"/>
      <c r="H76" s="394"/>
      <c r="I76" s="934"/>
      <c r="J76" s="396"/>
      <c r="K76" s="394"/>
      <c r="L76" s="394"/>
      <c r="M76" s="396"/>
      <c r="N76" s="394"/>
      <c r="O76" s="1038"/>
      <c r="P76" s="279"/>
      <c r="Q76" s="279"/>
      <c r="R76" s="279"/>
      <c r="S76" s="279"/>
      <c r="T76" s="279"/>
      <c r="U76" s="279"/>
      <c r="V76" s="279"/>
      <c r="W76" s="279"/>
      <c r="X76" s="279"/>
      <c r="Y76" s="279"/>
      <c r="AB76" s="279"/>
      <c r="AL76" s="279"/>
      <c r="AM76" s="279"/>
      <c r="AN76" s="279"/>
      <c r="AO76" s="279"/>
      <c r="AP76" s="279"/>
      <c r="AQ76" s="279"/>
      <c r="AR76" s="279"/>
      <c r="AS76" s="279"/>
      <c r="AT76" s="279"/>
      <c r="AU76" s="279"/>
      <c r="AV76" s="279"/>
      <c r="AW76" s="279"/>
      <c r="AX76" s="279"/>
      <c r="AY76" s="279"/>
    </row>
    <row r="77" spans="1:51">
      <c r="A77" s="394"/>
      <c r="B77" s="394"/>
      <c r="C77" s="394"/>
      <c r="D77" s="396"/>
      <c r="E77" s="394"/>
      <c r="F77" s="394"/>
      <c r="G77" s="394"/>
      <c r="H77" s="394"/>
      <c r="I77" s="934"/>
      <c r="J77" s="396"/>
      <c r="K77" s="394"/>
      <c r="L77" s="394"/>
      <c r="M77" s="396"/>
      <c r="N77" s="394"/>
      <c r="O77" s="1038"/>
      <c r="P77" s="279"/>
      <c r="Q77" s="279"/>
      <c r="R77" s="279"/>
      <c r="S77" s="279"/>
      <c r="T77" s="279"/>
      <c r="U77" s="279"/>
      <c r="V77" s="279"/>
      <c r="W77" s="279"/>
      <c r="X77" s="279"/>
      <c r="Y77" s="279"/>
      <c r="AB77" s="279"/>
      <c r="AL77" s="279"/>
      <c r="AM77" s="279"/>
      <c r="AN77" s="279"/>
      <c r="AO77" s="279"/>
      <c r="AP77" s="279"/>
      <c r="AQ77" s="279"/>
      <c r="AR77" s="279"/>
      <c r="AS77" s="279"/>
      <c r="AT77" s="279"/>
      <c r="AU77" s="279"/>
      <c r="AV77" s="279"/>
      <c r="AW77" s="279"/>
      <c r="AX77" s="279"/>
      <c r="AY77" s="279"/>
    </row>
    <row r="78" spans="1:51">
      <c r="A78" s="394"/>
      <c r="B78" s="394"/>
      <c r="C78" s="394"/>
      <c r="D78" s="396"/>
      <c r="E78" s="394"/>
      <c r="F78" s="394"/>
      <c r="G78" s="394"/>
      <c r="H78" s="394"/>
      <c r="I78" s="934"/>
      <c r="J78" s="396"/>
      <c r="K78" s="394"/>
      <c r="L78" s="394"/>
      <c r="M78" s="396"/>
      <c r="N78" s="394"/>
      <c r="O78" s="1038"/>
      <c r="P78" s="279"/>
      <c r="Q78" s="279"/>
      <c r="R78" s="279"/>
      <c r="S78" s="279"/>
      <c r="T78" s="279"/>
      <c r="U78" s="279"/>
      <c r="V78" s="279"/>
      <c r="W78" s="279"/>
      <c r="X78" s="279"/>
      <c r="Y78" s="279"/>
      <c r="AB78" s="279"/>
      <c r="AL78" s="279"/>
      <c r="AM78" s="279"/>
      <c r="AN78" s="279"/>
      <c r="AO78" s="279"/>
      <c r="AP78" s="279"/>
      <c r="AQ78" s="279"/>
      <c r="AR78" s="279"/>
      <c r="AS78" s="279"/>
      <c r="AT78" s="279"/>
      <c r="AU78" s="279"/>
      <c r="AV78" s="279"/>
      <c r="AW78" s="279"/>
      <c r="AX78" s="279"/>
      <c r="AY78" s="279"/>
    </row>
    <row r="79" spans="1:51">
      <c r="A79" s="394"/>
      <c r="B79" s="394"/>
      <c r="C79" s="394"/>
      <c r="D79" s="396"/>
      <c r="E79" s="394"/>
      <c r="F79" s="394"/>
      <c r="G79" s="394"/>
      <c r="H79" s="394"/>
      <c r="I79" s="934"/>
      <c r="J79" s="396"/>
      <c r="K79" s="394"/>
      <c r="L79" s="394"/>
      <c r="M79" s="396"/>
      <c r="N79" s="394"/>
      <c r="O79" s="1038"/>
      <c r="P79" s="279"/>
      <c r="Q79" s="279"/>
      <c r="R79" s="279"/>
      <c r="S79" s="279"/>
      <c r="T79" s="279"/>
      <c r="U79" s="279"/>
      <c r="V79" s="279"/>
      <c r="W79" s="279"/>
      <c r="X79" s="279"/>
      <c r="Y79" s="279"/>
      <c r="AB79" s="279"/>
      <c r="AL79" s="279"/>
      <c r="AM79" s="279"/>
      <c r="AN79" s="279"/>
      <c r="AO79" s="279"/>
      <c r="AP79" s="279"/>
      <c r="AQ79" s="279"/>
      <c r="AR79" s="279"/>
      <c r="AS79" s="279"/>
      <c r="AT79" s="279"/>
      <c r="AU79" s="279"/>
      <c r="AV79" s="279"/>
      <c r="AW79" s="279"/>
      <c r="AX79" s="279"/>
      <c r="AY79" s="279"/>
    </row>
    <row r="80" spans="1:51">
      <c r="A80" s="394"/>
      <c r="B80" s="394"/>
      <c r="C80" s="394"/>
      <c r="D80" s="396"/>
      <c r="E80" s="394"/>
      <c r="F80" s="394"/>
      <c r="G80" s="394"/>
      <c r="H80" s="394"/>
      <c r="I80" s="934"/>
      <c r="J80" s="396"/>
      <c r="K80" s="394"/>
      <c r="L80" s="394"/>
      <c r="M80" s="396"/>
      <c r="N80" s="394"/>
      <c r="O80" s="1038"/>
      <c r="P80" s="279"/>
      <c r="Q80" s="279"/>
      <c r="R80" s="279"/>
      <c r="S80" s="279"/>
      <c r="T80" s="279"/>
      <c r="U80" s="279"/>
      <c r="V80" s="279"/>
      <c r="W80" s="279"/>
      <c r="X80" s="279"/>
      <c r="Y80" s="279"/>
      <c r="AB80" s="279"/>
      <c r="AL80" s="279"/>
      <c r="AM80" s="279"/>
      <c r="AN80" s="279"/>
      <c r="AO80" s="279"/>
      <c r="AP80" s="279"/>
      <c r="AQ80" s="279"/>
      <c r="AR80" s="279"/>
      <c r="AS80" s="279"/>
      <c r="AT80" s="279"/>
      <c r="AU80" s="279"/>
      <c r="AV80" s="279"/>
      <c r="AW80" s="279"/>
      <c r="AX80" s="279"/>
      <c r="AY80" s="279"/>
    </row>
    <row r="81" spans="1:51">
      <c r="A81" s="394"/>
      <c r="B81" s="394"/>
      <c r="C81" s="394"/>
      <c r="D81" s="396"/>
      <c r="E81" s="394"/>
      <c r="F81" s="394"/>
      <c r="G81" s="394"/>
      <c r="H81" s="394"/>
      <c r="I81" s="934"/>
      <c r="J81" s="396"/>
      <c r="K81" s="394"/>
      <c r="L81" s="394"/>
      <c r="M81" s="396"/>
      <c r="N81" s="394"/>
      <c r="O81" s="1038"/>
      <c r="P81" s="279"/>
      <c r="Q81" s="279"/>
      <c r="R81" s="279"/>
      <c r="S81" s="279"/>
      <c r="T81" s="279"/>
      <c r="U81" s="279"/>
      <c r="V81" s="279"/>
      <c r="W81" s="279"/>
      <c r="X81" s="279"/>
      <c r="Y81" s="279"/>
      <c r="AB81" s="279"/>
      <c r="AL81" s="279"/>
      <c r="AM81" s="279"/>
      <c r="AN81" s="279"/>
      <c r="AO81" s="279"/>
      <c r="AP81" s="279"/>
      <c r="AQ81" s="279"/>
      <c r="AR81" s="279"/>
      <c r="AS81" s="279"/>
      <c r="AT81" s="279"/>
      <c r="AU81" s="279"/>
      <c r="AV81" s="279"/>
      <c r="AW81" s="279"/>
      <c r="AX81" s="279"/>
      <c r="AY81" s="279"/>
    </row>
    <row r="82" spans="1:51">
      <c r="A82" s="394"/>
      <c r="B82" s="394"/>
      <c r="C82" s="394"/>
      <c r="D82" s="396"/>
      <c r="E82" s="394"/>
      <c r="F82" s="394"/>
      <c r="G82" s="394"/>
      <c r="H82" s="394"/>
      <c r="I82" s="934"/>
      <c r="J82" s="396"/>
      <c r="K82" s="394"/>
      <c r="L82" s="394"/>
      <c r="M82" s="396"/>
      <c r="N82" s="394"/>
      <c r="O82" s="1038"/>
      <c r="P82" s="279"/>
      <c r="Q82" s="279"/>
      <c r="R82" s="279"/>
      <c r="S82" s="279"/>
      <c r="T82" s="279"/>
      <c r="U82" s="279"/>
      <c r="V82" s="279"/>
      <c r="W82" s="279"/>
      <c r="X82" s="279"/>
      <c r="Y82" s="279"/>
      <c r="AB82" s="279"/>
      <c r="AL82" s="279"/>
      <c r="AM82" s="279"/>
      <c r="AN82" s="279"/>
      <c r="AO82" s="279"/>
      <c r="AP82" s="279"/>
      <c r="AQ82" s="279"/>
      <c r="AR82" s="279"/>
      <c r="AS82" s="279"/>
      <c r="AT82" s="279"/>
      <c r="AU82" s="279"/>
      <c r="AV82" s="279"/>
      <c r="AW82" s="279"/>
      <c r="AX82" s="279"/>
      <c r="AY82" s="279"/>
    </row>
    <row r="83" spans="1:51">
      <c r="A83" s="394"/>
      <c r="B83" s="394"/>
      <c r="C83" s="394"/>
      <c r="D83" s="396"/>
      <c r="E83" s="394"/>
      <c r="F83" s="394"/>
      <c r="G83" s="394"/>
      <c r="H83" s="394"/>
      <c r="I83" s="934"/>
      <c r="J83" s="396"/>
      <c r="K83" s="394"/>
      <c r="L83" s="394"/>
      <c r="M83" s="396"/>
      <c r="N83" s="394"/>
      <c r="O83" s="1038"/>
      <c r="P83" s="279"/>
      <c r="Q83" s="279"/>
      <c r="R83" s="279"/>
      <c r="S83" s="279"/>
      <c r="T83" s="279"/>
      <c r="U83" s="279"/>
      <c r="V83" s="279"/>
      <c r="W83" s="279"/>
      <c r="X83" s="279"/>
      <c r="Y83" s="279"/>
      <c r="AB83" s="279"/>
      <c r="AL83" s="279"/>
      <c r="AM83" s="279"/>
      <c r="AN83" s="279"/>
      <c r="AO83" s="279"/>
      <c r="AP83" s="279"/>
      <c r="AQ83" s="279"/>
      <c r="AR83" s="279"/>
      <c r="AS83" s="279"/>
      <c r="AT83" s="279"/>
      <c r="AU83" s="279"/>
      <c r="AV83" s="279"/>
      <c r="AW83" s="279"/>
      <c r="AX83" s="279"/>
      <c r="AY83" s="279"/>
    </row>
    <row r="84" spans="1:51">
      <c r="A84" s="394"/>
      <c r="B84" s="394"/>
      <c r="C84" s="394"/>
      <c r="D84" s="396"/>
      <c r="E84" s="394"/>
      <c r="F84" s="394"/>
      <c r="G84" s="394"/>
      <c r="H84" s="394"/>
      <c r="I84" s="934"/>
      <c r="J84" s="396"/>
      <c r="K84" s="394"/>
      <c r="L84" s="394"/>
      <c r="M84" s="396"/>
      <c r="N84" s="394"/>
      <c r="O84" s="1038"/>
      <c r="P84" s="279"/>
      <c r="Q84" s="279"/>
      <c r="R84" s="279"/>
      <c r="S84" s="279"/>
      <c r="T84" s="279"/>
      <c r="U84" s="279"/>
      <c r="V84" s="279"/>
      <c r="W84" s="279"/>
      <c r="X84" s="279"/>
      <c r="Y84" s="279"/>
      <c r="AB84" s="279"/>
      <c r="AL84" s="279"/>
      <c r="AM84" s="279"/>
      <c r="AN84" s="279"/>
      <c r="AO84" s="279"/>
      <c r="AP84" s="279"/>
      <c r="AQ84" s="279"/>
      <c r="AR84" s="279"/>
      <c r="AS84" s="279"/>
      <c r="AT84" s="279"/>
      <c r="AU84" s="279"/>
      <c r="AV84" s="279"/>
      <c r="AW84" s="279"/>
      <c r="AX84" s="279"/>
      <c r="AY84" s="279"/>
    </row>
    <row r="85" spans="1:51">
      <c r="A85" s="394"/>
      <c r="B85" s="394"/>
      <c r="C85" s="394"/>
      <c r="D85" s="396"/>
      <c r="E85" s="394"/>
      <c r="F85" s="394"/>
      <c r="G85" s="394"/>
      <c r="H85" s="394"/>
      <c r="I85" s="934"/>
      <c r="J85" s="396"/>
      <c r="K85" s="394"/>
      <c r="L85" s="394"/>
      <c r="M85" s="396"/>
      <c r="N85" s="394"/>
      <c r="O85" s="1038"/>
      <c r="P85" s="279"/>
      <c r="Q85" s="279"/>
      <c r="R85" s="279"/>
      <c r="S85" s="279"/>
      <c r="T85" s="279"/>
      <c r="U85" s="279"/>
      <c r="V85" s="279"/>
      <c r="W85" s="279"/>
      <c r="X85" s="279"/>
      <c r="Y85" s="279"/>
      <c r="AB85" s="279"/>
      <c r="AL85" s="279"/>
      <c r="AM85" s="279"/>
      <c r="AN85" s="279"/>
      <c r="AO85" s="279"/>
      <c r="AP85" s="279"/>
      <c r="AQ85" s="279"/>
      <c r="AR85" s="279"/>
      <c r="AS85" s="279"/>
      <c r="AT85" s="279"/>
      <c r="AU85" s="279"/>
      <c r="AV85" s="279"/>
      <c r="AW85" s="279"/>
      <c r="AX85" s="279"/>
      <c r="AY85" s="279"/>
    </row>
    <row r="86" spans="1:51">
      <c r="A86" s="394"/>
      <c r="B86" s="394"/>
      <c r="C86" s="394"/>
      <c r="D86" s="396"/>
      <c r="E86" s="394"/>
      <c r="F86" s="394"/>
      <c r="G86" s="394"/>
      <c r="H86" s="394"/>
      <c r="I86" s="934"/>
      <c r="J86" s="396"/>
      <c r="K86" s="394"/>
      <c r="L86" s="394"/>
      <c r="M86" s="396"/>
      <c r="N86" s="394"/>
      <c r="O86" s="1038"/>
      <c r="P86" s="279"/>
      <c r="Q86" s="279"/>
      <c r="R86" s="279"/>
      <c r="S86" s="279"/>
      <c r="T86" s="279"/>
      <c r="U86" s="279"/>
      <c r="V86" s="279"/>
      <c r="W86" s="279"/>
      <c r="X86" s="279"/>
      <c r="Y86" s="279"/>
      <c r="AB86" s="279"/>
      <c r="AL86" s="279"/>
      <c r="AM86" s="279"/>
      <c r="AN86" s="279"/>
      <c r="AO86" s="279"/>
      <c r="AP86" s="279"/>
      <c r="AQ86" s="279"/>
      <c r="AR86" s="279"/>
      <c r="AS86" s="279"/>
      <c r="AT86" s="279"/>
      <c r="AU86" s="279"/>
      <c r="AV86" s="279"/>
      <c r="AW86" s="279"/>
      <c r="AX86" s="279"/>
      <c r="AY86" s="279"/>
    </row>
    <row r="87" spans="1:51">
      <c r="A87" s="394"/>
      <c r="B87" s="394"/>
      <c r="C87" s="394"/>
      <c r="D87" s="396"/>
      <c r="E87" s="394"/>
      <c r="F87" s="394"/>
      <c r="G87" s="394"/>
      <c r="H87" s="394"/>
      <c r="I87" s="934"/>
      <c r="J87" s="396"/>
      <c r="K87" s="394"/>
      <c r="L87" s="394"/>
      <c r="M87" s="396"/>
      <c r="N87" s="394"/>
      <c r="O87" s="1038"/>
      <c r="P87" s="279"/>
      <c r="Q87" s="279"/>
      <c r="R87" s="279"/>
      <c r="S87" s="279"/>
      <c r="T87" s="279"/>
      <c r="U87" s="279"/>
      <c r="V87" s="279"/>
      <c r="W87" s="279"/>
      <c r="X87" s="279"/>
      <c r="Y87" s="279"/>
      <c r="AB87" s="279"/>
      <c r="AL87" s="279"/>
      <c r="AM87" s="279"/>
      <c r="AN87" s="279"/>
      <c r="AO87" s="279"/>
      <c r="AP87" s="279"/>
      <c r="AQ87" s="279"/>
      <c r="AR87" s="279"/>
      <c r="AS87" s="279"/>
      <c r="AT87" s="279"/>
      <c r="AU87" s="279"/>
      <c r="AV87" s="279"/>
      <c r="AW87" s="279"/>
      <c r="AX87" s="279"/>
      <c r="AY87" s="279"/>
    </row>
    <row r="88" spans="1:51">
      <c r="A88" s="394"/>
      <c r="B88" s="394"/>
      <c r="C88" s="394"/>
      <c r="D88" s="396"/>
      <c r="E88" s="394"/>
      <c r="F88" s="394"/>
      <c r="G88" s="394"/>
      <c r="H88" s="394"/>
      <c r="I88" s="934"/>
      <c r="J88" s="396"/>
      <c r="K88" s="394"/>
      <c r="L88" s="394"/>
      <c r="M88" s="396"/>
      <c r="N88" s="394"/>
      <c r="O88" s="1038"/>
      <c r="P88" s="279"/>
      <c r="Q88" s="279"/>
      <c r="R88" s="279"/>
      <c r="S88" s="279"/>
      <c r="T88" s="279"/>
      <c r="U88" s="279"/>
      <c r="V88" s="279"/>
      <c r="W88" s="279"/>
      <c r="X88" s="279"/>
      <c r="Y88" s="279"/>
      <c r="AB88" s="279"/>
      <c r="AL88" s="279"/>
      <c r="AM88" s="279"/>
      <c r="AN88" s="279"/>
      <c r="AO88" s="279"/>
      <c r="AP88" s="279"/>
      <c r="AQ88" s="279"/>
      <c r="AR88" s="279"/>
      <c r="AS88" s="279"/>
      <c r="AT88" s="279"/>
      <c r="AU88" s="279"/>
      <c r="AV88" s="279"/>
      <c r="AW88" s="279"/>
      <c r="AX88" s="279"/>
      <c r="AY88" s="279"/>
    </row>
    <row r="89" spans="1:51">
      <c r="A89" s="394"/>
      <c r="B89" s="394"/>
      <c r="C89" s="394"/>
      <c r="D89" s="396"/>
      <c r="E89" s="394"/>
      <c r="F89" s="394"/>
      <c r="G89" s="394"/>
      <c r="H89" s="394"/>
      <c r="I89" s="934"/>
      <c r="J89" s="396"/>
      <c r="K89" s="394"/>
      <c r="L89" s="394"/>
      <c r="M89" s="396"/>
      <c r="N89" s="394"/>
      <c r="O89" s="1038"/>
      <c r="P89" s="279"/>
      <c r="Q89" s="279"/>
      <c r="R89" s="279"/>
      <c r="S89" s="279"/>
      <c r="T89" s="279"/>
      <c r="U89" s="279"/>
      <c r="V89" s="279"/>
      <c r="W89" s="279"/>
      <c r="X89" s="279"/>
      <c r="Y89" s="279"/>
      <c r="AB89" s="279"/>
      <c r="AL89" s="279"/>
      <c r="AM89" s="279"/>
      <c r="AN89" s="279"/>
      <c r="AO89" s="279"/>
      <c r="AP89" s="279"/>
      <c r="AQ89" s="279"/>
      <c r="AR89" s="279"/>
      <c r="AS89" s="279"/>
      <c r="AT89" s="279"/>
      <c r="AU89" s="279"/>
      <c r="AV89" s="279"/>
      <c r="AW89" s="279"/>
      <c r="AX89" s="279"/>
      <c r="AY89" s="279"/>
    </row>
    <row r="90" spans="1:51">
      <c r="A90" s="394"/>
      <c r="B90" s="394"/>
      <c r="C90" s="394"/>
      <c r="D90" s="396"/>
      <c r="E90" s="394"/>
      <c r="F90" s="394"/>
      <c r="G90" s="394"/>
      <c r="H90" s="394"/>
      <c r="I90" s="934"/>
      <c r="J90" s="396"/>
      <c r="K90" s="394"/>
      <c r="L90" s="394"/>
      <c r="M90" s="396"/>
      <c r="N90" s="394"/>
      <c r="O90" s="1038"/>
      <c r="P90" s="279"/>
      <c r="Q90" s="279"/>
      <c r="R90" s="279"/>
      <c r="S90" s="279"/>
      <c r="T90" s="279"/>
      <c r="U90" s="279"/>
      <c r="V90" s="279"/>
      <c r="W90" s="279"/>
      <c r="X90" s="279"/>
      <c r="Y90" s="279"/>
      <c r="AB90" s="279"/>
      <c r="AL90" s="279"/>
      <c r="AM90" s="279"/>
      <c r="AN90" s="279"/>
      <c r="AO90" s="279"/>
      <c r="AP90" s="279"/>
      <c r="AQ90" s="279"/>
      <c r="AR90" s="279"/>
      <c r="AS90" s="279"/>
      <c r="AT90" s="279"/>
      <c r="AU90" s="279"/>
      <c r="AV90" s="279"/>
      <c r="AW90" s="279"/>
      <c r="AX90" s="279"/>
      <c r="AY90" s="279"/>
    </row>
    <row r="91" spans="1:51">
      <c r="A91" s="394"/>
      <c r="B91" s="394"/>
      <c r="C91" s="394"/>
      <c r="D91" s="396"/>
      <c r="E91" s="394"/>
      <c r="F91" s="394"/>
      <c r="G91" s="394"/>
      <c r="H91" s="394"/>
      <c r="I91" s="934"/>
      <c r="J91" s="396"/>
      <c r="K91" s="394"/>
      <c r="L91" s="394"/>
      <c r="M91" s="396"/>
      <c r="N91" s="394"/>
      <c r="O91" s="1038"/>
      <c r="P91" s="279"/>
      <c r="Q91" s="279"/>
      <c r="R91" s="279"/>
      <c r="S91" s="279"/>
      <c r="T91" s="279"/>
      <c r="U91" s="279"/>
      <c r="V91" s="279"/>
      <c r="W91" s="279"/>
      <c r="X91" s="279"/>
      <c r="Y91" s="279"/>
      <c r="AB91" s="279"/>
      <c r="AL91" s="279"/>
      <c r="AM91" s="279"/>
      <c r="AN91" s="279"/>
      <c r="AO91" s="279"/>
      <c r="AP91" s="279"/>
      <c r="AQ91" s="279"/>
      <c r="AR91" s="279"/>
      <c r="AS91" s="279"/>
      <c r="AT91" s="279"/>
      <c r="AU91" s="279"/>
      <c r="AV91" s="279"/>
      <c r="AW91" s="279"/>
      <c r="AX91" s="279"/>
      <c r="AY91" s="279"/>
    </row>
    <row r="92" spans="1:51">
      <c r="A92" s="394"/>
      <c r="B92" s="394"/>
      <c r="C92" s="394"/>
      <c r="D92" s="396"/>
      <c r="E92" s="394"/>
      <c r="F92" s="394"/>
      <c r="G92" s="394"/>
      <c r="H92" s="394"/>
      <c r="I92" s="934"/>
      <c r="J92" s="396"/>
      <c r="K92" s="394"/>
      <c r="L92" s="394"/>
      <c r="M92" s="396"/>
      <c r="N92" s="394"/>
      <c r="O92" s="1038"/>
      <c r="AL92" s="279"/>
      <c r="AM92" s="279"/>
      <c r="AN92" s="279"/>
      <c r="AO92" s="279"/>
      <c r="AP92" s="279"/>
      <c r="AQ92" s="279"/>
      <c r="AR92" s="279"/>
      <c r="AS92" s="279"/>
      <c r="AT92" s="279"/>
      <c r="AU92" s="279"/>
      <c r="AV92" s="279"/>
      <c r="AW92" s="279"/>
      <c r="AX92" s="279"/>
      <c r="AY92" s="279"/>
    </row>
    <row r="93" spans="1:51">
      <c r="A93" s="394"/>
      <c r="B93" s="394"/>
      <c r="C93" s="394"/>
      <c r="D93" s="396"/>
      <c r="E93" s="394"/>
      <c r="F93" s="394"/>
      <c r="G93" s="394"/>
      <c r="H93" s="394"/>
      <c r="I93" s="934"/>
      <c r="J93" s="396"/>
      <c r="K93" s="394"/>
      <c r="L93" s="394"/>
      <c r="M93" s="396"/>
      <c r="N93" s="394"/>
      <c r="O93" s="1038"/>
      <c r="AL93" s="279"/>
      <c r="AM93" s="279"/>
      <c r="AN93" s="279"/>
      <c r="AO93" s="279"/>
      <c r="AP93" s="279"/>
      <c r="AQ93" s="279"/>
      <c r="AR93" s="279"/>
      <c r="AS93" s="279"/>
      <c r="AT93" s="279"/>
      <c r="AU93" s="279"/>
      <c r="AV93" s="279"/>
      <c r="AW93" s="279"/>
      <c r="AX93" s="279"/>
      <c r="AY93" s="279"/>
    </row>
    <row r="94" spans="1:51">
      <c r="A94" s="936"/>
      <c r="B94" s="936"/>
      <c r="C94" s="936"/>
      <c r="D94" s="939"/>
      <c r="E94" s="936"/>
      <c r="F94" s="936"/>
      <c r="G94" s="936"/>
      <c r="H94" s="936"/>
      <c r="I94" s="937"/>
      <c r="J94" s="396"/>
      <c r="K94" s="938"/>
      <c r="L94" s="938"/>
      <c r="M94" s="939"/>
      <c r="N94" s="938"/>
      <c r="O94" s="1038"/>
      <c r="AD94" s="1030"/>
      <c r="AL94" s="279"/>
      <c r="AM94" s="279"/>
      <c r="AN94" s="279"/>
      <c r="AO94" s="279"/>
      <c r="AP94" s="279"/>
      <c r="AQ94" s="279"/>
      <c r="AR94" s="279"/>
      <c r="AS94" s="279"/>
      <c r="AT94" s="279"/>
      <c r="AU94" s="279"/>
      <c r="AV94" s="279"/>
      <c r="AW94" s="279"/>
      <c r="AX94" s="279"/>
      <c r="AY94" s="279"/>
    </row>
    <row r="95" spans="1:51">
      <c r="A95" s="940"/>
      <c r="B95" s="940"/>
      <c r="C95" s="940"/>
      <c r="D95" s="396"/>
      <c r="E95" s="940"/>
      <c r="F95" s="940"/>
      <c r="G95" s="940"/>
      <c r="H95" s="940"/>
      <c r="I95" s="934"/>
      <c r="J95" s="396"/>
      <c r="K95" s="394"/>
      <c r="L95" s="394"/>
      <c r="M95" s="396"/>
      <c r="N95" s="394"/>
      <c r="O95" s="1038"/>
      <c r="AA95" s="1027"/>
      <c r="AD95" s="1030"/>
      <c r="AL95" s="279"/>
      <c r="AM95" s="279"/>
      <c r="AN95" s="279"/>
      <c r="AO95" s="279"/>
      <c r="AP95" s="279"/>
      <c r="AQ95" s="279"/>
      <c r="AR95" s="279"/>
      <c r="AS95" s="279"/>
      <c r="AT95" s="279"/>
      <c r="AU95" s="279"/>
      <c r="AV95" s="279"/>
      <c r="AW95" s="279"/>
      <c r="AX95" s="279"/>
      <c r="AY95" s="279"/>
    </row>
    <row r="96" spans="1:51">
      <c r="A96" s="1241"/>
      <c r="B96" s="1241"/>
      <c r="C96" s="1241"/>
      <c r="D96" s="1241"/>
      <c r="E96" s="1241"/>
      <c r="F96" s="1241"/>
      <c r="G96" s="1241"/>
      <c r="H96" s="1241"/>
      <c r="I96" s="1241"/>
      <c r="J96" s="1241"/>
      <c r="K96" s="1241"/>
      <c r="L96" s="1241"/>
      <c r="M96" s="1241"/>
      <c r="N96" s="1241"/>
      <c r="O96" s="1241"/>
      <c r="Y96" s="813"/>
      <c r="Z96" s="1031"/>
      <c r="AA96" s="1031"/>
      <c r="AB96" s="1031"/>
      <c r="AD96" s="1030"/>
      <c r="AG96" s="1214"/>
      <c r="AH96" s="1214"/>
      <c r="AL96" s="279"/>
      <c r="AM96" s="279"/>
      <c r="AN96" s="279"/>
      <c r="AO96" s="279"/>
      <c r="AP96" s="279"/>
      <c r="AQ96" s="279"/>
      <c r="AR96" s="279"/>
      <c r="AS96" s="279"/>
      <c r="AT96" s="279"/>
      <c r="AU96" s="279"/>
      <c r="AV96" s="279"/>
      <c r="AW96" s="279"/>
      <c r="AX96" s="279"/>
      <c r="AY96" s="279"/>
    </row>
    <row r="97" spans="1:51">
      <c r="A97" s="1223"/>
      <c r="B97" s="1223"/>
      <c r="C97" s="1223"/>
      <c r="D97" s="1223"/>
      <c r="E97" s="1223"/>
      <c r="F97" s="1223"/>
      <c r="G97" s="1223"/>
      <c r="H97" s="1223"/>
      <c r="I97" s="1223"/>
      <c r="J97" s="1223"/>
      <c r="K97" s="1223"/>
      <c r="L97" s="1223"/>
      <c r="M97" s="1223"/>
      <c r="N97" s="1223"/>
      <c r="O97" s="1223"/>
      <c r="Y97" s="813"/>
      <c r="Z97" s="1031"/>
      <c r="AA97" s="1031"/>
      <c r="AB97" s="1031"/>
      <c r="AD97" s="1030"/>
      <c r="AL97" s="279"/>
      <c r="AM97" s="279"/>
      <c r="AN97" s="279"/>
      <c r="AO97" s="279"/>
      <c r="AP97" s="279"/>
      <c r="AQ97" s="279"/>
      <c r="AR97" s="279"/>
      <c r="AS97" s="279"/>
      <c r="AT97" s="279"/>
      <c r="AU97" s="279"/>
      <c r="AV97" s="279"/>
      <c r="AW97" s="279"/>
      <c r="AX97" s="279"/>
      <c r="AY97" s="279"/>
    </row>
    <row r="98" spans="1:51">
      <c r="A98" s="394"/>
      <c r="B98" s="394"/>
      <c r="C98" s="394"/>
      <c r="D98" s="396"/>
      <c r="E98" s="394"/>
      <c r="F98" s="394"/>
      <c r="G98" s="394"/>
      <c r="H98" s="394"/>
      <c r="I98" s="934"/>
      <c r="J98" s="396"/>
      <c r="K98" s="394"/>
      <c r="L98" s="394"/>
      <c r="M98" s="396"/>
      <c r="N98" s="394"/>
      <c r="O98" s="1038"/>
      <c r="Y98" s="813"/>
      <c r="Z98" s="1031"/>
      <c r="AA98" s="1031"/>
      <c r="AB98" s="1031"/>
      <c r="AL98" s="279"/>
      <c r="AM98" s="279"/>
      <c r="AN98" s="279"/>
      <c r="AO98" s="279"/>
      <c r="AP98" s="279"/>
      <c r="AQ98" s="279"/>
      <c r="AR98" s="279"/>
      <c r="AS98" s="279"/>
      <c r="AT98" s="279"/>
      <c r="AU98" s="279"/>
      <c r="AV98" s="279"/>
      <c r="AW98" s="279"/>
      <c r="AX98" s="279"/>
      <c r="AY98" s="279"/>
    </row>
    <row r="99" spans="1:51">
      <c r="A99" s="942"/>
      <c r="B99" s="942"/>
      <c r="C99" s="942"/>
      <c r="D99" s="942"/>
      <c r="E99" s="942"/>
      <c r="F99" s="942"/>
      <c r="G99" s="942"/>
      <c r="H99" s="942"/>
      <c r="I99" s="943"/>
      <c r="J99" s="821"/>
      <c r="K99" s="944"/>
      <c r="L99" s="944"/>
      <c r="M99" s="940"/>
      <c r="N99" s="394"/>
      <c r="O99" s="820"/>
      <c r="Y99" s="813"/>
      <c r="Z99" s="1031"/>
      <c r="AA99" s="1031"/>
      <c r="AB99" s="1031"/>
      <c r="AL99" s="279"/>
      <c r="AM99" s="279"/>
      <c r="AN99" s="279"/>
      <c r="AO99" s="279"/>
      <c r="AP99" s="279"/>
      <c r="AQ99" s="279"/>
      <c r="AR99" s="279"/>
      <c r="AS99" s="279"/>
      <c r="AT99" s="279"/>
      <c r="AU99" s="279"/>
      <c r="AV99" s="279"/>
      <c r="AW99" s="279"/>
      <c r="AX99" s="279"/>
      <c r="AY99" s="279"/>
    </row>
    <row r="100" spans="1:51">
      <c r="A100" s="1240"/>
      <c r="B100" s="1240"/>
      <c r="C100" s="1240"/>
      <c r="D100" s="1240"/>
      <c r="E100" s="1240"/>
      <c r="F100" s="1240"/>
      <c r="G100" s="1240"/>
      <c r="H100" s="1240"/>
      <c r="I100" s="1240"/>
      <c r="J100" s="1240"/>
      <c r="K100" s="1240"/>
      <c r="L100" s="1240"/>
      <c r="M100" s="945"/>
      <c r="N100" s="394"/>
      <c r="O100" s="820"/>
      <c r="Y100" s="909"/>
      <c r="Z100" s="911"/>
      <c r="AA100" s="911"/>
      <c r="AB100" s="911"/>
      <c r="AG100" s="1214"/>
      <c r="AH100" s="1214"/>
      <c r="AL100" s="279"/>
      <c r="AM100" s="279"/>
      <c r="AN100" s="279"/>
      <c r="AO100" s="279"/>
      <c r="AP100" s="279"/>
      <c r="AQ100" s="279"/>
      <c r="AR100" s="279"/>
      <c r="AS100" s="279"/>
      <c r="AT100" s="279"/>
      <c r="AU100" s="279"/>
      <c r="AV100" s="279"/>
      <c r="AW100" s="279"/>
      <c r="AX100" s="279"/>
      <c r="AY100" s="279"/>
    </row>
    <row r="101" spans="1:51">
      <c r="A101" s="942"/>
      <c r="B101" s="942"/>
      <c r="C101" s="942"/>
      <c r="D101" s="942"/>
      <c r="E101" s="942"/>
      <c r="F101" s="942"/>
      <c r="G101" s="942"/>
      <c r="H101" s="942"/>
      <c r="I101" s="943"/>
      <c r="J101" s="1225"/>
      <c r="K101" s="1225"/>
      <c r="L101" s="1225"/>
      <c r="M101" s="945"/>
      <c r="N101" s="394"/>
      <c r="O101" s="820"/>
      <c r="Y101" s="813"/>
      <c r="Z101" s="1036"/>
      <c r="AA101" s="1036"/>
      <c r="AB101" s="1036"/>
      <c r="AL101" s="279"/>
      <c r="AM101" s="279"/>
      <c r="AN101" s="279"/>
      <c r="AO101" s="279"/>
      <c r="AP101" s="279"/>
      <c r="AQ101" s="279"/>
      <c r="AR101" s="279"/>
      <c r="AS101" s="279"/>
      <c r="AT101" s="279"/>
      <c r="AU101" s="279"/>
      <c r="AV101" s="279"/>
      <c r="AW101" s="279"/>
      <c r="AX101" s="279"/>
      <c r="AY101" s="279"/>
    </row>
    <row r="102" spans="1:51">
      <c r="A102" s="942"/>
      <c r="B102" s="942"/>
      <c r="C102" s="942"/>
      <c r="D102" s="942"/>
      <c r="E102" s="942"/>
      <c r="F102" s="942"/>
      <c r="G102" s="942"/>
      <c r="H102" s="942"/>
      <c r="I102" s="943"/>
      <c r="J102" s="1225"/>
      <c r="K102" s="1225"/>
      <c r="L102" s="1225"/>
      <c r="M102" s="945"/>
      <c r="N102" s="394"/>
      <c r="O102" s="820"/>
      <c r="Y102" s="813"/>
      <c r="Z102" s="1036"/>
      <c r="AA102" s="1036"/>
      <c r="AB102" s="1036"/>
      <c r="AL102" s="279"/>
      <c r="AM102" s="279"/>
      <c r="AN102" s="279"/>
      <c r="AO102" s="279"/>
      <c r="AP102" s="279"/>
      <c r="AQ102" s="279"/>
      <c r="AR102" s="279"/>
      <c r="AS102" s="279"/>
      <c r="AT102" s="279"/>
      <c r="AU102" s="279"/>
      <c r="AV102" s="279"/>
      <c r="AW102" s="279"/>
      <c r="AX102" s="279"/>
      <c r="AY102" s="279"/>
    </row>
    <row r="103" spans="1:51">
      <c r="A103" s="821"/>
      <c r="B103" s="821"/>
      <c r="C103" s="821"/>
      <c r="D103" s="821"/>
      <c r="E103" s="821"/>
      <c r="F103" s="821"/>
      <c r="G103" s="821"/>
      <c r="H103" s="821"/>
      <c r="I103" s="946"/>
      <c r="J103" s="1225"/>
      <c r="K103" s="1225"/>
      <c r="L103" s="1225"/>
      <c r="M103" s="945"/>
      <c r="N103" s="394"/>
      <c r="O103" s="820"/>
      <c r="Y103" s="909"/>
      <c r="Z103" s="930"/>
      <c r="AA103" s="1052"/>
      <c r="AB103" s="1037"/>
      <c r="AL103" s="279"/>
      <c r="AM103" s="279"/>
      <c r="AN103" s="279"/>
      <c r="AO103" s="279"/>
      <c r="AP103" s="279"/>
      <c r="AQ103" s="279"/>
      <c r="AR103" s="279"/>
      <c r="AS103" s="279"/>
      <c r="AT103" s="279"/>
      <c r="AU103" s="279"/>
      <c r="AV103" s="279"/>
      <c r="AW103" s="279"/>
      <c r="AX103" s="279"/>
      <c r="AY103" s="279"/>
    </row>
    <row r="104" spans="1:51">
      <c r="A104" s="821"/>
      <c r="B104" s="821"/>
      <c r="C104" s="821"/>
      <c r="D104" s="821"/>
      <c r="E104" s="821"/>
      <c r="F104" s="821"/>
      <c r="G104" s="821"/>
      <c r="H104" s="821"/>
      <c r="I104" s="946"/>
      <c r="J104" s="1225"/>
      <c r="K104" s="1225"/>
      <c r="L104" s="1225"/>
      <c r="M104" s="945"/>
      <c r="N104" s="394"/>
      <c r="O104" s="820"/>
      <c r="AG104" s="1214"/>
      <c r="AH104" s="1214"/>
      <c r="AL104" s="279"/>
      <c r="AM104" s="279"/>
      <c r="AN104" s="279"/>
      <c r="AO104" s="279"/>
      <c r="AP104" s="279"/>
      <c r="AQ104" s="279"/>
      <c r="AR104" s="279"/>
      <c r="AS104" s="279"/>
      <c r="AT104" s="279"/>
      <c r="AU104" s="279"/>
      <c r="AV104" s="279"/>
      <c r="AW104" s="279"/>
      <c r="AX104" s="279"/>
      <c r="AY104" s="279"/>
    </row>
    <row r="105" spans="1:51">
      <c r="A105" s="821"/>
      <c r="B105" s="821"/>
      <c r="C105" s="821"/>
      <c r="D105" s="821"/>
      <c r="E105" s="821"/>
      <c r="F105" s="821"/>
      <c r="G105" s="821"/>
      <c r="H105" s="821"/>
      <c r="I105" s="946"/>
      <c r="J105" s="821"/>
      <c r="K105" s="947"/>
      <c r="L105" s="947"/>
      <c r="M105" s="942"/>
      <c r="N105" s="394"/>
      <c r="O105" s="1038"/>
      <c r="AI105" s="1039"/>
      <c r="AL105" s="279"/>
      <c r="AM105" s="279"/>
      <c r="AN105" s="279"/>
      <c r="AO105" s="279"/>
      <c r="AP105" s="279"/>
      <c r="AQ105" s="279"/>
      <c r="AR105" s="279"/>
      <c r="AS105" s="279"/>
      <c r="AT105" s="279"/>
      <c r="AU105" s="279"/>
      <c r="AV105" s="279"/>
      <c r="AW105" s="279"/>
      <c r="AX105" s="279"/>
      <c r="AY105" s="279"/>
    </row>
    <row r="106" spans="1:51">
      <c r="A106" s="1227"/>
      <c r="B106" s="1227"/>
      <c r="C106" s="1227"/>
      <c r="D106" s="1227"/>
      <c r="E106" s="1227"/>
      <c r="F106" s="1227"/>
      <c r="G106" s="1227"/>
      <c r="H106" s="1227"/>
      <c r="I106" s="1227"/>
      <c r="J106" s="1227"/>
      <c r="K106" s="1227"/>
      <c r="L106" s="1227"/>
      <c r="M106" s="1227"/>
      <c r="N106" s="1227"/>
      <c r="O106" s="1227"/>
      <c r="P106" s="913"/>
      <c r="Q106" s="913"/>
      <c r="R106" s="913"/>
      <c r="S106" s="914"/>
      <c r="T106" s="915"/>
      <c r="U106" s="915"/>
      <c r="V106" s="915"/>
      <c r="W106" s="915"/>
      <c r="AA106" s="1027"/>
      <c r="AI106" s="1039"/>
      <c r="AL106" s="279"/>
      <c r="AM106" s="279"/>
      <c r="AN106" s="279"/>
      <c r="AO106" s="279"/>
      <c r="AP106" s="279"/>
      <c r="AQ106" s="279"/>
      <c r="AR106" s="279"/>
      <c r="AS106" s="279"/>
      <c r="AT106" s="279"/>
      <c r="AU106" s="279"/>
      <c r="AV106" s="279"/>
      <c r="AW106" s="279"/>
      <c r="AX106" s="279"/>
      <c r="AY106" s="279"/>
    </row>
    <row r="107" spans="1:51">
      <c r="A107" s="394"/>
      <c r="B107" s="394"/>
      <c r="C107" s="394"/>
      <c r="D107" s="396"/>
      <c r="E107" s="394"/>
      <c r="F107" s="394"/>
      <c r="G107" s="394"/>
      <c r="H107" s="394"/>
      <c r="I107" s="934"/>
      <c r="J107" s="396"/>
      <c r="K107" s="394"/>
      <c r="L107" s="394"/>
      <c r="M107" s="939"/>
      <c r="N107" s="938"/>
      <c r="O107" s="1038"/>
      <c r="Z107" s="1216"/>
      <c r="AA107" s="1216"/>
      <c r="AC107" s="1217"/>
      <c r="AD107" s="1217"/>
      <c r="AG107" s="1214"/>
      <c r="AH107" s="1214"/>
      <c r="AL107" s="279"/>
      <c r="AM107" s="279"/>
      <c r="AN107" s="279"/>
      <c r="AO107" s="279"/>
      <c r="AP107" s="279"/>
      <c r="AQ107" s="279"/>
      <c r="AR107" s="279"/>
      <c r="AS107" s="279"/>
      <c r="AT107" s="279"/>
      <c r="AU107" s="279"/>
      <c r="AV107" s="279"/>
      <c r="AW107" s="279"/>
      <c r="AX107" s="279"/>
      <c r="AY107" s="279"/>
    </row>
    <row r="108" spans="1:51">
      <c r="A108" s="941"/>
      <c r="B108" s="941"/>
      <c r="C108" s="941"/>
      <c r="D108" s="949"/>
      <c r="E108" s="941"/>
      <c r="F108" s="941"/>
      <c r="G108" s="941"/>
      <c r="H108" s="941"/>
      <c r="I108" s="948"/>
      <c r="J108" s="949"/>
      <c r="K108" s="938"/>
      <c r="L108" s="938"/>
      <c r="M108" s="941"/>
      <c r="N108" s="941"/>
      <c r="O108" s="1053"/>
      <c r="Z108" s="917"/>
      <c r="AA108" s="917"/>
      <c r="AC108" s="917"/>
      <c r="AD108" s="917"/>
      <c r="AL108" s="279"/>
      <c r="AM108" s="279"/>
      <c r="AN108" s="279"/>
      <c r="AO108" s="279"/>
      <c r="AP108" s="279"/>
      <c r="AQ108" s="279"/>
      <c r="AR108" s="279"/>
      <c r="AS108" s="279"/>
      <c r="AT108" s="279"/>
      <c r="AU108" s="279"/>
      <c r="AV108" s="279"/>
      <c r="AW108" s="279"/>
      <c r="AX108" s="279"/>
      <c r="AY108" s="279"/>
    </row>
    <row r="109" spans="1:51">
      <c r="A109" s="938"/>
      <c r="B109" s="938"/>
      <c r="C109" s="938"/>
      <c r="D109" s="939"/>
      <c r="E109" s="938"/>
      <c r="F109" s="938"/>
      <c r="G109" s="938"/>
      <c r="H109" s="938"/>
      <c r="I109" s="937"/>
      <c r="J109" s="939"/>
      <c r="K109" s="938"/>
      <c r="L109" s="938"/>
      <c r="M109" s="938"/>
      <c r="N109" s="938"/>
      <c r="O109" s="1038"/>
      <c r="Z109" s="287"/>
      <c r="AA109" s="287"/>
      <c r="AC109" s="287"/>
      <c r="AD109" s="287"/>
      <c r="AL109" s="279"/>
      <c r="AM109" s="279"/>
      <c r="AN109" s="279"/>
      <c r="AO109" s="279"/>
      <c r="AP109" s="279"/>
      <c r="AQ109" s="279"/>
      <c r="AR109" s="279"/>
      <c r="AS109" s="279"/>
      <c r="AT109" s="279"/>
      <c r="AU109" s="279"/>
      <c r="AV109" s="279"/>
      <c r="AW109" s="279"/>
      <c r="AX109" s="279"/>
      <c r="AY109" s="279"/>
    </row>
    <row r="110" spans="1:51">
      <c r="A110" s="950"/>
      <c r="B110" s="950"/>
      <c r="C110" s="950"/>
      <c r="D110" s="1092"/>
      <c r="E110" s="950"/>
      <c r="F110" s="950"/>
      <c r="G110" s="950"/>
      <c r="H110" s="950"/>
      <c r="I110" s="951"/>
      <c r="J110" s="952"/>
      <c r="K110" s="953"/>
      <c r="L110" s="953"/>
      <c r="M110" s="954"/>
      <c r="N110" s="955"/>
      <c r="O110" s="1038"/>
      <c r="Z110" s="287"/>
      <c r="AA110" s="956"/>
      <c r="AC110" s="287"/>
      <c r="AD110" s="956"/>
      <c r="AL110" s="279"/>
      <c r="AM110" s="279"/>
      <c r="AN110" s="279"/>
      <c r="AO110" s="279"/>
      <c r="AP110" s="279"/>
      <c r="AQ110" s="279"/>
      <c r="AR110" s="279"/>
      <c r="AS110" s="279"/>
      <c r="AT110" s="279"/>
      <c r="AU110" s="279"/>
      <c r="AV110" s="279"/>
      <c r="AW110" s="279"/>
      <c r="AX110" s="279"/>
      <c r="AY110" s="279"/>
    </row>
    <row r="111" spans="1:51">
      <c r="A111" s="957"/>
      <c r="B111" s="957"/>
      <c r="C111" s="957"/>
      <c r="D111" s="970"/>
      <c r="E111" s="957"/>
      <c r="F111" s="957"/>
      <c r="G111" s="957"/>
      <c r="H111" s="957"/>
      <c r="I111" s="958"/>
      <c r="J111" s="959"/>
      <c r="K111" s="953"/>
      <c r="L111" s="953"/>
      <c r="M111" s="960"/>
      <c r="N111" s="961"/>
      <c r="O111" s="1053"/>
      <c r="Z111" s="1054"/>
      <c r="AA111" s="1055"/>
      <c r="AC111" s="1054"/>
      <c r="AD111" s="1055"/>
      <c r="AG111" s="1214"/>
      <c r="AH111" s="1214"/>
      <c r="AL111" s="279"/>
      <c r="AM111" s="279"/>
      <c r="AN111" s="279"/>
      <c r="AO111" s="279"/>
      <c r="AP111" s="279"/>
      <c r="AQ111" s="279"/>
      <c r="AR111" s="279"/>
      <c r="AS111" s="279"/>
      <c r="AT111" s="279"/>
      <c r="AU111" s="279"/>
      <c r="AV111" s="279"/>
      <c r="AW111" s="279"/>
      <c r="AX111" s="279"/>
      <c r="AY111" s="279"/>
    </row>
    <row r="112" spans="1:51">
      <c r="A112" s="957"/>
      <c r="B112" s="957"/>
      <c r="C112" s="957"/>
      <c r="D112" s="970"/>
      <c r="E112" s="957"/>
      <c r="F112" s="957"/>
      <c r="G112" s="957"/>
      <c r="H112" s="957"/>
      <c r="I112" s="958"/>
      <c r="J112" s="962"/>
      <c r="K112" s="953"/>
      <c r="L112" s="953"/>
      <c r="M112" s="963"/>
      <c r="N112" s="955"/>
      <c r="O112" s="1038"/>
      <c r="Z112" s="1033"/>
      <c r="AA112" s="1056"/>
      <c r="AC112" s="1033"/>
      <c r="AD112" s="1056"/>
      <c r="AL112" s="279"/>
      <c r="AM112" s="279"/>
      <c r="AN112" s="279"/>
      <c r="AO112" s="279"/>
      <c r="AP112" s="279"/>
      <c r="AQ112" s="279"/>
      <c r="AR112" s="279"/>
      <c r="AS112" s="279"/>
      <c r="AT112" s="279"/>
      <c r="AU112" s="279"/>
      <c r="AV112" s="279"/>
      <c r="AW112" s="279"/>
      <c r="AX112" s="279"/>
      <c r="AY112" s="279"/>
    </row>
    <row r="113" spans="1:51">
      <c r="A113" s="964"/>
      <c r="B113" s="964"/>
      <c r="C113" s="964"/>
      <c r="D113" s="959"/>
      <c r="E113" s="964"/>
      <c r="F113" s="964"/>
      <c r="G113" s="964"/>
      <c r="H113" s="964"/>
      <c r="I113" s="958"/>
      <c r="J113" s="959"/>
      <c r="K113" s="953"/>
      <c r="L113" s="953"/>
      <c r="M113" s="954"/>
      <c r="N113" s="955"/>
      <c r="O113" s="1038"/>
      <c r="Z113" s="1033"/>
      <c r="AA113" s="1056"/>
      <c r="AC113" s="1033"/>
      <c r="AD113" s="1056"/>
      <c r="AF113" s="1027"/>
      <c r="AL113" s="279"/>
      <c r="AM113" s="279"/>
      <c r="AN113" s="279"/>
      <c r="AO113" s="279"/>
      <c r="AP113" s="279"/>
      <c r="AQ113" s="279"/>
      <c r="AR113" s="279"/>
      <c r="AS113" s="279"/>
      <c r="AT113" s="279"/>
      <c r="AU113" s="279"/>
      <c r="AV113" s="279"/>
      <c r="AW113" s="279"/>
      <c r="AX113" s="279"/>
      <c r="AY113" s="279"/>
    </row>
    <row r="114" spans="1:51">
      <c r="A114" s="964"/>
      <c r="B114" s="964"/>
      <c r="C114" s="964"/>
      <c r="D114" s="959"/>
      <c r="E114" s="964"/>
      <c r="F114" s="964"/>
      <c r="G114" s="964"/>
      <c r="H114" s="964"/>
      <c r="I114" s="958"/>
      <c r="J114" s="959"/>
      <c r="K114" s="953"/>
      <c r="L114" s="953"/>
      <c r="M114" s="954"/>
      <c r="N114" s="955"/>
      <c r="O114" s="1038"/>
      <c r="Z114" s="1033"/>
      <c r="AA114" s="1056"/>
      <c r="AC114" s="1033"/>
      <c r="AD114" s="1056"/>
      <c r="AF114" s="1027"/>
      <c r="AL114" s="279"/>
      <c r="AM114" s="279"/>
      <c r="AN114" s="279"/>
      <c r="AO114" s="279"/>
      <c r="AP114" s="279"/>
      <c r="AQ114" s="279"/>
      <c r="AR114" s="279"/>
      <c r="AS114" s="279"/>
      <c r="AT114" s="279"/>
      <c r="AU114" s="279"/>
      <c r="AV114" s="279"/>
      <c r="AW114" s="279"/>
      <c r="AX114" s="279"/>
      <c r="AY114" s="279"/>
    </row>
    <row r="115" spans="1:51">
      <c r="A115" s="957"/>
      <c r="B115" s="957"/>
      <c r="C115" s="957"/>
      <c r="D115" s="970"/>
      <c r="E115" s="957"/>
      <c r="F115" s="957"/>
      <c r="G115" s="957"/>
      <c r="H115" s="957"/>
      <c r="I115" s="958"/>
      <c r="J115" s="959"/>
      <c r="K115" s="953"/>
      <c r="L115" s="953"/>
      <c r="M115" s="954"/>
      <c r="N115" s="955"/>
      <c r="O115" s="1038"/>
      <c r="Z115" s="1033"/>
      <c r="AA115" s="1056"/>
      <c r="AC115" s="1033"/>
      <c r="AD115" s="1056"/>
      <c r="AF115" s="1027"/>
      <c r="AG115" s="1214"/>
      <c r="AH115" s="1214"/>
      <c r="AL115" s="279"/>
      <c r="AM115" s="279"/>
      <c r="AN115" s="279"/>
      <c r="AO115" s="279"/>
      <c r="AP115" s="279"/>
      <c r="AQ115" s="279"/>
      <c r="AR115" s="279"/>
      <c r="AS115" s="279"/>
      <c r="AT115" s="279"/>
      <c r="AU115" s="279"/>
      <c r="AV115" s="279"/>
      <c r="AW115" s="279"/>
      <c r="AX115" s="279"/>
      <c r="AY115" s="279"/>
    </row>
    <row r="116" spans="1:51">
      <c r="A116" s="957"/>
      <c r="B116" s="957"/>
      <c r="C116" s="957"/>
      <c r="D116" s="970"/>
      <c r="E116" s="957"/>
      <c r="F116" s="957"/>
      <c r="G116" s="957"/>
      <c r="H116" s="957"/>
      <c r="I116" s="958"/>
      <c r="J116" s="962"/>
      <c r="K116" s="953"/>
      <c r="L116" s="953"/>
      <c r="M116" s="954"/>
      <c r="N116" s="955"/>
      <c r="O116" s="1053"/>
      <c r="Z116" s="1033"/>
      <c r="AA116" s="1056"/>
      <c r="AC116" s="1033"/>
      <c r="AD116" s="1056"/>
      <c r="AF116" s="1027"/>
      <c r="AL116" s="279"/>
      <c r="AM116" s="279"/>
      <c r="AN116" s="279"/>
      <c r="AO116" s="279"/>
      <c r="AP116" s="279"/>
      <c r="AQ116" s="279"/>
      <c r="AR116" s="279"/>
      <c r="AS116" s="279"/>
      <c r="AT116" s="279"/>
      <c r="AU116" s="279"/>
      <c r="AV116" s="279"/>
      <c r="AW116" s="279"/>
      <c r="AX116" s="279"/>
      <c r="AY116" s="279"/>
    </row>
    <row r="117" spans="1:51">
      <c r="A117" s="957"/>
      <c r="B117" s="957"/>
      <c r="C117" s="957"/>
      <c r="D117" s="970"/>
      <c r="E117" s="957"/>
      <c r="F117" s="957"/>
      <c r="G117" s="957"/>
      <c r="H117" s="957"/>
      <c r="I117" s="958"/>
      <c r="J117" s="959"/>
      <c r="K117" s="953"/>
      <c r="L117" s="953"/>
      <c r="M117" s="954"/>
      <c r="N117" s="955"/>
      <c r="O117" s="1038"/>
      <c r="Z117" s="1033"/>
      <c r="AA117" s="1056"/>
      <c r="AC117" s="1033"/>
      <c r="AD117" s="1056"/>
      <c r="AF117" s="1027"/>
      <c r="AL117" s="279"/>
      <c r="AM117" s="279"/>
      <c r="AN117" s="279"/>
      <c r="AO117" s="279"/>
      <c r="AP117" s="279"/>
      <c r="AQ117" s="279"/>
      <c r="AR117" s="279"/>
      <c r="AS117" s="279"/>
      <c r="AT117" s="279"/>
      <c r="AU117" s="279"/>
      <c r="AV117" s="279"/>
      <c r="AW117" s="279"/>
      <c r="AX117" s="279"/>
      <c r="AY117" s="279"/>
    </row>
    <row r="118" spans="1:51">
      <c r="A118" s="957"/>
      <c r="B118" s="957"/>
      <c r="C118" s="957"/>
      <c r="D118" s="970"/>
      <c r="E118" s="957"/>
      <c r="F118" s="957"/>
      <c r="G118" s="957"/>
      <c r="H118" s="957"/>
      <c r="I118" s="958"/>
      <c r="J118" s="959"/>
      <c r="K118" s="953"/>
      <c r="L118" s="953"/>
      <c r="M118" s="954"/>
      <c r="N118" s="955"/>
      <c r="O118" s="1038"/>
      <c r="Z118" s="1033"/>
      <c r="AA118" s="1056"/>
      <c r="AC118" s="1033"/>
      <c r="AD118" s="1056"/>
      <c r="AF118" s="1027"/>
      <c r="AL118" s="279"/>
      <c r="AM118" s="279"/>
      <c r="AN118" s="279"/>
      <c r="AO118" s="279"/>
      <c r="AP118" s="279"/>
      <c r="AQ118" s="279"/>
      <c r="AR118" s="279"/>
      <c r="AS118" s="279"/>
      <c r="AT118" s="279"/>
      <c r="AU118" s="279"/>
      <c r="AV118" s="279"/>
      <c r="AW118" s="279"/>
      <c r="AX118" s="279"/>
      <c r="AY118" s="279"/>
    </row>
    <row r="119" spans="1:51">
      <c r="A119" s="957"/>
      <c r="B119" s="957"/>
      <c r="C119" s="957"/>
      <c r="D119" s="970"/>
      <c r="E119" s="957"/>
      <c r="F119" s="957"/>
      <c r="G119" s="957"/>
      <c r="H119" s="957"/>
      <c r="I119" s="958"/>
      <c r="J119" s="959"/>
      <c r="K119" s="953"/>
      <c r="L119" s="953"/>
      <c r="M119" s="954"/>
      <c r="N119" s="955"/>
      <c r="O119" s="1053"/>
      <c r="Z119" s="1033"/>
      <c r="AA119" s="1056"/>
      <c r="AC119" s="1033"/>
      <c r="AD119" s="1056"/>
      <c r="AF119" s="1027"/>
      <c r="AL119" s="279"/>
      <c r="AM119" s="279"/>
      <c r="AN119" s="279"/>
      <c r="AO119" s="279"/>
      <c r="AP119" s="279"/>
      <c r="AQ119" s="279"/>
      <c r="AR119" s="279"/>
      <c r="AS119" s="279"/>
      <c r="AT119" s="279"/>
      <c r="AU119" s="279"/>
      <c r="AV119" s="279"/>
      <c r="AW119" s="279"/>
      <c r="AX119" s="279"/>
      <c r="AY119" s="279"/>
    </row>
    <row r="120" spans="1:51">
      <c r="A120" s="957"/>
      <c r="B120" s="957"/>
      <c r="C120" s="957"/>
      <c r="D120" s="970"/>
      <c r="E120" s="957"/>
      <c r="F120" s="957"/>
      <c r="G120" s="957"/>
      <c r="H120" s="957"/>
      <c r="I120" s="958"/>
      <c r="J120" s="962"/>
      <c r="K120" s="953"/>
      <c r="L120" s="953"/>
      <c r="M120" s="965"/>
      <c r="N120" s="955"/>
      <c r="O120" s="966"/>
      <c r="Z120" s="1033"/>
      <c r="AA120" s="1056"/>
      <c r="AC120" s="1033"/>
      <c r="AD120" s="1056"/>
      <c r="AF120" s="1027"/>
      <c r="AL120" s="279"/>
      <c r="AM120" s="279"/>
      <c r="AN120" s="279"/>
      <c r="AO120" s="279"/>
      <c r="AP120" s="279"/>
      <c r="AQ120" s="279"/>
      <c r="AR120" s="279"/>
      <c r="AS120" s="279"/>
      <c r="AT120" s="279"/>
      <c r="AU120" s="279"/>
      <c r="AV120" s="279"/>
      <c r="AW120" s="279"/>
      <c r="AX120" s="279"/>
      <c r="AY120" s="279"/>
    </row>
    <row r="121" spans="1:51">
      <c r="A121" s="964"/>
      <c r="B121" s="964"/>
      <c r="C121" s="964"/>
      <c r="D121" s="959"/>
      <c r="E121" s="964"/>
      <c r="F121" s="964"/>
      <c r="G121" s="964"/>
      <c r="H121" s="964"/>
      <c r="I121" s="958"/>
      <c r="J121" s="967"/>
      <c r="K121" s="953"/>
      <c r="L121" s="953"/>
      <c r="M121" s="954"/>
      <c r="N121" s="955"/>
      <c r="O121" s="1038"/>
      <c r="X121" s="813"/>
      <c r="Z121" s="1033"/>
      <c r="AA121" s="1056"/>
      <c r="AC121" s="1033"/>
      <c r="AD121" s="1056"/>
      <c r="AF121" s="1027"/>
      <c r="AL121" s="279"/>
      <c r="AM121" s="279"/>
      <c r="AN121" s="279"/>
      <c r="AO121" s="279"/>
      <c r="AP121" s="279"/>
      <c r="AQ121" s="279"/>
      <c r="AR121" s="279"/>
      <c r="AS121" s="279"/>
      <c r="AT121" s="279"/>
      <c r="AU121" s="279"/>
      <c r="AV121" s="279"/>
      <c r="AW121" s="279"/>
      <c r="AX121" s="279"/>
      <c r="AY121" s="279"/>
    </row>
    <row r="122" spans="1:51">
      <c r="A122" s="964"/>
      <c r="B122" s="964"/>
      <c r="C122" s="964"/>
      <c r="D122" s="959"/>
      <c r="E122" s="964"/>
      <c r="F122" s="964"/>
      <c r="G122" s="964"/>
      <c r="H122" s="964"/>
      <c r="I122" s="958"/>
      <c r="J122" s="968"/>
      <c r="K122" s="953"/>
      <c r="L122" s="953"/>
      <c r="M122" s="965"/>
      <c r="N122" s="955"/>
      <c r="O122" s="1038"/>
      <c r="X122" s="813"/>
      <c r="Z122" s="1033"/>
      <c r="AA122" s="1056"/>
      <c r="AC122" s="1033"/>
      <c r="AD122" s="1056"/>
      <c r="AF122" s="1027"/>
      <c r="AL122" s="279"/>
      <c r="AM122" s="279"/>
      <c r="AN122" s="279"/>
      <c r="AO122" s="279"/>
      <c r="AP122" s="279"/>
      <c r="AQ122" s="279"/>
      <c r="AR122" s="279"/>
      <c r="AS122" s="279"/>
      <c r="AT122" s="279"/>
      <c r="AU122" s="279"/>
      <c r="AV122" s="279"/>
      <c r="AW122" s="279"/>
      <c r="AX122" s="279"/>
      <c r="AY122" s="279"/>
    </row>
    <row r="123" spans="1:51">
      <c r="A123" s="964"/>
      <c r="B123" s="964"/>
      <c r="C123" s="964"/>
      <c r="D123" s="959"/>
      <c r="E123" s="964"/>
      <c r="F123" s="964"/>
      <c r="G123" s="964"/>
      <c r="H123" s="964"/>
      <c r="I123" s="958"/>
      <c r="J123" s="968"/>
      <c r="K123" s="953"/>
      <c r="L123" s="953"/>
      <c r="M123" s="965"/>
      <c r="N123" s="955"/>
      <c r="O123" s="1038"/>
      <c r="X123" s="813"/>
      <c r="Z123" s="1033"/>
      <c r="AA123" s="1056"/>
      <c r="AC123" s="1033"/>
      <c r="AD123" s="1056"/>
      <c r="AF123" s="1027"/>
      <c r="AL123" s="279"/>
      <c r="AM123" s="279"/>
      <c r="AN123" s="279"/>
      <c r="AO123" s="279"/>
      <c r="AP123" s="279"/>
      <c r="AQ123" s="279"/>
      <c r="AR123" s="279"/>
      <c r="AS123" s="279"/>
      <c r="AT123" s="279"/>
      <c r="AU123" s="279"/>
      <c r="AV123" s="279"/>
      <c r="AW123" s="279"/>
      <c r="AX123" s="279"/>
      <c r="AY123" s="279"/>
    </row>
    <row r="124" spans="1:51">
      <c r="A124" s="950"/>
      <c r="B124" s="950"/>
      <c r="C124" s="950"/>
      <c r="D124" s="1092"/>
      <c r="E124" s="950"/>
      <c r="F124" s="950"/>
      <c r="G124" s="950"/>
      <c r="H124" s="950"/>
      <c r="I124" s="951"/>
      <c r="J124" s="969"/>
      <c r="K124" s="953"/>
      <c r="L124" s="953"/>
      <c r="M124" s="954"/>
      <c r="N124" s="955"/>
      <c r="O124" s="1038"/>
      <c r="Z124" s="1033"/>
      <c r="AA124" s="1056"/>
      <c r="AC124" s="1033"/>
      <c r="AD124" s="1056"/>
      <c r="AF124" s="1027"/>
      <c r="AL124" s="279"/>
      <c r="AM124" s="279"/>
      <c r="AN124" s="279"/>
      <c r="AO124" s="279"/>
      <c r="AP124" s="279"/>
      <c r="AQ124" s="279"/>
      <c r="AR124" s="279"/>
      <c r="AS124" s="279"/>
      <c r="AT124" s="279"/>
      <c r="AU124" s="279"/>
      <c r="AV124" s="279"/>
      <c r="AW124" s="279"/>
      <c r="AX124" s="279"/>
      <c r="AY124" s="279"/>
    </row>
    <row r="125" spans="1:51">
      <c r="A125" s="964"/>
      <c r="B125" s="964"/>
      <c r="C125" s="964"/>
      <c r="D125" s="959"/>
      <c r="E125" s="964"/>
      <c r="F125" s="964"/>
      <c r="G125" s="964"/>
      <c r="H125" s="964"/>
      <c r="I125" s="958"/>
      <c r="J125" s="970"/>
      <c r="K125" s="953"/>
      <c r="L125" s="953"/>
      <c r="M125" s="954"/>
      <c r="N125" s="955"/>
      <c r="O125" s="1038"/>
      <c r="Z125" s="1033"/>
      <c r="AA125" s="1056"/>
      <c r="AC125" s="1033"/>
      <c r="AD125" s="1056"/>
      <c r="AF125" s="1027"/>
      <c r="AL125" s="279"/>
      <c r="AM125" s="279"/>
      <c r="AN125" s="279"/>
      <c r="AO125" s="279"/>
      <c r="AP125" s="279"/>
      <c r="AQ125" s="279"/>
      <c r="AR125" s="279"/>
      <c r="AS125" s="279"/>
      <c r="AT125" s="279"/>
      <c r="AU125" s="279"/>
      <c r="AV125" s="279"/>
      <c r="AW125" s="279"/>
      <c r="AX125" s="279"/>
      <c r="AY125" s="279"/>
    </row>
    <row r="126" spans="1:51">
      <c r="A126" s="957"/>
      <c r="B126" s="957"/>
      <c r="C126" s="957"/>
      <c r="D126" s="970"/>
      <c r="E126" s="957"/>
      <c r="F126" s="957"/>
      <c r="G126" s="957"/>
      <c r="H126" s="957"/>
      <c r="I126" s="958"/>
      <c r="J126" s="959"/>
      <c r="K126" s="953"/>
      <c r="L126" s="953"/>
      <c r="M126" s="954"/>
      <c r="N126" s="955"/>
      <c r="O126" s="1038"/>
      <c r="Z126" s="1033"/>
      <c r="AA126" s="1056"/>
      <c r="AC126" s="1033"/>
      <c r="AD126" s="1056"/>
      <c r="AF126" s="1027"/>
      <c r="AL126" s="279"/>
      <c r="AM126" s="279"/>
      <c r="AN126" s="279"/>
      <c r="AO126" s="279"/>
      <c r="AP126" s="279"/>
      <c r="AQ126" s="279"/>
      <c r="AR126" s="279"/>
      <c r="AS126" s="279"/>
      <c r="AT126" s="279"/>
      <c r="AU126" s="279"/>
      <c r="AV126" s="279"/>
      <c r="AW126" s="279"/>
      <c r="AX126" s="279"/>
      <c r="AY126" s="279"/>
    </row>
    <row r="127" spans="1:51">
      <c r="A127" s="964"/>
      <c r="B127" s="964"/>
      <c r="C127" s="964"/>
      <c r="D127" s="959"/>
      <c r="E127" s="964"/>
      <c r="F127" s="964"/>
      <c r="G127" s="964"/>
      <c r="H127" s="964"/>
      <c r="I127" s="958"/>
      <c r="J127" s="968"/>
      <c r="K127" s="953"/>
      <c r="L127" s="953"/>
      <c r="M127" s="965"/>
      <c r="N127" s="955"/>
      <c r="O127" s="1038"/>
      <c r="Z127" s="1033"/>
      <c r="AA127" s="1056"/>
      <c r="AC127" s="1033"/>
      <c r="AD127" s="1056"/>
      <c r="AF127" s="1027"/>
      <c r="AL127" s="279"/>
      <c r="AM127" s="279"/>
      <c r="AN127" s="279"/>
      <c r="AO127" s="279"/>
      <c r="AP127" s="279"/>
      <c r="AQ127" s="279"/>
      <c r="AR127" s="279"/>
      <c r="AS127" s="279"/>
      <c r="AT127" s="279"/>
      <c r="AU127" s="279"/>
      <c r="AV127" s="279"/>
      <c r="AW127" s="279"/>
      <c r="AX127" s="279"/>
      <c r="AY127" s="279"/>
    </row>
    <row r="128" spans="1:51">
      <c r="A128" s="950"/>
      <c r="B128" s="950"/>
      <c r="C128" s="950"/>
      <c r="D128" s="1092"/>
      <c r="E128" s="950"/>
      <c r="F128" s="950"/>
      <c r="G128" s="950"/>
      <c r="H128" s="950"/>
      <c r="I128" s="951"/>
      <c r="J128" s="952"/>
      <c r="K128" s="953"/>
      <c r="L128" s="953"/>
      <c r="M128" s="954"/>
      <c r="N128" s="955"/>
      <c r="O128" s="1038"/>
      <c r="Z128" s="1033"/>
      <c r="AA128" s="971"/>
      <c r="AC128" s="1033"/>
      <c r="AD128" s="971"/>
      <c r="AF128" s="1027"/>
      <c r="AL128" s="279"/>
      <c r="AM128" s="279"/>
      <c r="AN128" s="279"/>
      <c r="AO128" s="279"/>
      <c r="AP128" s="279"/>
      <c r="AQ128" s="279"/>
      <c r="AR128" s="279"/>
      <c r="AS128" s="279"/>
      <c r="AT128" s="279"/>
      <c r="AU128" s="279"/>
      <c r="AV128" s="279"/>
      <c r="AW128" s="279"/>
      <c r="AX128" s="279"/>
      <c r="AY128" s="279"/>
    </row>
    <row r="129" spans="1:51">
      <c r="A129" s="957"/>
      <c r="B129" s="957"/>
      <c r="C129" s="957"/>
      <c r="D129" s="970"/>
      <c r="E129" s="957"/>
      <c r="F129" s="957"/>
      <c r="G129" s="957"/>
      <c r="H129" s="957"/>
      <c r="I129" s="958"/>
      <c r="J129" s="959"/>
      <c r="K129" s="953"/>
      <c r="L129" s="953"/>
      <c r="M129" s="965"/>
      <c r="N129" s="955"/>
      <c r="O129" s="966"/>
      <c r="Z129" s="1033"/>
      <c r="AA129" s="971"/>
      <c r="AC129" s="1033"/>
      <c r="AD129" s="971"/>
      <c r="AF129" s="1027"/>
      <c r="AL129" s="279"/>
      <c r="AM129" s="279"/>
      <c r="AN129" s="279"/>
      <c r="AO129" s="279"/>
      <c r="AP129" s="279"/>
      <c r="AQ129" s="279"/>
      <c r="AR129" s="279"/>
      <c r="AS129" s="279"/>
      <c r="AT129" s="279"/>
      <c r="AU129" s="279"/>
      <c r="AV129" s="279"/>
      <c r="AW129" s="279"/>
      <c r="AX129" s="279"/>
      <c r="AY129" s="279"/>
    </row>
    <row r="130" spans="1:51">
      <c r="A130" s="957"/>
      <c r="B130" s="957"/>
      <c r="C130" s="957"/>
      <c r="D130" s="970"/>
      <c r="E130" s="957"/>
      <c r="F130" s="957"/>
      <c r="G130" s="957"/>
      <c r="H130" s="957"/>
      <c r="I130" s="958"/>
      <c r="J130" s="959"/>
      <c r="K130" s="964"/>
      <c r="L130" s="953"/>
      <c r="M130" s="965"/>
      <c r="N130" s="955"/>
      <c r="O130" s="1038"/>
      <c r="Z130" s="1033"/>
      <c r="AA130" s="1056"/>
      <c r="AC130" s="1033"/>
      <c r="AD130" s="1056"/>
      <c r="AF130" s="1027"/>
      <c r="AL130" s="279"/>
      <c r="AM130" s="279"/>
      <c r="AN130" s="279"/>
      <c r="AO130" s="279"/>
      <c r="AP130" s="279"/>
      <c r="AQ130" s="279"/>
      <c r="AR130" s="279"/>
      <c r="AS130" s="279"/>
      <c r="AT130" s="279"/>
      <c r="AU130" s="279"/>
      <c r="AV130" s="279"/>
      <c r="AW130" s="279"/>
      <c r="AX130" s="279"/>
      <c r="AY130" s="279"/>
    </row>
    <row r="131" spans="1:51">
      <c r="A131" s="964"/>
      <c r="B131" s="964"/>
      <c r="C131" s="964"/>
      <c r="D131" s="959"/>
      <c r="E131" s="964"/>
      <c r="F131" s="964"/>
      <c r="G131" s="964"/>
      <c r="H131" s="964"/>
      <c r="I131" s="958"/>
      <c r="J131" s="959"/>
      <c r="K131" s="964"/>
      <c r="L131" s="953"/>
      <c r="M131" s="965"/>
      <c r="N131" s="955"/>
      <c r="O131" s="1038"/>
      <c r="Z131" s="1033"/>
      <c r="AA131" s="1056"/>
      <c r="AC131" s="1033"/>
      <c r="AD131" s="1056"/>
      <c r="AF131" s="1027"/>
      <c r="AL131" s="279"/>
      <c r="AM131" s="279"/>
      <c r="AN131" s="279"/>
      <c r="AO131" s="279"/>
      <c r="AP131" s="279"/>
      <c r="AQ131" s="279"/>
      <c r="AR131" s="279"/>
      <c r="AS131" s="279"/>
      <c r="AT131" s="279"/>
      <c r="AU131" s="279"/>
      <c r="AV131" s="279"/>
      <c r="AW131" s="279"/>
      <c r="AX131" s="279"/>
      <c r="AY131" s="279"/>
    </row>
    <row r="132" spans="1:51">
      <c r="A132" s="964"/>
      <c r="B132" s="964"/>
      <c r="C132" s="964"/>
      <c r="D132" s="959"/>
      <c r="E132" s="964"/>
      <c r="F132" s="964"/>
      <c r="G132" s="964"/>
      <c r="H132" s="964"/>
      <c r="I132" s="958"/>
      <c r="J132" s="959"/>
      <c r="K132" s="964"/>
      <c r="L132" s="953"/>
      <c r="M132" s="965"/>
      <c r="N132" s="955"/>
      <c r="O132" s="1038"/>
      <c r="Z132" s="1033"/>
      <c r="AA132" s="1056"/>
      <c r="AC132" s="1033"/>
      <c r="AD132" s="1056"/>
      <c r="AF132" s="1027"/>
      <c r="AL132" s="279"/>
      <c r="AM132" s="279"/>
      <c r="AN132" s="279"/>
      <c r="AO132" s="279"/>
      <c r="AP132" s="279"/>
      <c r="AQ132" s="279"/>
      <c r="AR132" s="279"/>
      <c r="AS132" s="279"/>
      <c r="AT132" s="279"/>
      <c r="AU132" s="279"/>
      <c r="AV132" s="279"/>
      <c r="AW132" s="279"/>
      <c r="AX132" s="279"/>
      <c r="AY132" s="279"/>
    </row>
    <row r="133" spans="1:51">
      <c r="A133" s="964"/>
      <c r="B133" s="964"/>
      <c r="C133" s="964"/>
      <c r="D133" s="959"/>
      <c r="E133" s="964"/>
      <c r="F133" s="964"/>
      <c r="G133" s="964"/>
      <c r="H133" s="964"/>
      <c r="I133" s="958"/>
      <c r="J133" s="959"/>
      <c r="K133" s="964"/>
      <c r="L133" s="953"/>
      <c r="M133" s="965"/>
      <c r="N133" s="955"/>
      <c r="O133" s="1038"/>
      <c r="Z133" s="1033"/>
      <c r="AA133" s="1056"/>
      <c r="AC133" s="1033"/>
      <c r="AD133" s="1056"/>
      <c r="AF133" s="1027"/>
      <c r="AL133" s="279"/>
      <c r="AM133" s="279"/>
      <c r="AN133" s="279"/>
      <c r="AO133" s="279"/>
      <c r="AP133" s="279"/>
      <c r="AQ133" s="279"/>
      <c r="AR133" s="279"/>
      <c r="AS133" s="279"/>
      <c r="AT133" s="279"/>
      <c r="AU133" s="279"/>
      <c r="AV133" s="279"/>
      <c r="AW133" s="279"/>
      <c r="AX133" s="279"/>
      <c r="AY133" s="279"/>
    </row>
    <row r="134" spans="1:51">
      <c r="A134" s="964"/>
      <c r="B134" s="964"/>
      <c r="C134" s="964"/>
      <c r="D134" s="959"/>
      <c r="E134" s="964"/>
      <c r="F134" s="964"/>
      <c r="G134" s="964"/>
      <c r="H134" s="964"/>
      <c r="I134" s="958"/>
      <c r="J134" s="959"/>
      <c r="K134" s="964"/>
      <c r="L134" s="953"/>
      <c r="M134" s="965"/>
      <c r="N134" s="955"/>
      <c r="O134" s="1038"/>
      <c r="Z134" s="1033"/>
      <c r="AA134" s="1056"/>
      <c r="AC134" s="1033"/>
      <c r="AD134" s="1056"/>
      <c r="AF134" s="1027"/>
      <c r="AL134" s="279"/>
      <c r="AM134" s="279"/>
      <c r="AN134" s="279"/>
      <c r="AO134" s="279"/>
      <c r="AP134" s="279"/>
      <c r="AQ134" s="279"/>
      <c r="AR134" s="279"/>
      <c r="AS134" s="279"/>
      <c r="AT134" s="279"/>
      <c r="AU134" s="279"/>
      <c r="AV134" s="279"/>
      <c r="AW134" s="279"/>
      <c r="AX134" s="279"/>
      <c r="AY134" s="279"/>
    </row>
    <row r="135" spans="1:51">
      <c r="A135" s="964"/>
      <c r="B135" s="964"/>
      <c r="C135" s="964"/>
      <c r="D135" s="959"/>
      <c r="E135" s="964"/>
      <c r="F135" s="964"/>
      <c r="G135" s="964"/>
      <c r="H135" s="964"/>
      <c r="I135" s="958"/>
      <c r="J135" s="959"/>
      <c r="K135" s="964"/>
      <c r="L135" s="953"/>
      <c r="M135" s="965"/>
      <c r="N135" s="955"/>
      <c r="O135" s="1038"/>
      <c r="Z135" s="1033"/>
      <c r="AA135" s="1056"/>
      <c r="AC135" s="1033"/>
      <c r="AD135" s="1056"/>
      <c r="AF135" s="1027"/>
      <c r="AL135" s="279"/>
      <c r="AM135" s="279"/>
      <c r="AN135" s="279"/>
      <c r="AO135" s="279"/>
      <c r="AP135" s="279"/>
      <c r="AQ135" s="279"/>
      <c r="AR135" s="279"/>
      <c r="AS135" s="279"/>
      <c r="AT135" s="279"/>
      <c r="AU135" s="279"/>
      <c r="AV135" s="279"/>
      <c r="AW135" s="279"/>
      <c r="AX135" s="279"/>
      <c r="AY135" s="279"/>
    </row>
    <row r="136" spans="1:51">
      <c r="A136" s="964"/>
      <c r="B136" s="964"/>
      <c r="C136" s="964"/>
      <c r="D136" s="959"/>
      <c r="E136" s="964"/>
      <c r="F136" s="964"/>
      <c r="G136" s="964"/>
      <c r="H136" s="964"/>
      <c r="I136" s="958"/>
      <c r="J136" s="959"/>
      <c r="K136" s="964"/>
      <c r="L136" s="953"/>
      <c r="M136" s="965"/>
      <c r="N136" s="955"/>
      <c r="O136" s="1038"/>
      <c r="Z136" s="1033"/>
      <c r="AA136" s="1056"/>
      <c r="AC136" s="1033"/>
      <c r="AD136" s="1056"/>
      <c r="AF136" s="1027"/>
      <c r="AL136" s="279"/>
      <c r="AM136" s="279"/>
      <c r="AN136" s="279"/>
      <c r="AO136" s="279"/>
      <c r="AP136" s="279"/>
      <c r="AQ136" s="279"/>
      <c r="AR136" s="279"/>
      <c r="AS136" s="279"/>
      <c r="AT136" s="279"/>
      <c r="AU136" s="279"/>
      <c r="AV136" s="279"/>
      <c r="AW136" s="279"/>
      <c r="AX136" s="279"/>
      <c r="AY136" s="279"/>
    </row>
    <row r="137" spans="1:51">
      <c r="A137" s="950"/>
      <c r="B137" s="950"/>
      <c r="C137" s="950"/>
      <c r="D137" s="1092"/>
      <c r="E137" s="950"/>
      <c r="F137" s="950"/>
      <c r="G137" s="950"/>
      <c r="H137" s="950"/>
      <c r="I137" s="951"/>
      <c r="J137" s="952"/>
      <c r="K137" s="953"/>
      <c r="L137" s="953"/>
      <c r="M137" s="954"/>
      <c r="N137" s="955"/>
      <c r="O137" s="1038"/>
      <c r="Z137" s="1033"/>
      <c r="AA137" s="971"/>
      <c r="AC137" s="1033"/>
      <c r="AD137" s="971"/>
      <c r="AF137" s="1027"/>
      <c r="AL137" s="279"/>
      <c r="AM137" s="279"/>
      <c r="AN137" s="279"/>
      <c r="AO137" s="279"/>
      <c r="AP137" s="279"/>
      <c r="AQ137" s="279"/>
      <c r="AR137" s="279"/>
      <c r="AS137" s="279"/>
      <c r="AT137" s="279"/>
      <c r="AU137" s="279"/>
      <c r="AV137" s="279"/>
      <c r="AW137" s="279"/>
      <c r="AX137" s="279"/>
      <c r="AY137" s="279"/>
    </row>
    <row r="138" spans="1:51">
      <c r="A138" s="957"/>
      <c r="B138" s="957"/>
      <c r="C138" s="957"/>
      <c r="D138" s="970"/>
      <c r="E138" s="957"/>
      <c r="F138" s="957"/>
      <c r="G138" s="957"/>
      <c r="H138" s="957"/>
      <c r="I138" s="958"/>
      <c r="J138" s="972"/>
      <c r="K138" s="953"/>
      <c r="L138" s="953"/>
      <c r="M138" s="965"/>
      <c r="N138" s="955"/>
      <c r="O138" s="966"/>
      <c r="Z138" s="1033"/>
      <c r="AA138" s="971"/>
      <c r="AC138" s="1033"/>
      <c r="AD138" s="971"/>
      <c r="AF138" s="1027"/>
      <c r="AL138" s="279"/>
      <c r="AM138" s="279"/>
      <c r="AN138" s="279"/>
      <c r="AO138" s="279"/>
      <c r="AP138" s="279"/>
      <c r="AQ138" s="279"/>
      <c r="AR138" s="279"/>
      <c r="AS138" s="279"/>
      <c r="AT138" s="279"/>
      <c r="AU138" s="279"/>
      <c r="AV138" s="279"/>
      <c r="AW138" s="279"/>
      <c r="AX138" s="279"/>
      <c r="AY138" s="279"/>
    </row>
    <row r="139" spans="1:51">
      <c r="A139" s="957"/>
      <c r="B139" s="957"/>
      <c r="C139" s="957"/>
      <c r="D139" s="970"/>
      <c r="E139" s="957"/>
      <c r="F139" s="957"/>
      <c r="G139" s="957"/>
      <c r="H139" s="957"/>
      <c r="I139" s="958"/>
      <c r="J139" s="959"/>
      <c r="K139" s="964"/>
      <c r="L139" s="953"/>
      <c r="M139" s="965"/>
      <c r="N139" s="955"/>
      <c r="O139" s="1038"/>
      <c r="Z139" s="1033"/>
      <c r="AA139" s="1056"/>
      <c r="AC139" s="1033"/>
      <c r="AD139" s="1056"/>
      <c r="AF139" s="1027"/>
      <c r="AL139" s="279"/>
      <c r="AM139" s="279"/>
      <c r="AN139" s="279"/>
      <c r="AO139" s="279"/>
      <c r="AP139" s="279"/>
      <c r="AQ139" s="279"/>
      <c r="AR139" s="279"/>
      <c r="AS139" s="279"/>
      <c r="AT139" s="279"/>
      <c r="AU139" s="279"/>
      <c r="AV139" s="279"/>
      <c r="AW139" s="279"/>
      <c r="AX139" s="279"/>
      <c r="AY139" s="279"/>
    </row>
    <row r="140" spans="1:51">
      <c r="A140" s="957"/>
      <c r="B140" s="957"/>
      <c r="C140" s="957"/>
      <c r="D140" s="970"/>
      <c r="E140" s="957"/>
      <c r="F140" s="957"/>
      <c r="G140" s="957"/>
      <c r="H140" s="957"/>
      <c r="I140" s="958"/>
      <c r="J140" s="952"/>
      <c r="K140" s="953"/>
      <c r="L140" s="953"/>
      <c r="M140" s="954"/>
      <c r="N140" s="955"/>
      <c r="O140" s="1038"/>
      <c r="Z140" s="1033"/>
      <c r="AA140" s="1056"/>
      <c r="AC140" s="1033"/>
      <c r="AD140" s="1056"/>
      <c r="AF140" s="1027"/>
      <c r="AL140" s="279"/>
      <c r="AM140" s="279"/>
      <c r="AN140" s="279"/>
      <c r="AO140" s="279"/>
      <c r="AP140" s="279"/>
      <c r="AQ140" s="279"/>
      <c r="AR140" s="279"/>
      <c r="AS140" s="279"/>
      <c r="AT140" s="279"/>
      <c r="AU140" s="279"/>
      <c r="AV140" s="279"/>
      <c r="AW140" s="279"/>
      <c r="AX140" s="279"/>
      <c r="AY140" s="279"/>
    </row>
    <row r="141" spans="1:51">
      <c r="A141" s="950"/>
      <c r="B141" s="950"/>
      <c r="C141" s="950"/>
      <c r="D141" s="1092"/>
      <c r="E141" s="950"/>
      <c r="F141" s="950"/>
      <c r="G141" s="950"/>
      <c r="H141" s="950"/>
      <c r="I141" s="951"/>
      <c r="J141" s="973"/>
      <c r="K141" s="964"/>
      <c r="L141" s="953"/>
      <c r="M141" s="974"/>
      <c r="N141" s="955"/>
      <c r="O141" s="1038"/>
      <c r="Z141" s="1033"/>
      <c r="AA141" s="1056"/>
      <c r="AC141" s="1033"/>
      <c r="AD141" s="1056"/>
      <c r="AF141" s="1027"/>
      <c r="AL141" s="279"/>
      <c r="AM141" s="279"/>
      <c r="AN141" s="279"/>
      <c r="AO141" s="279"/>
      <c r="AP141" s="279"/>
      <c r="AQ141" s="279"/>
      <c r="AR141" s="279"/>
      <c r="AS141" s="279"/>
      <c r="AT141" s="279"/>
      <c r="AU141" s="279"/>
      <c r="AV141" s="279"/>
      <c r="AW141" s="279"/>
      <c r="AX141" s="279"/>
      <c r="AY141" s="279"/>
    </row>
    <row r="142" spans="1:51">
      <c r="A142" s="950"/>
      <c r="B142" s="950"/>
      <c r="C142" s="950"/>
      <c r="D142" s="1092"/>
      <c r="E142" s="950"/>
      <c r="F142" s="950"/>
      <c r="G142" s="950"/>
      <c r="H142" s="950"/>
      <c r="I142" s="951"/>
      <c r="J142" s="973"/>
      <c r="K142" s="964"/>
      <c r="L142" s="953"/>
      <c r="M142" s="954"/>
      <c r="N142" s="955"/>
      <c r="O142" s="1038"/>
      <c r="Z142" s="1033"/>
      <c r="AA142" s="1056"/>
      <c r="AC142" s="1033"/>
      <c r="AD142" s="1056"/>
      <c r="AF142" s="1027"/>
      <c r="AL142" s="279"/>
      <c r="AM142" s="279"/>
      <c r="AN142" s="279"/>
      <c r="AO142" s="279"/>
      <c r="AP142" s="279"/>
      <c r="AQ142" s="279"/>
      <c r="AR142" s="279"/>
      <c r="AS142" s="279"/>
      <c r="AT142" s="279"/>
      <c r="AU142" s="279"/>
      <c r="AV142" s="279"/>
      <c r="AW142" s="279"/>
      <c r="AX142" s="279"/>
      <c r="AY142" s="279"/>
    </row>
    <row r="143" spans="1:51">
      <c r="A143" s="950"/>
      <c r="B143" s="950"/>
      <c r="C143" s="950"/>
      <c r="D143" s="1092"/>
      <c r="E143" s="950"/>
      <c r="F143" s="950"/>
      <c r="G143" s="950"/>
      <c r="H143" s="950"/>
      <c r="I143" s="951"/>
      <c r="J143" s="973"/>
      <c r="K143" s="964"/>
      <c r="L143" s="953"/>
      <c r="M143" s="974"/>
      <c r="N143" s="955"/>
      <c r="O143" s="1038"/>
      <c r="Z143" s="1033"/>
      <c r="AA143" s="1056"/>
      <c r="AC143" s="1033"/>
      <c r="AD143" s="1056"/>
      <c r="AF143" s="1027"/>
      <c r="AL143" s="279"/>
      <c r="AM143" s="279"/>
      <c r="AN143" s="279"/>
      <c r="AO143" s="279"/>
      <c r="AP143" s="279"/>
      <c r="AQ143" s="279"/>
      <c r="AR143" s="279"/>
      <c r="AS143" s="279"/>
      <c r="AT143" s="279"/>
      <c r="AU143" s="279"/>
      <c r="AV143" s="279"/>
      <c r="AW143" s="279"/>
      <c r="AX143" s="279"/>
      <c r="AY143" s="279"/>
    </row>
    <row r="144" spans="1:51">
      <c r="A144" s="950"/>
      <c r="B144" s="950"/>
      <c r="C144" s="950"/>
      <c r="D144" s="1092"/>
      <c r="E144" s="950"/>
      <c r="F144" s="950"/>
      <c r="G144" s="950"/>
      <c r="H144" s="950"/>
      <c r="I144" s="951"/>
      <c r="J144" s="973"/>
      <c r="K144" s="964"/>
      <c r="L144" s="953"/>
      <c r="M144" s="974"/>
      <c r="N144" s="955"/>
      <c r="O144" s="1038"/>
      <c r="Z144" s="1033"/>
      <c r="AA144" s="1056"/>
      <c r="AC144" s="1033"/>
      <c r="AD144" s="1056"/>
      <c r="AF144" s="1027"/>
      <c r="AL144" s="279"/>
      <c r="AM144" s="279"/>
      <c r="AN144" s="279"/>
      <c r="AO144" s="279"/>
      <c r="AP144" s="279"/>
      <c r="AQ144" s="279"/>
      <c r="AR144" s="279"/>
      <c r="AS144" s="279"/>
      <c r="AT144" s="279"/>
      <c r="AU144" s="279"/>
      <c r="AV144" s="279"/>
      <c r="AW144" s="279"/>
      <c r="AX144" s="279"/>
      <c r="AY144" s="279"/>
    </row>
    <row r="145" spans="1:51">
      <c r="A145" s="950"/>
      <c r="B145" s="950"/>
      <c r="C145" s="950"/>
      <c r="D145" s="1092"/>
      <c r="E145" s="950"/>
      <c r="F145" s="950"/>
      <c r="G145" s="950"/>
      <c r="H145" s="950"/>
      <c r="I145" s="951"/>
      <c r="J145" s="959"/>
      <c r="K145" s="964"/>
      <c r="L145" s="953"/>
      <c r="M145" s="974"/>
      <c r="N145" s="955"/>
      <c r="O145" s="1038"/>
      <c r="Z145" s="1033"/>
      <c r="AA145" s="1056"/>
      <c r="AC145" s="1033"/>
      <c r="AD145" s="1056"/>
      <c r="AF145" s="1027"/>
      <c r="AL145" s="279"/>
      <c r="AM145" s="279"/>
      <c r="AN145" s="279"/>
      <c r="AO145" s="279"/>
      <c r="AP145" s="279"/>
      <c r="AQ145" s="279"/>
      <c r="AR145" s="279"/>
      <c r="AS145" s="279"/>
      <c r="AT145" s="279"/>
      <c r="AU145" s="279"/>
      <c r="AV145" s="279"/>
      <c r="AW145" s="279"/>
      <c r="AX145" s="279"/>
      <c r="AY145" s="279"/>
    </row>
    <row r="146" spans="1:51">
      <c r="A146" s="950"/>
      <c r="B146" s="950"/>
      <c r="C146" s="950"/>
      <c r="D146" s="1092"/>
      <c r="E146" s="950"/>
      <c r="F146" s="950"/>
      <c r="G146" s="950"/>
      <c r="H146" s="950"/>
      <c r="I146" s="951"/>
      <c r="J146" s="959"/>
      <c r="K146" s="964"/>
      <c r="L146" s="953"/>
      <c r="M146" s="974"/>
      <c r="N146" s="955"/>
      <c r="O146" s="1038"/>
      <c r="Z146" s="1033"/>
      <c r="AA146" s="1056"/>
      <c r="AC146" s="1033"/>
      <c r="AD146" s="1056"/>
      <c r="AF146" s="1027"/>
      <c r="AL146" s="279"/>
      <c r="AM146" s="279"/>
      <c r="AN146" s="279"/>
      <c r="AO146" s="279"/>
      <c r="AP146" s="279"/>
      <c r="AQ146" s="279"/>
      <c r="AR146" s="279"/>
      <c r="AS146" s="279"/>
      <c r="AT146" s="279"/>
      <c r="AU146" s="279"/>
      <c r="AV146" s="279"/>
      <c r="AW146" s="279"/>
      <c r="AX146" s="279"/>
      <c r="AY146" s="279"/>
    </row>
    <row r="147" spans="1:51">
      <c r="A147" s="950"/>
      <c r="B147" s="950"/>
      <c r="C147" s="950"/>
      <c r="D147" s="1092"/>
      <c r="E147" s="950"/>
      <c r="F147" s="950"/>
      <c r="G147" s="950"/>
      <c r="H147" s="950"/>
      <c r="I147" s="951"/>
      <c r="J147" s="952"/>
      <c r="K147" s="953"/>
      <c r="L147" s="953"/>
      <c r="M147" s="954"/>
      <c r="N147" s="955"/>
      <c r="O147" s="1038"/>
      <c r="Z147" s="1033"/>
      <c r="AA147" s="1056"/>
      <c r="AC147" s="1033"/>
      <c r="AD147" s="1056"/>
      <c r="AF147" s="1027"/>
      <c r="AL147" s="279"/>
      <c r="AM147" s="279"/>
      <c r="AN147" s="279"/>
      <c r="AO147" s="279"/>
      <c r="AP147" s="279"/>
      <c r="AQ147" s="279"/>
      <c r="AR147" s="279"/>
      <c r="AS147" s="279"/>
      <c r="AT147" s="279"/>
      <c r="AU147" s="279"/>
      <c r="AV147" s="279"/>
      <c r="AW147" s="279"/>
      <c r="AX147" s="279"/>
      <c r="AY147" s="279"/>
    </row>
    <row r="148" spans="1:51">
      <c r="A148" s="957"/>
      <c r="B148" s="957"/>
      <c r="C148" s="957"/>
      <c r="D148" s="970"/>
      <c r="E148" s="957"/>
      <c r="F148" s="957"/>
      <c r="G148" s="957"/>
      <c r="H148" s="957"/>
      <c r="I148" s="958"/>
      <c r="J148" s="973"/>
      <c r="K148" s="964"/>
      <c r="L148" s="964"/>
      <c r="M148" s="974"/>
      <c r="N148" s="955"/>
      <c r="O148" s="1038"/>
      <c r="Z148" s="1033"/>
      <c r="AA148" s="1056"/>
      <c r="AC148" s="1033"/>
      <c r="AD148" s="1056"/>
      <c r="AF148" s="1027"/>
      <c r="AL148" s="279"/>
      <c r="AM148" s="279"/>
      <c r="AN148" s="279"/>
      <c r="AO148" s="279"/>
      <c r="AP148" s="279"/>
      <c r="AQ148" s="279"/>
      <c r="AR148" s="279"/>
      <c r="AS148" s="279"/>
      <c r="AT148" s="279"/>
      <c r="AU148" s="279"/>
      <c r="AV148" s="279"/>
      <c r="AW148" s="279"/>
      <c r="AX148" s="279"/>
      <c r="AY148" s="279"/>
    </row>
    <row r="149" spans="1:51">
      <c r="A149" s="957"/>
      <c r="B149" s="957"/>
      <c r="C149" s="957"/>
      <c r="D149" s="970"/>
      <c r="E149" s="957"/>
      <c r="F149" s="957"/>
      <c r="G149" s="957"/>
      <c r="H149" s="957"/>
      <c r="I149" s="958"/>
      <c r="J149" s="973"/>
      <c r="K149" s="964"/>
      <c r="L149" s="964"/>
      <c r="M149" s="974"/>
      <c r="N149" s="955"/>
      <c r="O149" s="1038"/>
      <c r="Z149" s="1033"/>
      <c r="AA149" s="1056"/>
      <c r="AC149" s="1033"/>
      <c r="AD149" s="1056"/>
      <c r="AF149" s="1027"/>
      <c r="AL149" s="279"/>
      <c r="AM149" s="279"/>
      <c r="AN149" s="279"/>
      <c r="AO149" s="279"/>
      <c r="AP149" s="279"/>
      <c r="AQ149" s="279"/>
      <c r="AR149" s="279"/>
      <c r="AS149" s="279"/>
      <c r="AT149" s="279"/>
      <c r="AU149" s="279"/>
      <c r="AV149" s="279"/>
      <c r="AW149" s="279"/>
      <c r="AX149" s="279"/>
      <c r="AY149" s="279"/>
    </row>
    <row r="150" spans="1:51">
      <c r="A150" s="957"/>
      <c r="B150" s="957"/>
      <c r="C150" s="957"/>
      <c r="D150" s="970"/>
      <c r="E150" s="957"/>
      <c r="F150" s="957"/>
      <c r="G150" s="957"/>
      <c r="H150" s="957"/>
      <c r="I150" s="958"/>
      <c r="J150" s="973"/>
      <c r="K150" s="964"/>
      <c r="L150" s="964"/>
      <c r="M150" s="974"/>
      <c r="N150" s="955"/>
      <c r="O150" s="1038"/>
      <c r="Z150" s="1033"/>
      <c r="AA150" s="1056"/>
      <c r="AC150" s="1033"/>
      <c r="AD150" s="1056"/>
      <c r="AF150" s="1027"/>
      <c r="AL150" s="279"/>
      <c r="AM150" s="279"/>
      <c r="AN150" s="279"/>
      <c r="AO150" s="279"/>
      <c r="AP150" s="279"/>
      <c r="AQ150" s="279"/>
      <c r="AR150" s="279"/>
      <c r="AS150" s="279"/>
      <c r="AT150" s="279"/>
      <c r="AU150" s="279"/>
      <c r="AV150" s="279"/>
      <c r="AW150" s="279"/>
      <c r="AX150" s="279"/>
      <c r="AY150" s="279"/>
    </row>
    <row r="151" spans="1:51">
      <c r="A151" s="957"/>
      <c r="B151" s="957"/>
      <c r="C151" s="957"/>
      <c r="D151" s="970"/>
      <c r="E151" s="957"/>
      <c r="F151" s="957"/>
      <c r="G151" s="957"/>
      <c r="H151" s="957"/>
      <c r="I151" s="958"/>
      <c r="J151" s="973"/>
      <c r="K151" s="964"/>
      <c r="L151" s="964"/>
      <c r="M151" s="974"/>
      <c r="N151" s="955"/>
      <c r="O151" s="1038"/>
      <c r="Z151" s="1033"/>
      <c r="AA151" s="1056"/>
      <c r="AC151" s="1033"/>
      <c r="AD151" s="1056"/>
      <c r="AF151" s="1027"/>
      <c r="AL151" s="279"/>
      <c r="AM151" s="279"/>
      <c r="AN151" s="279"/>
      <c r="AO151" s="279"/>
      <c r="AP151" s="279"/>
      <c r="AQ151" s="279"/>
      <c r="AR151" s="279"/>
      <c r="AS151" s="279"/>
      <c r="AT151" s="279"/>
      <c r="AU151" s="279"/>
      <c r="AV151" s="279"/>
      <c r="AW151" s="279"/>
      <c r="AX151" s="279"/>
      <c r="AY151" s="279"/>
    </row>
    <row r="152" spans="1:51">
      <c r="A152" s="975"/>
      <c r="B152" s="975"/>
      <c r="C152" s="975"/>
      <c r="D152" s="969"/>
      <c r="E152" s="975"/>
      <c r="F152" s="975"/>
      <c r="G152" s="975"/>
      <c r="H152" s="975"/>
      <c r="I152" s="951"/>
      <c r="J152" s="952"/>
      <c r="K152" s="953"/>
      <c r="L152" s="953"/>
      <c r="M152" s="954"/>
      <c r="N152" s="955"/>
      <c r="O152" s="1038"/>
      <c r="Z152" s="1033"/>
      <c r="AA152" s="1056"/>
      <c r="AC152" s="1033"/>
      <c r="AD152" s="1056"/>
      <c r="AF152" s="1027"/>
      <c r="AL152" s="279"/>
      <c r="AM152" s="279"/>
      <c r="AN152" s="279"/>
      <c r="AO152" s="279"/>
      <c r="AP152" s="279"/>
      <c r="AQ152" s="279"/>
      <c r="AR152" s="279"/>
      <c r="AS152" s="279"/>
      <c r="AT152" s="279"/>
      <c r="AU152" s="279"/>
      <c r="AV152" s="279"/>
      <c r="AW152" s="279"/>
      <c r="AX152" s="279"/>
      <c r="AY152" s="279"/>
    </row>
    <row r="153" spans="1:51">
      <c r="A153" s="976"/>
      <c r="B153" s="976"/>
      <c r="C153" s="976"/>
      <c r="D153" s="962"/>
      <c r="E153" s="976"/>
      <c r="F153" s="976"/>
      <c r="G153" s="976"/>
      <c r="H153" s="976"/>
      <c r="I153" s="977"/>
      <c r="J153" s="973"/>
      <c r="K153" s="976"/>
      <c r="L153" s="976"/>
      <c r="M153" s="974"/>
      <c r="N153" s="955"/>
      <c r="O153" s="1038"/>
      <c r="Z153" s="1033"/>
      <c r="AA153" s="1056"/>
      <c r="AC153" s="1033"/>
      <c r="AD153" s="1056"/>
      <c r="AF153" s="1027"/>
      <c r="AL153" s="279"/>
      <c r="AM153" s="279"/>
      <c r="AN153" s="279"/>
      <c r="AO153" s="279"/>
      <c r="AP153" s="279"/>
      <c r="AQ153" s="279"/>
      <c r="AR153" s="279"/>
      <c r="AS153" s="279"/>
      <c r="AT153" s="279"/>
      <c r="AU153" s="279"/>
      <c r="AV153" s="279"/>
      <c r="AW153" s="279"/>
      <c r="AX153" s="279"/>
      <c r="AY153" s="279"/>
    </row>
    <row r="154" spans="1:51">
      <c r="A154" s="976"/>
      <c r="B154" s="976"/>
      <c r="C154" s="976"/>
      <c r="D154" s="962"/>
      <c r="E154" s="976"/>
      <c r="F154" s="976"/>
      <c r="G154" s="976"/>
      <c r="H154" s="976"/>
      <c r="I154" s="977"/>
      <c r="J154" s="973"/>
      <c r="K154" s="976"/>
      <c r="L154" s="976"/>
      <c r="M154" s="974"/>
      <c r="N154" s="955"/>
      <c r="O154" s="1038"/>
      <c r="Z154" s="1033"/>
      <c r="AA154" s="1056"/>
      <c r="AC154" s="1033"/>
      <c r="AD154" s="1056"/>
      <c r="AF154" s="1027"/>
      <c r="AL154" s="279"/>
      <c r="AM154" s="279"/>
      <c r="AN154" s="279"/>
      <c r="AO154" s="279"/>
      <c r="AP154" s="279"/>
      <c r="AQ154" s="279"/>
      <c r="AR154" s="279"/>
      <c r="AS154" s="279"/>
      <c r="AT154" s="279"/>
      <c r="AU154" s="279"/>
      <c r="AV154" s="279"/>
      <c r="AW154" s="279"/>
      <c r="AX154" s="279"/>
      <c r="AY154" s="279"/>
    </row>
    <row r="155" spans="1:51">
      <c r="A155" s="976"/>
      <c r="B155" s="976"/>
      <c r="C155" s="976"/>
      <c r="D155" s="962"/>
      <c r="E155" s="976"/>
      <c r="F155" s="976"/>
      <c r="G155" s="976"/>
      <c r="H155" s="976"/>
      <c r="I155" s="977"/>
      <c r="J155" s="973"/>
      <c r="K155" s="976"/>
      <c r="L155" s="976"/>
      <c r="M155" s="974"/>
      <c r="N155" s="955"/>
      <c r="O155" s="1038"/>
      <c r="Z155" s="1033"/>
      <c r="AA155" s="1056"/>
      <c r="AC155" s="1033"/>
      <c r="AD155" s="1056"/>
      <c r="AF155" s="1027"/>
      <c r="AL155" s="279"/>
      <c r="AM155" s="279"/>
      <c r="AN155" s="279"/>
      <c r="AO155" s="279"/>
      <c r="AP155" s="279"/>
      <c r="AQ155" s="279"/>
      <c r="AR155" s="279"/>
      <c r="AS155" s="279"/>
      <c r="AT155" s="279"/>
      <c r="AU155" s="279"/>
      <c r="AV155" s="279"/>
      <c r="AW155" s="279"/>
      <c r="AX155" s="279"/>
      <c r="AY155" s="279"/>
    </row>
    <row r="156" spans="1:51">
      <c r="A156" s="976"/>
      <c r="B156" s="976"/>
      <c r="C156" s="976"/>
      <c r="D156" s="962"/>
      <c r="E156" s="976"/>
      <c r="F156" s="976"/>
      <c r="G156" s="976"/>
      <c r="H156" s="976"/>
      <c r="I156" s="977"/>
      <c r="J156" s="973"/>
      <c r="K156" s="976"/>
      <c r="L156" s="976"/>
      <c r="M156" s="974"/>
      <c r="N156" s="955"/>
      <c r="O156" s="1038"/>
      <c r="Z156" s="1033"/>
      <c r="AA156" s="1056"/>
      <c r="AC156" s="1033"/>
      <c r="AD156" s="1056"/>
      <c r="AF156" s="1027"/>
      <c r="AL156" s="279"/>
      <c r="AM156" s="279"/>
      <c r="AN156" s="279"/>
      <c r="AO156" s="279"/>
      <c r="AP156" s="279"/>
      <c r="AQ156" s="279"/>
      <c r="AR156" s="279"/>
      <c r="AS156" s="279"/>
      <c r="AT156" s="279"/>
      <c r="AU156" s="279"/>
      <c r="AV156" s="279"/>
      <c r="AW156" s="279"/>
      <c r="AX156" s="279"/>
      <c r="AY156" s="279"/>
    </row>
    <row r="157" spans="1:51">
      <c r="A157" s="976"/>
      <c r="B157" s="976"/>
      <c r="C157" s="976"/>
      <c r="D157" s="962"/>
      <c r="E157" s="976"/>
      <c r="F157" s="976"/>
      <c r="G157" s="976"/>
      <c r="H157" s="976"/>
      <c r="I157" s="977"/>
      <c r="J157" s="973"/>
      <c r="K157" s="976"/>
      <c r="L157" s="976"/>
      <c r="M157" s="974"/>
      <c r="N157" s="955"/>
      <c r="O157" s="1038"/>
      <c r="Z157" s="1033"/>
      <c r="AA157" s="1056"/>
      <c r="AC157" s="1033"/>
      <c r="AD157" s="1056"/>
      <c r="AF157" s="1027"/>
      <c r="AL157" s="279"/>
      <c r="AM157" s="279"/>
      <c r="AN157" s="279"/>
      <c r="AO157" s="279"/>
      <c r="AP157" s="279"/>
      <c r="AQ157" s="279"/>
      <c r="AR157" s="279"/>
      <c r="AS157" s="279"/>
      <c r="AT157" s="279"/>
      <c r="AU157" s="279"/>
      <c r="AV157" s="279"/>
      <c r="AW157" s="279"/>
      <c r="AX157" s="279"/>
      <c r="AY157" s="279"/>
    </row>
    <row r="158" spans="1:51">
      <c r="A158" s="964"/>
      <c r="B158" s="964"/>
      <c r="C158" s="964"/>
      <c r="D158" s="959"/>
      <c r="E158" s="964"/>
      <c r="F158" s="964"/>
      <c r="G158" s="964"/>
      <c r="H158" s="964"/>
      <c r="I158" s="958"/>
      <c r="J158" s="1226"/>
      <c r="K158" s="1226"/>
      <c r="L158" s="1226"/>
      <c r="M158" s="974"/>
      <c r="N158" s="955"/>
      <c r="O158" s="1038"/>
      <c r="Z158" s="1038"/>
      <c r="AA158" s="1056"/>
      <c r="AC158" s="1038"/>
      <c r="AD158" s="1056"/>
      <c r="AF158" s="1027"/>
      <c r="AL158" s="279"/>
      <c r="AM158" s="279"/>
      <c r="AN158" s="279"/>
      <c r="AO158" s="279"/>
      <c r="AP158" s="279"/>
      <c r="AQ158" s="279"/>
      <c r="AR158" s="279"/>
      <c r="AS158" s="279"/>
      <c r="AT158" s="279"/>
      <c r="AU158" s="279"/>
      <c r="AV158" s="279"/>
      <c r="AW158" s="279"/>
      <c r="AX158" s="279"/>
      <c r="AY158" s="279"/>
    </row>
    <row r="159" spans="1:51">
      <c r="A159" s="976"/>
      <c r="B159" s="976"/>
      <c r="C159" s="976"/>
      <c r="D159" s="962"/>
      <c r="E159" s="976"/>
      <c r="F159" s="976"/>
      <c r="G159" s="976"/>
      <c r="H159" s="976"/>
      <c r="I159" s="977"/>
      <c r="J159" s="1221"/>
      <c r="K159" s="1221"/>
      <c r="L159" s="1221"/>
      <c r="M159" s="974"/>
      <c r="N159" s="955"/>
      <c r="O159" s="1038"/>
      <c r="Z159" s="1038"/>
      <c r="AA159" s="1056"/>
      <c r="AC159" s="1038"/>
      <c r="AD159" s="1056"/>
      <c r="AL159" s="279"/>
      <c r="AM159" s="279"/>
      <c r="AN159" s="279"/>
      <c r="AO159" s="279"/>
      <c r="AP159" s="279"/>
      <c r="AQ159" s="279"/>
      <c r="AR159" s="279"/>
      <c r="AS159" s="279"/>
      <c r="AT159" s="279"/>
      <c r="AU159" s="279"/>
      <c r="AV159" s="279"/>
      <c r="AW159" s="279"/>
      <c r="AX159" s="279"/>
      <c r="AY159" s="279"/>
    </row>
    <row r="160" spans="1:51">
      <c r="A160" s="976"/>
      <c r="B160" s="976"/>
      <c r="C160" s="976"/>
      <c r="D160" s="962"/>
      <c r="E160" s="976"/>
      <c r="F160" s="976"/>
      <c r="G160" s="976"/>
      <c r="H160" s="976"/>
      <c r="I160" s="977"/>
      <c r="J160" s="1224"/>
      <c r="K160" s="1224"/>
      <c r="L160" s="1224"/>
      <c r="M160" s="974"/>
      <c r="N160" s="955"/>
      <c r="O160" s="1038"/>
      <c r="Z160" s="1038"/>
      <c r="AA160" s="1056"/>
      <c r="AC160" s="1038"/>
      <c r="AD160" s="1056"/>
      <c r="AF160" s="1049"/>
      <c r="AL160" s="279"/>
      <c r="AM160" s="279"/>
      <c r="AN160" s="279"/>
      <c r="AO160" s="279"/>
      <c r="AP160" s="279"/>
      <c r="AQ160" s="279"/>
      <c r="AR160" s="279"/>
      <c r="AS160" s="279"/>
      <c r="AT160" s="279"/>
      <c r="AU160" s="279"/>
      <c r="AV160" s="279"/>
      <c r="AW160" s="279"/>
      <c r="AX160" s="279"/>
      <c r="AY160" s="279"/>
    </row>
    <row r="161" spans="1:51">
      <c r="A161" s="394"/>
      <c r="B161" s="394"/>
      <c r="C161" s="394"/>
      <c r="D161" s="396"/>
      <c r="E161" s="394"/>
      <c r="F161" s="394"/>
      <c r="G161" s="394"/>
      <c r="H161" s="394"/>
      <c r="I161" s="934"/>
      <c r="J161" s="396"/>
      <c r="K161" s="394"/>
      <c r="L161" s="394"/>
      <c r="M161" s="396"/>
      <c r="N161" s="394"/>
      <c r="O161" s="1038"/>
      <c r="AL161" s="279"/>
      <c r="AM161" s="279"/>
      <c r="AN161" s="279"/>
      <c r="AO161" s="279"/>
      <c r="AP161" s="279"/>
      <c r="AQ161" s="279"/>
      <c r="AR161" s="279"/>
      <c r="AS161" s="279"/>
      <c r="AT161" s="279"/>
      <c r="AU161" s="279"/>
      <c r="AV161" s="279"/>
      <c r="AW161" s="279"/>
      <c r="AX161" s="279"/>
      <c r="AY161" s="279"/>
    </row>
    <row r="162" spans="1:51">
      <c r="A162" s="394"/>
      <c r="B162" s="394"/>
      <c r="C162" s="394"/>
      <c r="D162" s="396"/>
      <c r="E162" s="394"/>
      <c r="F162" s="394"/>
      <c r="G162" s="394"/>
      <c r="H162" s="394"/>
      <c r="I162" s="934"/>
      <c r="J162" s="396"/>
      <c r="K162" s="394"/>
      <c r="L162" s="394"/>
      <c r="M162" s="396"/>
      <c r="N162" s="394"/>
      <c r="O162" s="1038"/>
      <c r="AL162" s="279"/>
      <c r="AM162" s="279"/>
      <c r="AN162" s="279"/>
      <c r="AO162" s="279"/>
      <c r="AP162" s="279"/>
      <c r="AQ162" s="279"/>
      <c r="AR162" s="279"/>
      <c r="AS162" s="279"/>
      <c r="AT162" s="279"/>
      <c r="AU162" s="279"/>
      <c r="AV162" s="279"/>
      <c r="AW162" s="279"/>
      <c r="AX162" s="279"/>
      <c r="AY162" s="279"/>
    </row>
    <row r="163" spans="1:51">
      <c r="A163" s="394"/>
      <c r="B163" s="394"/>
      <c r="C163" s="394"/>
      <c r="D163" s="396"/>
      <c r="E163" s="394"/>
      <c r="F163" s="394"/>
      <c r="G163" s="394"/>
      <c r="H163" s="394"/>
      <c r="I163" s="934"/>
      <c r="J163" s="396"/>
      <c r="K163" s="394"/>
      <c r="L163" s="394"/>
      <c r="M163" s="396"/>
      <c r="N163" s="394"/>
      <c r="O163" s="1038"/>
      <c r="AL163" s="279"/>
      <c r="AM163" s="279"/>
      <c r="AN163" s="279"/>
      <c r="AO163" s="279"/>
      <c r="AP163" s="279"/>
      <c r="AQ163" s="279"/>
      <c r="AR163" s="279"/>
      <c r="AS163" s="279"/>
      <c r="AT163" s="279"/>
      <c r="AU163" s="279"/>
      <c r="AV163" s="279"/>
      <c r="AW163" s="279"/>
      <c r="AX163" s="279"/>
      <c r="AY163" s="279"/>
    </row>
    <row r="164" spans="1:51">
      <c r="A164" s="394"/>
      <c r="B164" s="394"/>
      <c r="C164" s="394"/>
      <c r="D164" s="396"/>
      <c r="E164" s="394"/>
      <c r="F164" s="394"/>
      <c r="G164" s="394"/>
      <c r="H164" s="394"/>
      <c r="I164" s="934"/>
      <c r="J164" s="396"/>
      <c r="K164" s="394"/>
      <c r="L164" s="394"/>
      <c r="M164" s="396"/>
      <c r="N164" s="394"/>
      <c r="O164" s="1038"/>
      <c r="AL164" s="279"/>
      <c r="AM164" s="279"/>
      <c r="AN164" s="279"/>
      <c r="AO164" s="279"/>
      <c r="AP164" s="279"/>
      <c r="AQ164" s="279"/>
      <c r="AR164" s="279"/>
      <c r="AS164" s="279"/>
      <c r="AT164" s="279"/>
      <c r="AU164" s="279"/>
      <c r="AV164" s="279"/>
      <c r="AW164" s="279"/>
      <c r="AX164" s="279"/>
      <c r="AY164" s="279"/>
    </row>
    <row r="165" spans="1:51">
      <c r="A165" s="394"/>
      <c r="B165" s="394"/>
      <c r="C165" s="394"/>
      <c r="D165" s="396"/>
      <c r="E165" s="394"/>
      <c r="F165" s="394"/>
      <c r="G165" s="394"/>
      <c r="H165" s="394"/>
      <c r="I165" s="934"/>
      <c r="J165" s="396"/>
      <c r="K165" s="394"/>
      <c r="L165" s="394"/>
      <c r="M165" s="396"/>
      <c r="N165" s="394"/>
      <c r="O165" s="1038"/>
      <c r="AL165" s="279"/>
      <c r="AM165" s="279"/>
      <c r="AN165" s="279"/>
      <c r="AO165" s="279"/>
      <c r="AP165" s="279"/>
      <c r="AQ165" s="279"/>
      <c r="AR165" s="279"/>
      <c r="AS165" s="279"/>
      <c r="AT165" s="279"/>
      <c r="AU165" s="279"/>
      <c r="AV165" s="279"/>
      <c r="AW165" s="279"/>
      <c r="AX165" s="279"/>
      <c r="AY165" s="279"/>
    </row>
    <row r="166" spans="1:51">
      <c r="A166" s="394"/>
      <c r="B166" s="394"/>
      <c r="C166" s="394"/>
      <c r="D166" s="396"/>
      <c r="E166" s="394"/>
      <c r="F166" s="394"/>
      <c r="G166" s="394"/>
      <c r="H166" s="394"/>
      <c r="I166" s="934"/>
      <c r="J166" s="396"/>
      <c r="K166" s="394"/>
      <c r="L166" s="394"/>
      <c r="M166" s="396"/>
      <c r="N166" s="394"/>
      <c r="O166" s="1038"/>
      <c r="AL166" s="279"/>
      <c r="AM166" s="279"/>
      <c r="AN166" s="279"/>
      <c r="AO166" s="279"/>
      <c r="AP166" s="279"/>
      <c r="AQ166" s="279"/>
      <c r="AR166" s="279"/>
      <c r="AS166" s="279"/>
      <c r="AT166" s="279"/>
      <c r="AU166" s="279"/>
      <c r="AV166" s="279"/>
      <c r="AW166" s="279"/>
      <c r="AX166" s="279"/>
      <c r="AY166" s="279"/>
    </row>
    <row r="167" spans="1:51">
      <c r="A167" s="394"/>
      <c r="B167" s="394"/>
      <c r="C167" s="394"/>
      <c r="D167" s="396"/>
      <c r="E167" s="394"/>
      <c r="F167" s="394"/>
      <c r="G167" s="394"/>
      <c r="H167" s="394"/>
      <c r="I167" s="934"/>
      <c r="J167" s="396"/>
      <c r="K167" s="394"/>
      <c r="L167" s="394"/>
      <c r="M167" s="396"/>
      <c r="N167" s="394"/>
      <c r="O167" s="1038"/>
      <c r="AL167" s="279"/>
      <c r="AM167" s="279"/>
      <c r="AN167" s="279"/>
      <c r="AO167" s="279"/>
      <c r="AP167" s="279"/>
      <c r="AQ167" s="279"/>
      <c r="AR167" s="279"/>
      <c r="AS167" s="279"/>
      <c r="AT167" s="279"/>
      <c r="AU167" s="279"/>
      <c r="AV167" s="279"/>
      <c r="AW167" s="279"/>
      <c r="AX167" s="279"/>
      <c r="AY167" s="279"/>
    </row>
    <row r="168" spans="1:51">
      <c r="A168" s="394"/>
      <c r="B168" s="394"/>
      <c r="C168" s="394"/>
      <c r="D168" s="396"/>
      <c r="E168" s="394"/>
      <c r="F168" s="394"/>
      <c r="G168" s="394"/>
      <c r="H168" s="394"/>
      <c r="I168" s="934"/>
      <c r="J168" s="396"/>
      <c r="K168" s="394"/>
      <c r="L168" s="394"/>
      <c r="M168" s="396"/>
      <c r="N168" s="394"/>
      <c r="O168" s="1038"/>
      <c r="AL168" s="279"/>
      <c r="AM168" s="279"/>
      <c r="AN168" s="279"/>
      <c r="AO168" s="279"/>
      <c r="AP168" s="279"/>
      <c r="AQ168" s="279"/>
      <c r="AR168" s="279"/>
      <c r="AS168" s="279"/>
      <c r="AT168" s="279"/>
      <c r="AU168" s="279"/>
      <c r="AV168" s="279"/>
      <c r="AW168" s="279"/>
      <c r="AX168" s="279"/>
      <c r="AY168" s="279"/>
    </row>
  </sheetData>
  <sheetProtection algorithmName="SHA-512" hashValue="vM8b1Cvch823+kH3FFUAhR4+m1B4y35Nzm9owqRRaTkSOdm+UaEjE7ezkpppeoD3e5gJhTJKGLubbYmp0NQZyw==" saltValue="Wk7BUe0JDP21jfwbmjNJpw==" spinCount="100000" sheet="1" formatColumns="0" formatRows="0" selectLockedCells="1"/>
  <customSheetViews>
    <customSheetView guid="{987A3FAC-920D-4C0C-8129-D8F4AFD7E477}" scale="70" printArea="1" hiddenRows="1" hiddenColumns="1" view="pageBreakPreview" topLeftCell="A22">
      <selection activeCell="G27" sqref="G27"/>
      <pageMargins left="0" right="0" top="0" bottom="0" header="0" footer="0"/>
      <printOptions horizontalCentered="1"/>
      <pageSetup paperSize="9" scale="57" fitToHeight="0" orientation="landscape" r:id="rId1"/>
      <headerFooter alignWithMargins="0">
        <oddFooter>&amp;R&amp;"Book Antiqua,Bold"&amp;10Schedule-1/ Page &amp;P of &amp;N</oddFooter>
      </headerFooter>
    </customSheetView>
    <customSheetView guid="{CB55CDDD-15EC-4265-9148-3411BBB26D54}" scale="70" printArea="1" hiddenRows="1" hiddenColumns="1" view="pageBreakPreview" topLeftCell="A120">
      <selection activeCell="G125" sqref="G125"/>
      <pageMargins left="0" right="0" top="0" bottom="0" header="0" footer="0"/>
      <printOptions horizontalCentered="1"/>
      <pageSetup paperSize="9" scale="57" fitToHeight="0" orientation="landscape" r:id="rId2"/>
      <headerFooter alignWithMargins="0">
        <oddFooter>&amp;R&amp;"Book Antiqua,Bold"&amp;10Schedule-1/ Page &amp;P of &amp;N</oddFooter>
      </headerFooter>
    </customSheetView>
    <customSheetView guid="{023E95C7-CD0A-46A1-945E-64751E02EBFE}" scale="70" printArea="1" hiddenRows="1" hiddenColumns="1" view="pageBreakPreview" topLeftCell="A14">
      <selection activeCell="I22" sqref="I22"/>
      <pageMargins left="0" right="0" top="0" bottom="0" header="0" footer="0"/>
      <printOptions horizontalCentered="1"/>
      <pageSetup paperSize="9" scale="57" fitToHeight="0" orientation="landscape" r:id="rId3"/>
      <headerFooter alignWithMargins="0">
        <oddFooter>&amp;R&amp;"Book Antiqua,Bold"&amp;10Schedule-1/ Page &amp;P of &amp;N</oddFooter>
      </headerFooter>
    </customSheetView>
    <customSheetView guid="{BB6473B7-092C-417E-97E7-ED0705AE17A0}" scale="70" printArea="1" hiddenRows="1" hiddenColumns="1" view="pageBreakPreview" topLeftCell="A172">
      <selection activeCell="I50" sqref="I50"/>
      <pageMargins left="0" right="0" top="0" bottom="0" header="0" footer="0"/>
      <printOptions horizontalCentered="1"/>
      <pageSetup paperSize="9" scale="57" fitToHeight="0" orientation="landscape" r:id="rId4"/>
      <headerFooter alignWithMargins="0">
        <oddFooter>&amp;R&amp;"Book Antiqua,Bold"&amp;10Schedule-1/ Page &amp;P of &amp;N</oddFooter>
      </headerFooter>
    </customSheetView>
    <customSheetView guid="{A41EE4DE-0D82-4A56-8210-F78316511D11}" scale="90" printArea="1" hiddenRows="1" hiddenColumns="1" view="pageBreakPreview" topLeftCell="A113">
      <selection activeCell="M124" sqref="M124"/>
      <pageMargins left="0" right="0" top="0" bottom="0" header="0" footer="0"/>
      <printOptions horizontalCentered="1"/>
      <pageSetup paperSize="9" scale="57" fitToHeight="0" orientation="landscape" r:id="rId5"/>
      <headerFooter alignWithMargins="0">
        <oddFooter>&amp;R&amp;"Book Antiqua,Bold"&amp;10Schedule-1/ Page &amp;P of &amp;N</oddFooter>
      </headerFooter>
    </customSheetView>
    <customSheetView guid="{1E0C44A1-9358-4FBD-8C2C-4DB661DA1476}" scale="85" fitToPage="1" printArea="1" hiddenRows="1" hiddenColumns="1" view="pageBreakPreview" topLeftCell="A34">
      <selection activeCell="G52" sqref="G52"/>
      <pageMargins left="0" right="0" top="0" bottom="0" header="0" footer="0"/>
      <printOptions horizontalCentered="1"/>
      <pageSetup paperSize="9" scale="57" fitToHeight="0" orientation="landscape" r:id="rId6"/>
      <headerFooter alignWithMargins="0">
        <oddFooter>&amp;R&amp;"Book Antiqua,Bold"&amp;10Schedule-1/ Page &amp;P of &amp;N</oddFooter>
      </headerFooter>
    </customSheetView>
    <customSheetView guid="{498493C3-769C-4143-9114-C68CD1D40B11}" scale="85" fitToPage="1" printArea="1" hiddenColumns="1" view="pageBreakPreview" topLeftCell="E307">
      <selection activeCell="M349" sqref="M349"/>
      <pageMargins left="0" right="0" top="0" bottom="0" header="0" footer="0"/>
      <printOptions horizontalCentered="1"/>
      <pageSetup paperSize="9" scale="61" fitToHeight="0" orientation="landscape" r:id="rId7"/>
      <headerFooter alignWithMargins="0">
        <oddFooter>&amp;R&amp;"Book Antiqua,Bold"&amp;10Schedule-1/ Page &amp;P of &amp;N</oddFooter>
      </headerFooter>
    </customSheetView>
    <customSheetView guid="{C431BC99-7569-44AB-83F6-AB73BDED3783}" printArea="1" hiddenRows="1" hiddenColumns="1" view="pageBreakPreview">
      <selection activeCell="E299" sqref="E299"/>
      <pageMargins left="0" right="0" top="0" bottom="0" header="0" footer="0"/>
      <printOptions horizontalCentered="1"/>
      <pageSetup paperSize="9" scale="93" orientation="portrait" r:id="rId8"/>
      <headerFooter alignWithMargins="0">
        <oddFooter>&amp;R&amp;"Book Antiqua,Bold"&amp;10Schedule-1/ Page &amp;P of &amp;N</oddFooter>
      </headerFooter>
    </customSheetView>
    <customSheetView guid="{E97134B6-5E8D-4951-8DA0-73D065532361}" printArea="1" hiddenRows="1" hiddenColumns="1" view="pageBreakPreview">
      <selection activeCell="E180" sqref="E180"/>
      <pageMargins left="0" right="0" top="0" bottom="0" header="0" footer="0"/>
      <printOptions horizontalCentered="1"/>
      <pageSetup paperSize="9" orientation="landscape" r:id="rId9"/>
      <headerFooter alignWithMargins="0">
        <oddFooter>&amp;R&amp;"Book Antiqua,Bold"&amp;10Schedule-1/ Page &amp;P of &amp;N</oddFooter>
      </headerFooter>
    </customSheetView>
    <customSheetView guid="{D0757F9E-DF41-4B40-A5E5-F4F8FDD8D61D}" printArea="1" view="pageBreakPreview" topLeftCell="A17">
      <selection activeCell="E20" sqref="E20"/>
      <pageMargins left="0" right="0" top="0" bottom="0" header="0" footer="0"/>
      <printOptions horizontalCentered="1"/>
      <pageSetup paperSize="9" orientation="landscape" r:id="rId10"/>
      <headerFooter alignWithMargins="0">
        <oddFooter>&amp;R&amp;"Book Antiqua,Bold"&amp;10Schedule-1/ Page &amp;P of &amp;N</oddFooter>
      </headerFooter>
    </customSheetView>
    <customSheetView guid="{EE46BCD1-F715-4FA9-A5FC-1B125AD601E0}" scale="95" printArea="1" view="pageBreakPreview" topLeftCell="A20">
      <selection activeCell="E20" sqref="E20"/>
      <pageMargins left="0" right="0" top="0" bottom="0" header="0" footer="0"/>
      <printOptions horizontalCentered="1"/>
      <pageSetup paperSize="9" orientation="landscape" r:id="rId11"/>
      <headerFooter alignWithMargins="0">
        <oddFooter>&amp;R&amp;"Book Antiqua,Bold"&amp;10Schedule-1/ Page &amp;P of &amp;N</oddFooter>
      </headerFooter>
    </customSheetView>
    <customSheetView guid="{4AA1107B-A795-4744-B566-827168772C7A}" scale="95" printArea="1" view="pageBreakPreview" topLeftCell="A20">
      <selection activeCell="E20" sqref="E20"/>
      <pageMargins left="0" right="0" top="0" bottom="0" header="0" footer="0"/>
      <printOptions horizontalCentered="1"/>
      <pageSetup paperSize="9" orientation="landscape" r:id="rId12"/>
      <headerFooter alignWithMargins="0">
        <oddFooter>&amp;R&amp;"Book Antiqua,Bold"&amp;10Schedule-1/ Page &amp;P of &amp;N</oddFooter>
      </headerFooter>
    </customSheetView>
    <customSheetView guid="{B23AD343-29DA-4CE0-BD10-47BF44F3782F}" scale="95" printArea="1" hiddenColumns="1" view="pageBreakPreview" topLeftCell="A59">
      <selection activeCell="G71" sqref="G71"/>
      <pageMargins left="0" right="0" top="0" bottom="0" header="0" footer="0"/>
      <printOptions horizontalCentered="1"/>
      <pageSetup paperSize="9" orientation="landscape" horizontalDpi="300" verticalDpi="300" r:id="rId13"/>
      <headerFooter alignWithMargins="0">
        <oddFooter>&amp;R&amp;"Book Antiqua,Bold"&amp;10Schedule-1/ Page &amp;P of &amp;N</oddFooter>
      </headerFooter>
    </customSheetView>
    <customSheetView guid="{ECE9294F-C910-4036-88BC-B1F2176FB06B}" hiddenRows="1" hiddenColumns="1">
      <selection activeCell="E19" sqref="E19"/>
      <rowBreaks count="2" manualBreakCount="2">
        <brk id="42" max="6" man="1"/>
        <brk id="84" max="6" man="1"/>
      </rowBreaks>
      <colBreaks count="1" manualBreakCount="1">
        <brk id="7" max="1048575" man="1"/>
      </colBreaks>
      <pageMargins left="0" right="0" top="0" bottom="0" header="0" footer="0"/>
      <printOptions horizontalCentered="1"/>
      <pageSetup paperSize="9" scale="86" orientation="portrait" horizontalDpi="300" verticalDpi="300" r:id="rId14"/>
      <headerFooter alignWithMargins="0">
        <oddFooter>&amp;R&amp;"Book Antiqua,Bold"&amp;10Schedule-1/ Page &amp;P of &amp;N</oddFooter>
      </headerFooter>
    </customSheetView>
    <customSheetView guid="{4F65FF32-EC61-4022-A399-2986D7B6B8B3}" hiddenRows="1" hiddenColumns="1" showRuler="0">
      <selection activeCell="G20" sqref="G20"/>
      <rowBreaks count="1" manualBreakCount="1">
        <brk id="58" max="6" man="1"/>
      </rowBreaks>
      <colBreaks count="1" manualBreakCount="1">
        <brk id="7" max="1048575" man="1"/>
      </colBreaks>
      <pageMargins left="0" right="0" top="0" bottom="0" header="0" footer="0"/>
      <printOptions horizontalCentered="1"/>
      <pageSetup paperSize="9" orientation="portrait" horizontalDpi="300" verticalDpi="300" r:id="rId15"/>
      <headerFooter alignWithMargins="0">
        <oddFooter>&amp;R&amp;"Book Antiqua,Bold"&amp;10Schedule-1/ Page &amp;P of &amp;N</oddFooter>
      </headerFooter>
    </customSheetView>
    <customSheetView guid="{01ACF2E1-8E61-4459-ABC1-B6C183DEED61}" showRuler="0">
      <selection activeCell="E20" sqref="E20"/>
      <rowBreaks count="1" manualBreakCount="1">
        <brk id="58" max="6" man="1"/>
      </rowBreaks>
      <colBreaks count="1" manualBreakCount="1">
        <brk id="7" max="1048575" man="1"/>
      </colBreaks>
      <pageMargins left="0" right="0" top="0" bottom="0" header="0" footer="0"/>
      <printOptions horizontalCentered="1"/>
      <pageSetup paperSize="9" orientation="portrait" horizontalDpi="300" verticalDpi="300" r:id="rId16"/>
      <headerFooter alignWithMargins="0">
        <oddFooter>&amp;R&amp;"Book Antiqua,Bold"&amp;10Schedule-1/ Page &amp;P of &amp;N</oddFooter>
      </headerFooter>
    </customSheetView>
    <customSheetView guid="{14D7F02E-BCCA-4517-ABC7-537FF4AEB67A}" scale="90">
      <selection activeCell="G20" sqref="G20"/>
      <rowBreaks count="2" manualBreakCount="2">
        <brk id="27" max="6" man="1"/>
        <brk id="49" max="6" man="1"/>
      </rowBreaks>
      <colBreaks count="1" manualBreakCount="1">
        <brk id="7" max="1048575" man="1"/>
      </colBreaks>
      <pageMargins left="0" right="0" top="0" bottom="0" header="0" footer="0"/>
      <printOptions horizontalCentered="1"/>
      <pageSetup paperSize="9" orientation="portrait" horizontalDpi="300" verticalDpi="300" r:id="rId17"/>
      <headerFooter alignWithMargins="0">
        <oddFooter>&amp;R&amp;"Book Antiqua,Bold"&amp;10Schedule-1/ Page &amp;P of &amp;N</oddFooter>
      </headerFooter>
    </customSheetView>
    <customSheetView guid="{27A45B7A-04F2-4516-B80B-5ED0825D4ED3}" showPageBreaks="1" printArea="1" hiddenColumns="1" view="pageBreakPreview" topLeftCell="A123">
      <selection activeCell="E127" sqref="E127"/>
      <rowBreaks count="5" manualBreakCount="5">
        <brk id="31" max="6" man="1"/>
        <brk id="66" max="6" man="1"/>
        <brk id="100" max="6" man="1"/>
        <brk id="113" max="6" man="1"/>
        <brk id="141" max="6" man="1"/>
      </rowBreaks>
      <colBreaks count="1" manualBreakCount="1">
        <brk id="7" max="1048575" man="1"/>
      </colBreaks>
      <pageMargins left="0" right="0" top="0" bottom="0" header="0" footer="0"/>
      <printOptions horizontalCentered="1"/>
      <pageSetup paperSize="9" scale="89" orientation="portrait" horizontalDpi="300" verticalDpi="300" r:id="rId18"/>
      <headerFooter alignWithMargins="0">
        <oddFooter>&amp;R&amp;"Book Antiqua,Bold"&amp;10Schedule-1/ Page &amp;P of &amp;N</oddFooter>
      </headerFooter>
    </customSheetView>
    <customSheetView guid="{E9F4E142-7D26-464D-BECA-4F3806DB1FE1}" scale="95" printArea="1" hiddenColumns="1" view="pageBreakPreview" topLeftCell="A59">
      <selection activeCell="G71" sqref="G71"/>
      <pageMargins left="0" right="0" top="0" bottom="0" header="0" footer="0"/>
      <printOptions horizontalCentered="1"/>
      <pageSetup paperSize="9" orientation="landscape" horizontalDpi="300" verticalDpi="300" r:id="rId19"/>
      <headerFooter alignWithMargins="0">
        <oddFooter>&amp;R&amp;"Book Antiqua,Bold"&amp;10Schedule-1/ Page &amp;P of &amp;N</oddFooter>
      </headerFooter>
    </customSheetView>
    <customSheetView guid="{A7DBDDEF-9245-44C6-9EBF-032DB6E1C0A2}" scale="95" printArea="1" hiddenRows="1" hiddenColumns="1" view="pageBreakPreview" topLeftCell="A199">
      <selection activeCell="E208" sqref="E208:E209"/>
      <pageMargins left="0" right="0" top="0" bottom="0" header="0" footer="0"/>
      <printOptions horizontalCentered="1"/>
      <pageSetup paperSize="9" orientation="landscape" r:id="rId20"/>
      <headerFooter alignWithMargins="0">
        <oddFooter>&amp;R&amp;"Book Antiqua,Bold"&amp;10Schedule-1/ Page &amp;P of &amp;N</oddFooter>
      </headerFooter>
    </customSheetView>
    <customSheetView guid="{7487ED9F-BBED-4B2A-9631-22F1A430946B}" scale="95" printArea="1" view="pageBreakPreview" topLeftCell="A10">
      <selection activeCell="E20" sqref="E20"/>
      <pageMargins left="0" right="0" top="0" bottom="0" header="0" footer="0"/>
      <printOptions horizontalCentered="1"/>
      <pageSetup paperSize="9" orientation="landscape" r:id="rId21"/>
      <headerFooter alignWithMargins="0">
        <oddFooter>&amp;R&amp;"Book Antiqua,Bold"&amp;10Schedule-1/ Page &amp;P of &amp;N</oddFooter>
      </headerFooter>
    </customSheetView>
    <customSheetView guid="{B3CE7B10-A914-4559-A6DA-AED8C22AFD6D}" scale="95" printArea="1" hiddenColumns="1" view="pageBreakPreview" topLeftCell="A16">
      <selection activeCell="E26" sqref="E26"/>
      <pageMargins left="0" right="0" top="0" bottom="0" header="0" footer="0"/>
      <printOptions horizontalCentered="1"/>
      <pageSetup paperSize="9" orientation="landscape" r:id="rId22"/>
      <headerFooter alignWithMargins="0">
        <oddFooter>&amp;R&amp;"Book Antiqua,Bold"&amp;10Schedule-1/ Page &amp;P of &amp;N</oddFooter>
      </headerFooter>
    </customSheetView>
    <customSheetView guid="{D53177B2-31EC-4222-B97A-A37DCFD9E45B}" printArea="1" hiddenRows="1" hiddenColumns="1" view="pageBreakPreview" topLeftCell="A127">
      <selection activeCell="E149" sqref="E149"/>
      <pageMargins left="0" right="0" top="0" bottom="0" header="0" footer="0"/>
      <printOptions horizontalCentered="1"/>
      <pageSetup paperSize="9" orientation="landscape" r:id="rId23"/>
      <headerFooter alignWithMargins="0">
        <oddFooter>&amp;R&amp;"Book Antiqua,Bold"&amp;10Schedule-1/ Page &amp;P of &amp;N</oddFooter>
      </headerFooter>
    </customSheetView>
    <customSheetView guid="{223BC0FC-814D-40F0-9795-CE82A16FF3A5}" printArea="1" hiddenRows="1" view="pageBreakPreview" topLeftCell="A445">
      <selection activeCell="E28" sqref="E28"/>
      <pageMargins left="0" right="0" top="0" bottom="0" header="0" footer="0"/>
      <printOptions horizontalCentered="1"/>
      <pageSetup paperSize="9" orientation="landscape" r:id="rId24"/>
      <headerFooter alignWithMargins="0">
        <oddFooter>&amp;R&amp;"Book Antiqua,Bold"&amp;10Schedule-1/ Page &amp;P of &amp;N</oddFooter>
      </headerFooter>
    </customSheetView>
    <customSheetView guid="{B835C05C-B615-4DCB-982D-4519616B3CD8}" printArea="1" hiddenRows="1" hiddenColumns="1" view="pageBreakPreview" topLeftCell="A149">
      <selection activeCell="E160" sqref="E160"/>
      <pageMargins left="0" right="0" top="0" bottom="0" header="0" footer="0"/>
      <printOptions horizontalCentered="1"/>
      <pageSetup paperSize="9" scale="93" orientation="portrait" r:id="rId25"/>
      <headerFooter alignWithMargins="0">
        <oddFooter>&amp;R&amp;"Book Antiqua,Bold"&amp;10Schedule-1/ Page &amp;P of &amp;N</oddFooter>
      </headerFooter>
    </customSheetView>
    <customSheetView guid="{A34CC49F-E309-4C23-B4F6-1E3B307C10D1}" scale="115" fitToPage="1" printArea="1" hiddenColumns="1" view="pageBreakPreview" topLeftCell="A22">
      <selection activeCell="I758" sqref="I758"/>
      <pageMargins left="0" right="0" top="0" bottom="0" header="0" footer="0"/>
      <printOptions horizontalCentered="1"/>
      <pageSetup paperSize="9" scale="61" fitToHeight="0" orientation="landscape" r:id="rId26"/>
      <headerFooter alignWithMargins="0">
        <oddFooter>&amp;R&amp;"Book Antiqua,Bold"&amp;10Schedule-1/ Page &amp;P of &amp;N</oddFooter>
      </headerFooter>
    </customSheetView>
    <customSheetView guid="{8909CFDD-4F29-4C72-886E-908773EE94A2}" scale="90" printArea="1" hiddenRows="1" hiddenColumns="1" view="pageBreakPreview" topLeftCell="A5">
      <selection activeCell="G22" sqref="G22"/>
      <pageMargins left="0" right="0" top="0" bottom="0" header="0" footer="0"/>
      <printOptions horizontalCentered="1"/>
      <pageSetup paperSize="9" scale="57" fitToHeight="0" orientation="landscape" r:id="rId27"/>
      <headerFooter alignWithMargins="0">
        <oddFooter>&amp;R&amp;"Book Antiqua,Bold"&amp;10Schedule-1/ Page &amp;P of &amp;N</oddFooter>
      </headerFooter>
    </customSheetView>
    <customSheetView guid="{D5F8AD2D-F014-4A7B-9CE7-589273BD9F11}" scale="70" printArea="1" hiddenRows="1" hiddenColumns="1" view="pageBreakPreview" topLeftCell="A405">
      <selection activeCell="G488" sqref="G488"/>
      <pageMargins left="0" right="0" top="0" bottom="0" header="0" footer="0"/>
      <printOptions horizontalCentered="1"/>
      <pageSetup paperSize="9" scale="57" fitToHeight="0" orientation="landscape" r:id="rId28"/>
      <headerFooter alignWithMargins="0">
        <oddFooter>&amp;R&amp;"Book Antiqua,Bold"&amp;10Schedule-1/ Page &amp;P of &amp;N</oddFooter>
      </headerFooter>
    </customSheetView>
    <customSheetView guid="{B79CB868-E256-4BC8-93B8-32C16DA3E61B}" scale="70" printArea="1" hiddenRows="1" hiddenColumns="1" view="pageBreakPreview" topLeftCell="A22">
      <selection activeCell="G27" sqref="G27"/>
      <pageMargins left="0" right="0" top="0" bottom="0" header="0" footer="0"/>
      <printOptions horizontalCentered="1"/>
      <pageSetup paperSize="9" scale="57" fitToHeight="0" orientation="landscape" r:id="rId29"/>
      <headerFooter alignWithMargins="0">
        <oddFooter>&amp;R&amp;"Book Antiqua,Bold"&amp;10Schedule-1/ Page &amp;P of &amp;N</oddFooter>
      </headerFooter>
    </customSheetView>
  </customSheetViews>
  <mergeCells count="46">
    <mergeCell ref="Z107:AA107"/>
    <mergeCell ref="AC107:AD107"/>
    <mergeCell ref="AG107:AH107"/>
    <mergeCell ref="AG111:AH111"/>
    <mergeCell ref="AG115:AH115"/>
    <mergeCell ref="AG96:AH96"/>
    <mergeCell ref="AG100:AH100"/>
    <mergeCell ref="AG104:AH104"/>
    <mergeCell ref="H59:M59"/>
    <mergeCell ref="H60:M60"/>
    <mergeCell ref="A100:L100"/>
    <mergeCell ref="A96:O96"/>
    <mergeCell ref="H58:M58"/>
    <mergeCell ref="A62:O62"/>
    <mergeCell ref="H61:M61"/>
    <mergeCell ref="F65:O65"/>
    <mergeCell ref="M66:N66"/>
    <mergeCell ref="J159:L159"/>
    <mergeCell ref="B63:O63"/>
    <mergeCell ref="B64:O64"/>
    <mergeCell ref="A97:O97"/>
    <mergeCell ref="J160:L160"/>
    <mergeCell ref="J101:L101"/>
    <mergeCell ref="J102:L102"/>
    <mergeCell ref="J103:L103"/>
    <mergeCell ref="J104:L104"/>
    <mergeCell ref="J158:L158"/>
    <mergeCell ref="A106:O106"/>
    <mergeCell ref="J67:L67"/>
    <mergeCell ref="J68:L68"/>
    <mergeCell ref="M67:N67"/>
    <mergeCell ref="M68:N68"/>
    <mergeCell ref="J66:L66"/>
    <mergeCell ref="A18:J18"/>
    <mergeCell ref="A3:O3"/>
    <mergeCell ref="A4:O4"/>
    <mergeCell ref="A7:L7"/>
    <mergeCell ref="AG3:AH3"/>
    <mergeCell ref="AG7:AH7"/>
    <mergeCell ref="AG11:AH11"/>
    <mergeCell ref="AG15:AH15"/>
    <mergeCell ref="Z15:AA15"/>
    <mergeCell ref="AC15:AD15"/>
    <mergeCell ref="C11:E11"/>
    <mergeCell ref="A13:O13"/>
    <mergeCell ref="K15:N15"/>
  </mergeCells>
  <phoneticPr fontId="3" type="noConversion"/>
  <conditionalFormatting sqref="I19:I57">
    <cfRule type="expression" dxfId="48" priority="1220" stopIfTrue="1">
      <formula>F19&gt;0</formula>
    </cfRule>
    <cfRule type="expression" dxfId="47" priority="1221" stopIfTrue="1">
      <formula>H19&gt;0</formula>
    </cfRule>
    <cfRule type="cellIs" dxfId="46" priority="1222" stopIfTrue="1" operator="equal">
      <formula>"a"</formula>
    </cfRule>
  </conditionalFormatting>
  <conditionalFormatting sqref="M19:M57 G19:G57">
    <cfRule type="expression" dxfId="45" priority="7123" stopIfTrue="1">
      <formula>F19&gt;0</formula>
    </cfRule>
  </conditionalFormatting>
  <conditionalFormatting sqref="M19:M57">
    <cfRule type="cellIs" dxfId="44" priority="22" stopIfTrue="1" operator="equal">
      <formula>"a"</formula>
    </cfRule>
  </conditionalFormatting>
  <conditionalFormatting sqref="M120 O120 M127 AA128:AA129 AD128:AD129 O129 M129:M136 AA137:AA138 AD137:AD138 O138 M138:M139">
    <cfRule type="cellIs" dxfId="43" priority="7126" stopIfTrue="1" operator="equal">
      <formula>"a"</formula>
    </cfRule>
  </conditionalFormatting>
  <conditionalFormatting sqref="O113:O114 O117:O118 O121:O123 O126:O127 O130:O136 O139 O141:O146 O148:O151 O153:O157">
    <cfRule type="expression" dxfId="42" priority="7125" stopIfTrue="1">
      <formula>M113=""</formula>
    </cfRule>
  </conditionalFormatting>
  <conditionalFormatting sqref="AA19:AA58 AD19:AD58">
    <cfRule type="cellIs" dxfId="41" priority="1" stopIfTrue="1" operator="equal">
      <formula>#REF!</formula>
    </cfRule>
  </conditionalFormatting>
  <conditionalFormatting sqref="AA112:AA123 AD112:AD123 AA126:AA127 AD126:AD127 AA130:AA136 AD130:AD136 AA139 AD139 AA141:AA151 AD141:AD151 AA153:AA157 AD153:AD157">
    <cfRule type="cellIs" dxfId="40" priority="7127" stopIfTrue="1" operator="equal">
      <formula>#REF!</formula>
    </cfRule>
  </conditionalFormatting>
  <dataValidations xWindow="884" yWindow="499" count="4">
    <dataValidation allowBlank="1" showInputMessage="1" showErrorMessage="1" error="Enter Direct or Bought-out only" sqref="O65:O65406 O59:O62 K15 O1:O14 O16:O57" xr:uid="{00000000-0002-0000-0400-000000000000}"/>
    <dataValidation type="whole" operator="greaterThan" allowBlank="1" showInputMessage="1" showErrorMessage="1" sqref="M19:M57" xr:uid="{00000000-0002-0000-0400-000001000000}">
      <formula1>0</formula1>
    </dataValidation>
    <dataValidation type="whole" operator="greaterThan" allowBlank="1" showInputMessage="1" showErrorMessage="1" sqref="G19:G57" xr:uid="{00000000-0002-0000-0400-000002000000}">
      <formula1>1</formula1>
    </dataValidation>
    <dataValidation type="list" operator="greaterThan" allowBlank="1" showInputMessage="1" showErrorMessage="1" sqref="I19:I57" xr:uid="{00000000-0002-0000-0400-000003000000}">
      <formula1>"0%,5%,12%,18%,28%"</formula1>
    </dataValidation>
  </dataValidations>
  <printOptions horizontalCentered="1"/>
  <pageMargins left="0.25" right="0.25" top="0.5" bottom="0.5" header="0.05" footer="0.05"/>
  <pageSetup paperSize="9" scale="57" fitToHeight="0" orientation="landscape" r:id="rId30"/>
  <headerFooter alignWithMargins="0">
    <oddFooter>&amp;R&amp;"Book Antiqua,Bold"&amp;10Schedule-1/ Page &amp;P of &amp;N</oddFooter>
  </headerFooter>
  <drawing r:id="rId3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tabColor indexed="12"/>
  </sheetPr>
  <dimension ref="A1:AO183"/>
  <sheetViews>
    <sheetView topLeftCell="A52" zoomScaleNormal="100" zoomScaleSheetLayoutView="100" workbookViewId="0">
      <selection activeCell="G71" sqref="G71"/>
    </sheetView>
  </sheetViews>
  <sheetFormatPr defaultColWidth="9" defaultRowHeight="16.5"/>
  <cols>
    <col min="1" max="1" width="11.375" style="323" customWidth="1"/>
    <col min="2" max="2" width="32.75" style="323" customWidth="1"/>
    <col min="3" max="3" width="7.625" style="323" customWidth="1"/>
    <col min="4" max="4" width="9.625" style="323" customWidth="1"/>
    <col min="5" max="5" width="11.625" style="322" customWidth="1"/>
    <col min="6" max="6" width="20" style="322" customWidth="1"/>
    <col min="7" max="7" width="11.625" style="322" customWidth="1"/>
    <col min="8" max="8" width="19.75" style="354" customWidth="1"/>
    <col min="9" max="9" width="9" style="249"/>
    <col min="10" max="13" width="9" style="80"/>
    <col min="14" max="14" width="14.25" style="37" customWidth="1"/>
    <col min="15" max="15" width="24.125" style="37" customWidth="1"/>
    <col min="16" max="16" width="11.125" style="1" customWidth="1"/>
    <col min="17" max="17" width="12.75" style="1" customWidth="1"/>
    <col min="18" max="18" width="11.375" style="337" customWidth="1"/>
    <col min="19" max="19" width="10.375" style="37" customWidth="1"/>
    <col min="20" max="20" width="17.75" style="37" customWidth="1"/>
    <col min="21" max="21" width="10.5" style="37" customWidth="1"/>
    <col min="22" max="22" width="12.375" style="37" customWidth="1"/>
    <col min="23" max="24" width="9" style="1"/>
    <col min="25" max="25" width="10.875" style="37" customWidth="1"/>
    <col min="26" max="26" width="18.75" style="37" customWidth="1"/>
    <col min="27" max="27" width="9" style="37"/>
    <col min="28" max="41" width="9" style="80"/>
    <col min="42" max="16384" width="9" style="321"/>
  </cols>
  <sheetData>
    <row r="1" spans="1:27" ht="18" customHeight="1">
      <c r="A1" s="59" t="str">
        <f>Cover!B3</f>
        <v>SR-I/C&amp;M/WC-4402/2025(SR1/NT/W-AIS/DOM/B00/25/13182), (RFx: 5002004796)</v>
      </c>
      <c r="B1" s="66"/>
      <c r="C1" s="59"/>
      <c r="D1" s="59"/>
      <c r="E1" s="7"/>
      <c r="F1" s="7"/>
      <c r="G1" s="8" t="s">
        <v>83</v>
      </c>
      <c r="T1" s="368" t="s">
        <v>84</v>
      </c>
      <c r="U1" s="357">
        <f>SUMIF(G17:G70, "Direct",F17:F70)</f>
        <v>0</v>
      </c>
      <c r="Z1" s="357" t="str">
        <f>'Names of Bidder'!D6</f>
        <v>Sole Bidder</v>
      </c>
      <c r="AA1" s="37" t="s">
        <v>85</v>
      </c>
    </row>
    <row r="2" spans="1:27" ht="14.1" customHeight="1">
      <c r="A2" s="4"/>
      <c r="B2" s="4"/>
      <c r="C2" s="4"/>
      <c r="D2" s="4"/>
      <c r="E2" s="1"/>
      <c r="F2" s="1"/>
      <c r="G2" s="1"/>
      <c r="Q2" s="6"/>
      <c r="T2" s="368" t="s">
        <v>86</v>
      </c>
      <c r="U2" s="369" t="e">
        <f>#REF!-U1</f>
        <v>#REF!</v>
      </c>
      <c r="V2" s="339"/>
      <c r="Z2" s="357">
        <f>'Names of Bidder'!L6</f>
        <v>0</v>
      </c>
    </row>
    <row r="3" spans="1:27" ht="49.5" customHeight="1">
      <c r="A3" s="1245" t="str">
        <f>Cover!$B$2</f>
        <v xml:space="preserve">WC-4402 : 400KV AIS Substation Extension Package of Kurnool-3 PS due to Re-Arrangement in Electrical Layout at Kurnool-III Pooling Station </v>
      </c>
      <c r="B3" s="1245"/>
      <c r="C3" s="1245"/>
      <c r="D3" s="1245"/>
      <c r="E3" s="1245"/>
      <c r="F3" s="1245"/>
      <c r="G3" s="1245"/>
      <c r="O3" s="4"/>
      <c r="P3" s="304"/>
      <c r="Q3" s="304"/>
      <c r="R3" s="304"/>
      <c r="T3" s="4"/>
      <c r="U3" s="1"/>
      <c r="W3" s="1244"/>
      <c r="X3" s="1244"/>
    </row>
    <row r="4" spans="1:27" ht="22.15" customHeight="1">
      <c r="A4" s="1246" t="s">
        <v>152</v>
      </c>
      <c r="B4" s="1246"/>
      <c r="C4" s="1246"/>
      <c r="D4" s="1246"/>
      <c r="E4" s="1246"/>
      <c r="F4" s="1246"/>
      <c r="G4" s="1246"/>
      <c r="O4" s="4"/>
      <c r="P4" s="304"/>
      <c r="Q4" s="304"/>
      <c r="R4" s="304"/>
      <c r="T4" s="4"/>
      <c r="U4" s="340"/>
      <c r="V4" s="339"/>
    </row>
    <row r="5" spans="1:27" ht="14.1" customHeight="1">
      <c r="A5" s="6"/>
      <c r="B5" s="6"/>
      <c r="C5" s="6"/>
      <c r="D5" s="6"/>
      <c r="E5" s="1"/>
      <c r="F5" s="1"/>
      <c r="G5" s="1"/>
      <c r="O5" s="4"/>
      <c r="P5" s="304"/>
      <c r="Q5" s="304"/>
      <c r="R5" s="304"/>
      <c r="T5" s="4"/>
    </row>
    <row r="6" spans="1:27" ht="18" customHeight="1">
      <c r="A6" s="31" t="str">
        <f>"Bidder’s Name and Address (" &amp; MID('Names of Bidder'!B9,9, 20) &amp; ") :"</f>
        <v>Bidder’s Name and Address (Sole Bidder) :</v>
      </c>
      <c r="B6" s="32"/>
      <c r="C6" s="31"/>
      <c r="D6" s="31"/>
      <c r="E6" s="63" t="s">
        <v>88</v>
      </c>
      <c r="F6" s="1"/>
      <c r="G6" s="32"/>
      <c r="O6" s="4"/>
      <c r="P6" s="304"/>
      <c r="Q6" s="304"/>
      <c r="R6" s="304"/>
      <c r="T6" s="4"/>
      <c r="U6" s="338"/>
    </row>
    <row r="7" spans="1:27" ht="35.25" customHeight="1">
      <c r="A7" s="1247" t="str">
        <f>IF('Names of Bidder'!D9="", "", IF('Names of Bidder'!D6= "JV (Joint Venture)", "JV of " &amp; Z8, ""))</f>
        <v/>
      </c>
      <c r="B7" s="1247"/>
      <c r="C7" s="1247"/>
      <c r="D7" s="1247"/>
      <c r="E7" s="62" t="s">
        <v>153</v>
      </c>
      <c r="F7" s="1"/>
      <c r="G7" s="32"/>
      <c r="O7" s="354"/>
      <c r="P7" s="341"/>
      <c r="Q7" s="341"/>
      <c r="R7" s="341"/>
      <c r="W7" s="1244"/>
      <c r="X7" s="1244"/>
    </row>
    <row r="8" spans="1:27" ht="18" customHeight="1">
      <c r="A8" s="31" t="s">
        <v>89</v>
      </c>
      <c r="B8" s="1248" t="str">
        <f>IF('Names of Bidder'!D9=0, "", 'Names of Bidder'!D9)</f>
        <v/>
      </c>
      <c r="C8" s="1248"/>
      <c r="D8" s="1248"/>
      <c r="E8" s="62" t="s">
        <v>5</v>
      </c>
      <c r="F8" s="1"/>
      <c r="G8" s="32"/>
      <c r="O8" s="4"/>
      <c r="P8" s="342"/>
      <c r="Q8" s="342"/>
      <c r="R8" s="342"/>
      <c r="Z8" s="357" t="str">
        <f>IF('Names of Bidder'!D7=1,'Names of Bidder'!D9&amp;" &amp; "&amp;'Names of Bidder'!D14,IF('Names of Bidder'!D7="2 or More",'Names of Bidder'!D9&amp;" , "&amp;'Names of Bidder'!D14&amp;" &amp; "&amp;'Names of Bidder'!D19,""))</f>
        <v xml:space="preserve"> ,  &amp; …….. …….. …….. …….. …….. …….. </v>
      </c>
    </row>
    <row r="9" spans="1:27" ht="18" customHeight="1">
      <c r="A9" s="31" t="s">
        <v>90</v>
      </c>
      <c r="B9" s="1248" t="str">
        <f>IF('Names of Bidder'!D10=0, "", 'Names of Bidder'!D10)</f>
        <v/>
      </c>
      <c r="C9" s="1248"/>
      <c r="D9" s="1248"/>
      <c r="E9" s="62" t="s">
        <v>154</v>
      </c>
      <c r="F9" s="1"/>
      <c r="G9" s="32"/>
      <c r="O9" s="4"/>
      <c r="P9" s="342"/>
      <c r="Q9" s="342"/>
      <c r="R9" s="342"/>
    </row>
    <row r="10" spans="1:27" ht="18" customHeight="1">
      <c r="A10" s="32"/>
      <c r="B10" s="1248" t="str">
        <f>IF('Names of Bidder'!D11=0, "", 'Names of Bidder'!D11)</f>
        <v/>
      </c>
      <c r="C10" s="1248"/>
      <c r="D10" s="1248"/>
      <c r="E10" s="62" t="s">
        <v>155</v>
      </c>
      <c r="F10" s="1"/>
      <c r="G10" s="32"/>
      <c r="O10" s="354"/>
      <c r="P10" s="355"/>
      <c r="Q10" s="304"/>
      <c r="R10" s="343"/>
    </row>
    <row r="11" spans="1:27" ht="18" customHeight="1">
      <c r="A11" s="32"/>
      <c r="B11" s="1248" t="str">
        <f>IF('Names of Bidder'!D12=0, "", 'Names of Bidder'!D12)</f>
        <v/>
      </c>
      <c r="C11" s="1248"/>
      <c r="D11" s="1248"/>
      <c r="E11" s="62" t="s">
        <v>156</v>
      </c>
      <c r="F11" s="1"/>
      <c r="G11" s="32"/>
      <c r="W11" s="1244"/>
      <c r="X11" s="1244"/>
    </row>
    <row r="12" spans="1:27" ht="14.1" customHeight="1">
      <c r="A12" s="32"/>
      <c r="B12" s="32"/>
      <c r="C12" s="32"/>
      <c r="D12" s="32"/>
      <c r="E12" s="31"/>
      <c r="F12" s="34"/>
      <c r="G12" s="34"/>
      <c r="Y12" s="344"/>
    </row>
    <row r="13" spans="1:27" ht="40.5" customHeight="1">
      <c r="A13" s="1249" t="s">
        <v>157</v>
      </c>
      <c r="B13" s="1249"/>
      <c r="C13" s="1249"/>
      <c r="D13" s="1249"/>
      <c r="E13" s="1249"/>
      <c r="F13" s="1249"/>
      <c r="G13" s="1249"/>
      <c r="H13" s="372"/>
      <c r="I13" s="251"/>
      <c r="J13" s="252"/>
      <c r="K13" s="252"/>
      <c r="L13" s="252"/>
      <c r="M13" s="252"/>
      <c r="Q13" s="6"/>
      <c r="U13" t="s">
        <v>92</v>
      </c>
      <c r="Y13" s="344"/>
    </row>
    <row r="14" spans="1:27" ht="14.1" customHeight="1">
      <c r="A14" s="6"/>
      <c r="B14" s="6"/>
      <c r="C14" s="6"/>
      <c r="D14" s="6"/>
      <c r="E14" s="7"/>
      <c r="F14" s="7"/>
      <c r="G14" s="8" t="s">
        <v>93</v>
      </c>
      <c r="P14" s="1242"/>
      <c r="Q14" s="1242"/>
      <c r="S14" s="1243"/>
      <c r="T14" s="1243"/>
      <c r="U14" t="s">
        <v>94</v>
      </c>
      <c r="W14" s="1244"/>
      <c r="X14" s="1244"/>
    </row>
    <row r="15" spans="1:27" ht="66" customHeight="1">
      <c r="A15" s="5" t="s">
        <v>95</v>
      </c>
      <c r="B15" s="5" t="s">
        <v>104</v>
      </c>
      <c r="C15" s="9" t="s">
        <v>105</v>
      </c>
      <c r="D15" s="9" t="s">
        <v>106</v>
      </c>
      <c r="E15" s="5" t="s">
        <v>158</v>
      </c>
      <c r="F15" s="5" t="s">
        <v>159</v>
      </c>
      <c r="G15" s="5" t="s">
        <v>160</v>
      </c>
      <c r="P15" s="305"/>
      <c r="Q15" s="305"/>
      <c r="S15" s="305"/>
      <c r="T15" s="305"/>
    </row>
    <row r="16" spans="1:27" ht="18" customHeight="1">
      <c r="A16" s="9">
        <v>1</v>
      </c>
      <c r="B16" s="9">
        <v>2</v>
      </c>
      <c r="C16" s="9">
        <v>3</v>
      </c>
      <c r="D16" s="9">
        <v>4</v>
      </c>
      <c r="E16" s="9">
        <v>5</v>
      </c>
      <c r="F16" s="9" t="s">
        <v>161</v>
      </c>
      <c r="G16" s="9">
        <v>7</v>
      </c>
      <c r="P16" s="187"/>
      <c r="Q16" s="187"/>
      <c r="S16" s="187"/>
      <c r="T16" s="187"/>
    </row>
    <row r="17" spans="1:10" s="426" customFormat="1" ht="66.75" customHeight="1">
      <c r="A17" s="425" t="e">
        <f>'Sch-1'!#REF!</f>
        <v>#REF!</v>
      </c>
      <c r="B17" s="425" t="e">
        <f>'Sch-1'!#REF!</f>
        <v>#REF!</v>
      </c>
      <c r="C17" s="425"/>
      <c r="D17" s="425"/>
      <c r="E17" s="517"/>
      <c r="F17" s="104"/>
      <c r="G17" s="518"/>
    </row>
    <row r="18" spans="1:10" s="426" customFormat="1" ht="18.75" customHeight="1">
      <c r="A18" s="425" t="e">
        <f>'Sch-1'!#REF!</f>
        <v>#REF!</v>
      </c>
      <c r="B18" s="425" t="e">
        <f>'Sch-1'!#REF!</f>
        <v>#REF!</v>
      </c>
      <c r="C18" s="425"/>
      <c r="D18" s="425"/>
      <c r="E18" s="517"/>
      <c r="F18" s="104"/>
      <c r="G18" s="518"/>
    </row>
    <row r="19" spans="1:10" s="426" customFormat="1" ht="15.75" customHeight="1">
      <c r="A19" s="425" t="e">
        <f>'Sch-1'!#REF!</f>
        <v>#REF!</v>
      </c>
      <c r="B19" s="425" t="e">
        <f>'Sch-1'!#REF!</f>
        <v>#REF!</v>
      </c>
      <c r="C19" s="425"/>
      <c r="D19" s="425"/>
      <c r="E19" s="517"/>
      <c r="F19" s="104"/>
      <c r="G19" s="518"/>
      <c r="J19" s="499"/>
    </row>
    <row r="20" spans="1:10" s="426" customFormat="1" ht="15.75" customHeight="1">
      <c r="A20" s="425" t="e">
        <f>'Sch-1'!#REF!</f>
        <v>#REF!</v>
      </c>
      <c r="B20" s="425" t="e">
        <f>'Sch-1'!#REF!</f>
        <v>#REF!</v>
      </c>
      <c r="C20" s="425" t="e">
        <f>'Sch-1'!#REF!</f>
        <v>#REF!</v>
      </c>
      <c r="D20" s="425" t="e">
        <f>'Sch-1'!#REF!</f>
        <v>#REF!</v>
      </c>
      <c r="E20" s="517" t="e">
        <f>'Sch-1'!#REF!</f>
        <v>#REF!</v>
      </c>
      <c r="F20" s="104" t="e">
        <f>IF(E20=0, "Included",IF(ISERROR(D20*E20), E20, D20*E20))</f>
        <v>#REF!</v>
      </c>
      <c r="G20" s="518" t="e">
        <f>'Sch-1'!#REF!</f>
        <v>#REF!</v>
      </c>
    </row>
    <row r="21" spans="1:10" s="426" customFormat="1" ht="15.75" customHeight="1">
      <c r="A21" s="425" t="e">
        <f>'Sch-1'!#REF!</f>
        <v>#REF!</v>
      </c>
      <c r="B21" s="425" t="e">
        <f>'Sch-1'!#REF!</f>
        <v>#REF!</v>
      </c>
      <c r="C21" s="425" t="e">
        <f>'Sch-1'!#REF!</f>
        <v>#REF!</v>
      </c>
      <c r="D21" s="425" t="e">
        <f>'Sch-1'!#REF!</f>
        <v>#REF!</v>
      </c>
      <c r="E21" s="517" t="e">
        <f>'Sch-1'!#REF!</f>
        <v>#REF!</v>
      </c>
      <c r="F21" s="104" t="e">
        <f>IF(E21=0, "Included",IF(ISERROR(D21*E21), E21, D21*E21))</f>
        <v>#REF!</v>
      </c>
      <c r="G21" s="518" t="e">
        <f>'Sch-1'!#REF!</f>
        <v>#REF!</v>
      </c>
    </row>
    <row r="22" spans="1:10" s="426" customFormat="1" ht="15.75" customHeight="1">
      <c r="A22" s="425"/>
      <c r="B22" s="425"/>
      <c r="C22" s="425"/>
      <c r="D22" s="425"/>
      <c r="E22" s="517"/>
      <c r="F22" s="104"/>
      <c r="G22" s="518"/>
    </row>
    <row r="23" spans="1:10" s="426" customFormat="1" ht="15.75" customHeight="1">
      <c r="A23" s="425" t="e">
        <f>'Sch-1'!#REF!</f>
        <v>#REF!</v>
      </c>
      <c r="B23" s="425" t="e">
        <f>'Sch-1'!#REF!</f>
        <v>#REF!</v>
      </c>
      <c r="C23" s="425"/>
      <c r="D23" s="425"/>
      <c r="E23" s="517"/>
      <c r="F23" s="104"/>
      <c r="G23" s="518"/>
    </row>
    <row r="24" spans="1:10" s="426" customFormat="1" ht="15.75" customHeight="1">
      <c r="A24" s="425" t="e">
        <f>'Sch-1'!#REF!</f>
        <v>#REF!</v>
      </c>
      <c r="B24" s="425" t="e">
        <f>'Sch-1'!#REF!</f>
        <v>#REF!</v>
      </c>
      <c r="C24" s="425" t="e">
        <f>'Sch-1'!#REF!</f>
        <v>#REF!</v>
      </c>
      <c r="D24" s="425" t="e">
        <f>'Sch-1'!#REF!</f>
        <v>#REF!</v>
      </c>
      <c r="E24" s="517" t="e">
        <f>'Sch-1'!#REF!</f>
        <v>#REF!</v>
      </c>
      <c r="F24" s="104" t="e">
        <f>IF(E24=0, "Included",IF(ISERROR(D24*E24), E24, D24*E24))</f>
        <v>#REF!</v>
      </c>
      <c r="G24" s="518" t="e">
        <f>'Sch-1'!#REF!</f>
        <v>#REF!</v>
      </c>
    </row>
    <row r="25" spans="1:10" s="426" customFormat="1" ht="15.75" customHeight="1">
      <c r="A25" s="425" t="e">
        <f>'Sch-1'!#REF!</f>
        <v>#REF!</v>
      </c>
      <c r="B25" s="425" t="e">
        <f>'Sch-1'!#REF!</f>
        <v>#REF!</v>
      </c>
      <c r="C25" s="425" t="e">
        <f>'Sch-1'!#REF!</f>
        <v>#REF!</v>
      </c>
      <c r="D25" s="425" t="e">
        <f>'Sch-1'!#REF!</f>
        <v>#REF!</v>
      </c>
      <c r="E25" s="517" t="e">
        <f>'Sch-1'!#REF!</f>
        <v>#REF!</v>
      </c>
      <c r="F25" s="104" t="e">
        <f>IF(E25=0, "Included",IF(ISERROR(D25*E25), E25, D25*E25))</f>
        <v>#REF!</v>
      </c>
      <c r="G25" s="518" t="e">
        <f>'Sch-1'!#REF!</f>
        <v>#REF!</v>
      </c>
    </row>
    <row r="26" spans="1:10" s="426" customFormat="1" ht="15.75" customHeight="1">
      <c r="A26" s="425"/>
      <c r="B26" s="425"/>
      <c r="C26" s="425"/>
      <c r="D26" s="425"/>
      <c r="E26" s="517"/>
      <c r="F26" s="104"/>
      <c r="G26" s="518"/>
    </row>
    <row r="27" spans="1:10" s="426" customFormat="1" ht="15.75" customHeight="1">
      <c r="A27" s="425" t="e">
        <f>'Sch-1'!#REF!</f>
        <v>#REF!</v>
      </c>
      <c r="B27" s="425" t="e">
        <f>'Sch-1'!#REF!</f>
        <v>#REF!</v>
      </c>
      <c r="C27" s="425"/>
      <c r="D27" s="425"/>
      <c r="E27" s="517"/>
      <c r="F27" s="104"/>
      <c r="G27" s="518"/>
    </row>
    <row r="28" spans="1:10" s="426" customFormat="1" ht="15.75" customHeight="1">
      <c r="A28" s="425" t="e">
        <f>'Sch-1'!#REF!</f>
        <v>#REF!</v>
      </c>
      <c r="B28" s="425" t="e">
        <f>'Sch-1'!#REF!</f>
        <v>#REF!</v>
      </c>
      <c r="C28" s="425" t="e">
        <f>'Sch-1'!#REF!</f>
        <v>#REF!</v>
      </c>
      <c r="D28" s="425" t="e">
        <f>'Sch-1'!#REF!</f>
        <v>#REF!</v>
      </c>
      <c r="E28" s="517" t="e">
        <f>'Sch-1'!#REF!</f>
        <v>#REF!</v>
      </c>
      <c r="F28" s="104" t="e">
        <f>IF(E28=0, "Included",IF(ISERROR(D28*E28), E28, D28*E28))</f>
        <v>#REF!</v>
      </c>
      <c r="G28" s="518" t="e">
        <f>'Sch-1'!#REF!</f>
        <v>#REF!</v>
      </c>
    </row>
    <row r="29" spans="1:10" s="426" customFormat="1" ht="15.75" customHeight="1">
      <c r="A29" s="425" t="e">
        <f>'Sch-1'!#REF!</f>
        <v>#REF!</v>
      </c>
      <c r="B29" s="425" t="e">
        <f>'Sch-1'!#REF!</f>
        <v>#REF!</v>
      </c>
      <c r="C29" s="425" t="e">
        <f>'Sch-1'!#REF!</f>
        <v>#REF!</v>
      </c>
      <c r="D29" s="425" t="e">
        <f>'Sch-1'!#REF!</f>
        <v>#REF!</v>
      </c>
      <c r="E29" s="517" t="e">
        <f>'Sch-1'!#REF!</f>
        <v>#REF!</v>
      </c>
      <c r="F29" s="104" t="e">
        <f>IF(E29=0, "Included",IF(ISERROR(D29*E29), E29, D29*E29))</f>
        <v>#REF!</v>
      </c>
      <c r="G29" s="518" t="e">
        <f>'Sch-1'!#REF!</f>
        <v>#REF!</v>
      </c>
    </row>
    <row r="30" spans="1:10" s="426" customFormat="1" ht="15.75" customHeight="1">
      <c r="A30" s="425"/>
      <c r="B30" s="425"/>
      <c r="C30" s="425"/>
      <c r="D30" s="425"/>
      <c r="E30" s="517"/>
      <c r="F30" s="104"/>
      <c r="G30" s="518"/>
    </row>
    <row r="31" spans="1:10" s="426" customFormat="1" ht="15.75" customHeight="1">
      <c r="A31" s="425" t="e">
        <f>'Sch-1'!#REF!</f>
        <v>#REF!</v>
      </c>
      <c r="B31" s="425" t="e">
        <f>'Sch-1'!#REF!</f>
        <v>#REF!</v>
      </c>
      <c r="C31" s="425"/>
      <c r="D31" s="425"/>
      <c r="E31" s="517"/>
      <c r="F31" s="104"/>
      <c r="G31" s="518"/>
    </row>
    <row r="32" spans="1:10" s="426" customFormat="1" ht="15.75" customHeight="1">
      <c r="A32" s="425" t="e">
        <f>'Sch-1'!#REF!</f>
        <v>#REF!</v>
      </c>
      <c r="B32" s="425" t="e">
        <f>'Sch-1'!#REF!</f>
        <v>#REF!</v>
      </c>
      <c r="C32" s="425"/>
      <c r="D32" s="425"/>
      <c r="E32" s="517"/>
      <c r="F32" s="104"/>
      <c r="G32" s="518"/>
    </row>
    <row r="33" spans="1:7" s="426" customFormat="1" ht="15.75" customHeight="1">
      <c r="A33" s="425" t="e">
        <f>'Sch-1'!#REF!</f>
        <v>#REF!</v>
      </c>
      <c r="B33" s="425" t="e">
        <f>'Sch-1'!#REF!</f>
        <v>#REF!</v>
      </c>
      <c r="C33" s="425" t="e">
        <f>'Sch-1'!#REF!</f>
        <v>#REF!</v>
      </c>
      <c r="D33" s="425" t="e">
        <f>'Sch-1'!#REF!</f>
        <v>#REF!</v>
      </c>
      <c r="E33" s="517" t="e">
        <f>'Sch-1'!#REF!</f>
        <v>#REF!</v>
      </c>
      <c r="F33" s="104" t="e">
        <f t="shared" ref="F33:F68" si="0">IF(E33=0, "Included",IF(ISERROR(D33*E33), E33, D33*E33))</f>
        <v>#REF!</v>
      </c>
      <c r="G33" s="518" t="e">
        <f>'Sch-1'!#REF!</f>
        <v>#REF!</v>
      </c>
    </row>
    <row r="34" spans="1:7" s="426" customFormat="1" ht="15.75" customHeight="1">
      <c r="A34" s="425" t="e">
        <f>'Sch-1'!#REF!</f>
        <v>#REF!</v>
      </c>
      <c r="B34" s="425" t="e">
        <f>'Sch-1'!#REF!</f>
        <v>#REF!</v>
      </c>
      <c r="C34" s="425" t="e">
        <f>'Sch-1'!#REF!</f>
        <v>#REF!</v>
      </c>
      <c r="D34" s="425" t="e">
        <f>'Sch-1'!#REF!</f>
        <v>#REF!</v>
      </c>
      <c r="E34" s="517" t="e">
        <f>'Sch-1'!#REF!</f>
        <v>#REF!</v>
      </c>
      <c r="F34" s="104" t="e">
        <f t="shared" si="0"/>
        <v>#REF!</v>
      </c>
      <c r="G34" s="518" t="e">
        <f>'Sch-1'!#REF!</f>
        <v>#REF!</v>
      </c>
    </row>
    <row r="35" spans="1:7" s="426" customFormat="1" ht="15.75" customHeight="1">
      <c r="A35" s="425"/>
      <c r="B35" s="425"/>
      <c r="C35" s="425"/>
      <c r="D35" s="425"/>
      <c r="E35" s="517"/>
      <c r="F35" s="104"/>
      <c r="G35" s="518"/>
    </row>
    <row r="36" spans="1:7" s="426" customFormat="1" ht="15.75" customHeight="1">
      <c r="A36" s="425" t="e">
        <f>'Sch-1'!#REF!</f>
        <v>#REF!</v>
      </c>
      <c r="B36" s="425" t="e">
        <f>'Sch-1'!#REF!</f>
        <v>#REF!</v>
      </c>
      <c r="C36" s="425"/>
      <c r="D36" s="425"/>
      <c r="E36" s="517"/>
      <c r="F36" s="104"/>
      <c r="G36" s="518"/>
    </row>
    <row r="37" spans="1:7" s="426" customFormat="1" ht="51" customHeight="1">
      <c r="A37" s="425" t="e">
        <f>'Sch-1'!#REF!</f>
        <v>#REF!</v>
      </c>
      <c r="B37" s="425" t="e">
        <f>'Sch-1'!#REF!</f>
        <v>#REF!</v>
      </c>
      <c r="C37" s="425" t="e">
        <f>'Sch-1'!#REF!</f>
        <v>#REF!</v>
      </c>
      <c r="D37" s="425" t="e">
        <f>'Sch-1'!#REF!</f>
        <v>#REF!</v>
      </c>
      <c r="E37" s="517" t="e">
        <f>'Sch-1'!#REF!</f>
        <v>#REF!</v>
      </c>
      <c r="F37" s="104" t="e">
        <f t="shared" si="0"/>
        <v>#REF!</v>
      </c>
      <c r="G37" s="518" t="e">
        <f>'Sch-1'!#REF!</f>
        <v>#REF!</v>
      </c>
    </row>
    <row r="38" spans="1:7" s="426" customFormat="1" ht="17.25" customHeight="1">
      <c r="A38" s="425" t="e">
        <f>'Sch-1'!#REF!</f>
        <v>#REF!</v>
      </c>
      <c r="B38" s="425" t="e">
        <f>'Sch-1'!#REF!</f>
        <v>#REF!</v>
      </c>
      <c r="C38" s="425" t="e">
        <f>'Sch-1'!#REF!</f>
        <v>#REF!</v>
      </c>
      <c r="D38" s="425" t="e">
        <f>'Sch-1'!#REF!</f>
        <v>#REF!</v>
      </c>
      <c r="E38" s="517" t="e">
        <f>'Sch-1'!#REF!</f>
        <v>#REF!</v>
      </c>
      <c r="F38" s="104" t="e">
        <f t="shared" si="0"/>
        <v>#REF!</v>
      </c>
      <c r="G38" s="518" t="e">
        <f>'Sch-1'!#REF!</f>
        <v>#REF!</v>
      </c>
    </row>
    <row r="39" spans="1:7" s="426" customFormat="1" ht="15.75" customHeight="1">
      <c r="A39" s="425" t="e">
        <f>'Sch-1'!#REF!</f>
        <v>#REF!</v>
      </c>
      <c r="B39" s="425" t="e">
        <f>'Sch-1'!#REF!</f>
        <v>#REF!</v>
      </c>
      <c r="C39" s="425" t="e">
        <f>'Sch-1'!#REF!</f>
        <v>#REF!</v>
      </c>
      <c r="D39" s="425" t="e">
        <f>'Sch-1'!#REF!</f>
        <v>#REF!</v>
      </c>
      <c r="E39" s="517" t="e">
        <f>'Sch-1'!#REF!</f>
        <v>#REF!</v>
      </c>
      <c r="F39" s="104" t="e">
        <f t="shared" si="0"/>
        <v>#REF!</v>
      </c>
      <c r="G39" s="518" t="e">
        <f>'Sch-1'!#REF!</f>
        <v>#REF!</v>
      </c>
    </row>
    <row r="40" spans="1:7" s="426" customFormat="1" ht="15.75" customHeight="1">
      <c r="A40" s="425" t="e">
        <f>'Sch-1'!#REF!</f>
        <v>#REF!</v>
      </c>
      <c r="B40" s="425" t="e">
        <f>'Sch-1'!#REF!</f>
        <v>#REF!</v>
      </c>
      <c r="C40" s="425" t="e">
        <f>'Sch-1'!#REF!</f>
        <v>#REF!</v>
      </c>
      <c r="D40" s="425" t="e">
        <f>'Sch-1'!#REF!</f>
        <v>#REF!</v>
      </c>
      <c r="E40" s="517" t="e">
        <f>'Sch-1'!#REF!</f>
        <v>#REF!</v>
      </c>
      <c r="F40" s="104" t="e">
        <f t="shared" si="0"/>
        <v>#REF!</v>
      </c>
      <c r="G40" s="518" t="e">
        <f>'Sch-1'!#REF!</f>
        <v>#REF!</v>
      </c>
    </row>
    <row r="41" spans="1:7" s="426" customFormat="1" ht="15.75" customHeight="1">
      <c r="A41" s="425" t="e">
        <f>'Sch-1'!#REF!</f>
        <v>#REF!</v>
      </c>
      <c r="B41" s="425" t="e">
        <f>'Sch-1'!#REF!</f>
        <v>#REF!</v>
      </c>
      <c r="C41" s="425" t="e">
        <f>'Sch-1'!#REF!</f>
        <v>#REF!</v>
      </c>
      <c r="D41" s="425" t="e">
        <f>'Sch-1'!#REF!</f>
        <v>#REF!</v>
      </c>
      <c r="E41" s="517" t="e">
        <f>'Sch-1'!#REF!</f>
        <v>#REF!</v>
      </c>
      <c r="F41" s="104" t="e">
        <f t="shared" si="0"/>
        <v>#REF!</v>
      </c>
      <c r="G41" s="518" t="e">
        <f>'Sch-1'!#REF!</f>
        <v>#REF!</v>
      </c>
    </row>
    <row r="42" spans="1:7" s="426" customFormat="1" ht="18.75" customHeight="1">
      <c r="A42" s="425" t="e">
        <f>'Sch-1'!#REF!</f>
        <v>#REF!</v>
      </c>
      <c r="B42" s="425" t="e">
        <f>'Sch-1'!#REF!</f>
        <v>#REF!</v>
      </c>
      <c r="C42" s="425" t="e">
        <f>'Sch-1'!#REF!</f>
        <v>#REF!</v>
      </c>
      <c r="D42" s="425" t="e">
        <f>'Sch-1'!#REF!</f>
        <v>#REF!</v>
      </c>
      <c r="E42" s="517" t="e">
        <f>'Sch-1'!#REF!</f>
        <v>#REF!</v>
      </c>
      <c r="F42" s="104" t="e">
        <f t="shared" si="0"/>
        <v>#REF!</v>
      </c>
      <c r="G42" s="518" t="e">
        <f>'Sch-1'!#REF!</f>
        <v>#REF!</v>
      </c>
    </row>
    <row r="43" spans="1:7" s="426" customFormat="1">
      <c r="A43" s="425"/>
      <c r="B43" s="425"/>
      <c r="C43" s="425"/>
      <c r="D43" s="425"/>
      <c r="E43" s="517"/>
      <c r="F43" s="104"/>
      <c r="G43" s="518"/>
    </row>
    <row r="44" spans="1:7" s="426" customFormat="1" ht="17.25" customHeight="1">
      <c r="A44" s="425" t="e">
        <f>'Sch-1'!#REF!</f>
        <v>#REF!</v>
      </c>
      <c r="B44" s="425" t="e">
        <f>'Sch-1'!#REF!</f>
        <v>#REF!</v>
      </c>
      <c r="C44" s="425"/>
      <c r="D44" s="425"/>
      <c r="E44" s="517"/>
      <c r="F44" s="104"/>
      <c r="G44" s="518"/>
    </row>
    <row r="45" spans="1:7" s="426" customFormat="1" ht="17.25" customHeight="1">
      <c r="A45" s="425" t="e">
        <f>'Sch-1'!#REF!</f>
        <v>#REF!</v>
      </c>
      <c r="B45" s="425" t="e">
        <f>'Sch-1'!#REF!</f>
        <v>#REF!</v>
      </c>
      <c r="C45" s="425" t="e">
        <f>'Sch-1'!#REF!</f>
        <v>#REF!</v>
      </c>
      <c r="D45" s="425" t="e">
        <f>'Sch-1'!#REF!</f>
        <v>#REF!</v>
      </c>
      <c r="E45" s="517" t="e">
        <f>'Sch-1'!#REF!</f>
        <v>#REF!</v>
      </c>
      <c r="F45" s="104" t="e">
        <f t="shared" si="0"/>
        <v>#REF!</v>
      </c>
      <c r="G45" s="518" t="e">
        <f>'Sch-1'!#REF!</f>
        <v>#REF!</v>
      </c>
    </row>
    <row r="46" spans="1:7" s="426" customFormat="1" ht="17.25" customHeight="1">
      <c r="A46" s="425"/>
      <c r="B46" s="425"/>
      <c r="C46" s="425"/>
      <c r="D46" s="425"/>
      <c r="E46" s="517"/>
      <c r="F46" s="104"/>
      <c r="G46" s="518"/>
    </row>
    <row r="47" spans="1:7" s="429" customFormat="1">
      <c r="A47" s="425" t="e">
        <f>'Sch-1'!#REF!</f>
        <v>#REF!</v>
      </c>
      <c r="B47" s="425" t="e">
        <f>'Sch-1'!#REF!</f>
        <v>#REF!</v>
      </c>
      <c r="C47" s="425"/>
      <c r="D47" s="425"/>
      <c r="E47" s="517"/>
      <c r="F47" s="104"/>
      <c r="G47" s="518"/>
    </row>
    <row r="48" spans="1:7" s="429" customFormat="1">
      <c r="A48" s="425" t="e">
        <f>'Sch-1'!#REF!</f>
        <v>#REF!</v>
      </c>
      <c r="B48" s="425" t="e">
        <f>'Sch-1'!#REF!</f>
        <v>#REF!</v>
      </c>
      <c r="C48" s="425" t="e">
        <f>'Sch-1'!#REF!</f>
        <v>#REF!</v>
      </c>
      <c r="D48" s="425" t="e">
        <f>'Sch-1'!#REF!</f>
        <v>#REF!</v>
      </c>
      <c r="E48" s="517" t="e">
        <f>'Sch-1'!#REF!</f>
        <v>#REF!</v>
      </c>
      <c r="F48" s="104" t="e">
        <f t="shared" si="0"/>
        <v>#REF!</v>
      </c>
      <c r="G48" s="518" t="e">
        <f>'Sch-1'!#REF!</f>
        <v>#REF!</v>
      </c>
    </row>
    <row r="49" spans="1:7" s="429" customFormat="1" ht="15" customHeight="1">
      <c r="A49" s="425" t="e">
        <f>'Sch-1'!#REF!</f>
        <v>#REF!</v>
      </c>
      <c r="B49" s="425" t="e">
        <f>'Sch-1'!#REF!</f>
        <v>#REF!</v>
      </c>
      <c r="C49" s="425" t="e">
        <f>'Sch-1'!#REF!</f>
        <v>#REF!</v>
      </c>
      <c r="D49" s="425" t="e">
        <f>'Sch-1'!#REF!</f>
        <v>#REF!</v>
      </c>
      <c r="E49" s="517" t="e">
        <f>'Sch-1'!#REF!</f>
        <v>#REF!</v>
      </c>
      <c r="F49" s="104" t="e">
        <f t="shared" si="0"/>
        <v>#REF!</v>
      </c>
      <c r="G49" s="518" t="e">
        <f>'Sch-1'!#REF!</f>
        <v>#REF!</v>
      </c>
    </row>
    <row r="50" spans="1:7" s="429" customFormat="1" ht="15" customHeight="1">
      <c r="A50" s="425" t="e">
        <f>'Sch-1'!#REF!</f>
        <v>#REF!</v>
      </c>
      <c r="B50" s="425" t="e">
        <f>'Sch-1'!#REF!</f>
        <v>#REF!</v>
      </c>
      <c r="C50" s="425" t="e">
        <f>'Sch-1'!#REF!</f>
        <v>#REF!</v>
      </c>
      <c r="D50" s="425" t="e">
        <f>'Sch-1'!#REF!</f>
        <v>#REF!</v>
      </c>
      <c r="E50" s="517" t="e">
        <f>'Sch-1'!#REF!</f>
        <v>#REF!</v>
      </c>
      <c r="F50" s="104" t="e">
        <f t="shared" si="0"/>
        <v>#REF!</v>
      </c>
      <c r="G50" s="518" t="e">
        <f>'Sch-1'!#REF!</f>
        <v>#REF!</v>
      </c>
    </row>
    <row r="51" spans="1:7" s="429" customFormat="1">
      <c r="A51" s="425" t="e">
        <f>'Sch-1'!#REF!</f>
        <v>#REF!</v>
      </c>
      <c r="B51" s="425" t="e">
        <f>'Sch-1'!#REF!</f>
        <v>#REF!</v>
      </c>
      <c r="C51" s="425" t="e">
        <f>'Sch-1'!#REF!</f>
        <v>#REF!</v>
      </c>
      <c r="D51" s="425" t="e">
        <f>'Sch-1'!#REF!</f>
        <v>#REF!</v>
      </c>
      <c r="E51" s="517" t="e">
        <f>'Sch-1'!#REF!</f>
        <v>#REF!</v>
      </c>
      <c r="F51" s="104" t="e">
        <f t="shared" si="0"/>
        <v>#REF!</v>
      </c>
      <c r="G51" s="518" t="e">
        <f>'Sch-1'!#REF!</f>
        <v>#REF!</v>
      </c>
    </row>
    <row r="52" spans="1:7" s="429" customFormat="1">
      <c r="A52" s="425"/>
      <c r="B52" s="425"/>
      <c r="C52" s="425"/>
      <c r="D52" s="425"/>
      <c r="E52" s="517"/>
      <c r="F52" s="104"/>
      <c r="G52" s="518"/>
    </row>
    <row r="53" spans="1:7" s="426" customFormat="1" ht="17.25" customHeight="1">
      <c r="A53" s="425" t="e">
        <f>'Sch-1'!#REF!</f>
        <v>#REF!</v>
      </c>
      <c r="B53" s="425" t="e">
        <f>'Sch-1'!#REF!</f>
        <v>#REF!</v>
      </c>
      <c r="C53" s="425"/>
      <c r="D53" s="425"/>
      <c r="E53" s="517"/>
      <c r="F53" s="104"/>
      <c r="G53" s="518"/>
    </row>
    <row r="54" spans="1:7" s="430" customFormat="1" ht="18">
      <c r="A54" s="425" t="e">
        <f>'Sch-1'!#REF!</f>
        <v>#REF!</v>
      </c>
      <c r="B54" s="425" t="e">
        <f>'Sch-1'!#REF!</f>
        <v>#REF!</v>
      </c>
      <c r="C54" s="425" t="e">
        <f>'Sch-1'!#REF!</f>
        <v>#REF!</v>
      </c>
      <c r="D54" s="425" t="e">
        <f>'Sch-1'!#REF!</f>
        <v>#REF!</v>
      </c>
      <c r="E54" s="517" t="e">
        <f>'Sch-1'!#REF!</f>
        <v>#REF!</v>
      </c>
      <c r="F54" s="104" t="e">
        <f t="shared" si="0"/>
        <v>#REF!</v>
      </c>
      <c r="G54" s="518" t="e">
        <f>'Sch-1'!#REF!</f>
        <v>#REF!</v>
      </c>
    </row>
    <row r="55" spans="1:7" s="426" customFormat="1">
      <c r="A55" s="425" t="e">
        <f>'Sch-1'!#REF!</f>
        <v>#REF!</v>
      </c>
      <c r="B55" s="425" t="e">
        <f>'Sch-1'!#REF!</f>
        <v>#REF!</v>
      </c>
      <c r="C55" s="425" t="e">
        <f>'Sch-1'!#REF!</f>
        <v>#REF!</v>
      </c>
      <c r="D55" s="425" t="e">
        <f>'Sch-1'!#REF!</f>
        <v>#REF!</v>
      </c>
      <c r="E55" s="517" t="e">
        <f>'Sch-1'!#REF!</f>
        <v>#REF!</v>
      </c>
      <c r="F55" s="104" t="e">
        <f t="shared" si="0"/>
        <v>#REF!</v>
      </c>
      <c r="G55" s="518" t="e">
        <f>'Sch-1'!#REF!</f>
        <v>#REF!</v>
      </c>
    </row>
    <row r="56" spans="1:7" s="426" customFormat="1" ht="18" customHeight="1">
      <c r="A56" s="425" t="e">
        <f>'Sch-1'!#REF!</f>
        <v>#REF!</v>
      </c>
      <c r="B56" s="425" t="e">
        <f>'Sch-1'!#REF!</f>
        <v>#REF!</v>
      </c>
      <c r="C56" s="425" t="e">
        <f>'Sch-1'!#REF!</f>
        <v>#REF!</v>
      </c>
      <c r="D56" s="425" t="e">
        <f>'Sch-1'!#REF!</f>
        <v>#REF!</v>
      </c>
      <c r="E56" s="517" t="e">
        <f>'Sch-1'!#REF!</f>
        <v>#REF!</v>
      </c>
      <c r="F56" s="104" t="e">
        <f t="shared" si="0"/>
        <v>#REF!</v>
      </c>
      <c r="G56" s="518" t="e">
        <f>'Sch-1'!#REF!</f>
        <v>#REF!</v>
      </c>
    </row>
    <row r="57" spans="1:7" s="426" customFormat="1" ht="18.75" customHeight="1">
      <c r="A57" s="425" t="e">
        <f>'Sch-1'!#REF!</f>
        <v>#REF!</v>
      </c>
      <c r="B57" s="425" t="e">
        <f>'Sch-1'!#REF!</f>
        <v>#REF!</v>
      </c>
      <c r="C57" s="425"/>
      <c r="D57" s="425"/>
      <c r="E57" s="517"/>
      <c r="F57" s="104"/>
      <c r="G57" s="518"/>
    </row>
    <row r="58" spans="1:7" s="426" customFormat="1" ht="18.75" customHeight="1">
      <c r="A58" s="425" t="e">
        <f>'Sch-1'!#REF!</f>
        <v>#REF!</v>
      </c>
      <c r="B58" s="425" t="e">
        <f>'Sch-1'!#REF!</f>
        <v>#REF!</v>
      </c>
      <c r="C58" s="425" t="e">
        <f>'Sch-1'!#REF!</f>
        <v>#REF!</v>
      </c>
      <c r="D58" s="425" t="e">
        <f>'Sch-1'!#REF!</f>
        <v>#REF!</v>
      </c>
      <c r="E58" s="517" t="e">
        <f>'Sch-1'!#REF!</f>
        <v>#REF!</v>
      </c>
      <c r="F58" s="104" t="e">
        <f t="shared" si="0"/>
        <v>#REF!</v>
      </c>
      <c r="G58" s="518" t="e">
        <f>'Sch-1'!#REF!</f>
        <v>#REF!</v>
      </c>
    </row>
    <row r="59" spans="1:7" s="430" customFormat="1" ht="18.75" customHeight="1">
      <c r="A59" s="425" t="e">
        <f>'Sch-1'!#REF!</f>
        <v>#REF!</v>
      </c>
      <c r="B59" s="425" t="e">
        <f>'Sch-1'!#REF!</f>
        <v>#REF!</v>
      </c>
      <c r="C59" s="425" t="e">
        <f>'Sch-1'!#REF!</f>
        <v>#REF!</v>
      </c>
      <c r="D59" s="425" t="e">
        <f>'Sch-1'!#REF!</f>
        <v>#REF!</v>
      </c>
      <c r="E59" s="517" t="e">
        <f>'Sch-1'!#REF!</f>
        <v>#REF!</v>
      </c>
      <c r="F59" s="104" t="e">
        <f t="shared" si="0"/>
        <v>#REF!</v>
      </c>
      <c r="G59" s="518" t="e">
        <f>'Sch-1'!#REF!</f>
        <v>#REF!</v>
      </c>
    </row>
    <row r="60" spans="1:7" s="426" customFormat="1" ht="18.75" customHeight="1">
      <c r="A60" s="425" t="e">
        <f>'Sch-1'!#REF!</f>
        <v>#REF!</v>
      </c>
      <c r="B60" s="425" t="e">
        <f>'Sch-1'!#REF!</f>
        <v>#REF!</v>
      </c>
      <c r="C60" s="425" t="e">
        <f>'Sch-1'!#REF!</f>
        <v>#REF!</v>
      </c>
      <c r="D60" s="425" t="e">
        <f>'Sch-1'!#REF!</f>
        <v>#REF!</v>
      </c>
      <c r="E60" s="517" t="e">
        <f>'Sch-1'!#REF!</f>
        <v>#REF!</v>
      </c>
      <c r="F60" s="104" t="e">
        <f t="shared" si="0"/>
        <v>#REF!</v>
      </c>
      <c r="G60" s="518" t="e">
        <f>'Sch-1'!#REF!</f>
        <v>#REF!</v>
      </c>
    </row>
    <row r="61" spans="1:7" s="426" customFormat="1" ht="17.25" customHeight="1">
      <c r="A61" s="425" t="e">
        <f>'Sch-1'!#REF!</f>
        <v>#REF!</v>
      </c>
      <c r="B61" s="425" t="e">
        <f>'Sch-1'!#REF!</f>
        <v>#REF!</v>
      </c>
      <c r="C61" s="425" t="e">
        <f>'Sch-1'!#REF!</f>
        <v>#REF!</v>
      </c>
      <c r="D61" s="425" t="e">
        <f>'Sch-1'!#REF!</f>
        <v>#REF!</v>
      </c>
      <c r="E61" s="517" t="e">
        <f>'Sch-1'!#REF!</f>
        <v>#REF!</v>
      </c>
      <c r="F61" s="104" t="e">
        <f t="shared" si="0"/>
        <v>#REF!</v>
      </c>
      <c r="G61" s="518" t="e">
        <f>'Sch-1'!#REF!</f>
        <v>#REF!</v>
      </c>
    </row>
    <row r="62" spans="1:7" s="426" customFormat="1" ht="17.25" customHeight="1">
      <c r="A62" s="425" t="e">
        <f>'Sch-1'!#REF!</f>
        <v>#REF!</v>
      </c>
      <c r="B62" s="425" t="e">
        <f>'Sch-1'!#REF!</f>
        <v>#REF!</v>
      </c>
      <c r="C62" s="425" t="e">
        <f>'Sch-1'!#REF!</f>
        <v>#REF!</v>
      </c>
      <c r="D62" s="425" t="e">
        <f>'Sch-1'!#REF!</f>
        <v>#REF!</v>
      </c>
      <c r="E62" s="517" t="e">
        <f>'Sch-1'!#REF!</f>
        <v>#REF!</v>
      </c>
      <c r="F62" s="104" t="e">
        <f t="shared" si="0"/>
        <v>#REF!</v>
      </c>
      <c r="G62" s="518" t="e">
        <f>'Sch-1'!#REF!</f>
        <v>#REF!</v>
      </c>
    </row>
    <row r="63" spans="1:7" s="426" customFormat="1" ht="17.25" customHeight="1">
      <c r="A63" s="425"/>
      <c r="B63" s="425"/>
      <c r="C63" s="425"/>
      <c r="D63" s="425"/>
      <c r="E63" s="517"/>
      <c r="F63" s="104"/>
      <c r="G63" s="518"/>
    </row>
    <row r="64" spans="1:7" s="426" customFormat="1" ht="17.25" customHeight="1">
      <c r="A64" s="425"/>
      <c r="B64" s="425"/>
      <c r="C64" s="425"/>
      <c r="D64" s="425"/>
      <c r="E64" s="517"/>
      <c r="F64" s="104"/>
      <c r="G64" s="518"/>
    </row>
    <row r="65" spans="1:22" s="426" customFormat="1" ht="17.25" customHeight="1">
      <c r="A65" s="425" t="e">
        <f>'Sch-1'!#REF!</f>
        <v>#REF!</v>
      </c>
      <c r="B65" s="425" t="e">
        <f>'Sch-1'!#REF!</f>
        <v>#REF!</v>
      </c>
      <c r="C65" s="425"/>
      <c r="D65" s="425"/>
      <c r="E65" s="517"/>
      <c r="F65" s="104"/>
      <c r="G65" s="518"/>
    </row>
    <row r="66" spans="1:22" s="426" customFormat="1" ht="17.25" customHeight="1">
      <c r="A66" s="425"/>
      <c r="B66" s="425" t="e">
        <f>'Sch-1'!#REF!</f>
        <v>#REF!</v>
      </c>
      <c r="C66" s="425" t="e">
        <f>'Sch-1'!#REF!</f>
        <v>#REF!</v>
      </c>
      <c r="D66" s="425" t="e">
        <f>'Sch-1'!#REF!</f>
        <v>#REF!</v>
      </c>
      <c r="E66" s="517" t="e">
        <f>'Sch-1'!#REF!</f>
        <v>#REF!</v>
      </c>
      <c r="F66" s="104" t="e">
        <f t="shared" si="0"/>
        <v>#REF!</v>
      </c>
      <c r="G66" s="518" t="e">
        <f>'Sch-1'!#REF!</f>
        <v>#REF!</v>
      </c>
    </row>
    <row r="67" spans="1:22" s="426" customFormat="1" ht="17.25" customHeight="1">
      <c r="A67" s="425"/>
      <c r="B67" s="425" t="e">
        <f>'Sch-1'!#REF!</f>
        <v>#REF!</v>
      </c>
      <c r="C67" s="425"/>
      <c r="D67" s="425"/>
      <c r="E67" s="517"/>
      <c r="F67" s="104"/>
      <c r="G67" s="518"/>
    </row>
    <row r="68" spans="1:22" s="426" customFormat="1" ht="17.25" customHeight="1">
      <c r="A68" s="425"/>
      <c r="B68" s="425" t="e">
        <f>'Sch-1'!#REF!</f>
        <v>#REF!</v>
      </c>
      <c r="C68" s="425" t="e">
        <f>'Sch-1'!#REF!</f>
        <v>#REF!</v>
      </c>
      <c r="D68" s="425" t="e">
        <f>'Sch-1'!#REF!</f>
        <v>#REF!</v>
      </c>
      <c r="E68" s="517" t="e">
        <f>'Sch-1'!#REF!</f>
        <v>#REF!</v>
      </c>
      <c r="F68" s="104" t="e">
        <f t="shared" si="0"/>
        <v>#REF!</v>
      </c>
      <c r="G68" s="518" t="e">
        <f>'Sch-1'!#REF!</f>
        <v>#REF!</v>
      </c>
    </row>
    <row r="69" spans="1:22" s="426" customFormat="1" ht="17.25" customHeight="1">
      <c r="A69" s="425"/>
      <c r="B69" s="425" t="e">
        <f>'Sch-1'!#REF!</f>
        <v>#REF!</v>
      </c>
      <c r="C69" s="425" t="e">
        <f>'Sch-1'!#REF!</f>
        <v>#REF!</v>
      </c>
      <c r="D69" s="425" t="e">
        <f>'Sch-1'!#REF!</f>
        <v>#REF!</v>
      </c>
      <c r="E69" s="517" t="e">
        <f>'Sch-1'!#REF!</f>
        <v>#REF!</v>
      </c>
      <c r="F69" s="104" t="e">
        <f>IF(E69=0, "Included",IF(ISERROR(D69*E69), E69, D69*E69))</f>
        <v>#REF!</v>
      </c>
      <c r="G69" s="518" t="e">
        <f>'Sch-1'!#REF!</f>
        <v>#REF!</v>
      </c>
    </row>
    <row r="70" spans="1:22" s="426" customFormat="1" ht="18" customHeight="1">
      <c r="A70" s="425"/>
      <c r="B70" s="425"/>
      <c r="C70" s="425"/>
      <c r="D70" s="425"/>
      <c r="E70" s="517"/>
      <c r="F70" s="104"/>
      <c r="G70" s="518"/>
    </row>
    <row r="71" spans="1:22" s="426" customFormat="1" ht="18" customHeight="1">
      <c r="A71" s="431"/>
      <c r="B71" s="380" t="s">
        <v>162</v>
      </c>
      <c r="C71" s="432"/>
      <c r="D71" s="433"/>
      <c r="E71" s="427"/>
      <c r="F71" s="104">
        <f>SUMIF(G18:G70,"Direct",F18:F70)</f>
        <v>0</v>
      </c>
      <c r="G71" s="434" t="s">
        <v>92</v>
      </c>
    </row>
    <row r="72" spans="1:22" s="426" customFormat="1" ht="18" customHeight="1">
      <c r="A72" s="431"/>
      <c r="B72" s="380" t="s">
        <v>163</v>
      </c>
      <c r="C72" s="432"/>
      <c r="D72" s="433"/>
      <c r="E72" s="427"/>
      <c r="F72" s="104">
        <f>SUMIF(G18:G70,"Bought-Out",F18:F70)</f>
        <v>0</v>
      </c>
      <c r="G72" s="434"/>
    </row>
    <row r="73" spans="1:22" ht="44.1" customHeight="1">
      <c r="A73" s="379"/>
      <c r="B73" s="380" t="s">
        <v>164</v>
      </c>
      <c r="C73" s="381"/>
      <c r="D73" s="382"/>
      <c r="E73" s="378"/>
      <c r="F73" s="378">
        <f>F71+F72</f>
        <v>0</v>
      </c>
      <c r="G73" s="1121"/>
      <c r="I73" s="354"/>
      <c r="P73" s="349"/>
      <c r="Q73" s="348"/>
      <c r="S73" s="349"/>
      <c r="T73" s="348"/>
      <c r="V73" s="337"/>
    </row>
    <row r="74" spans="1:22" ht="26.1" customHeight="1">
      <c r="A74" s="1122"/>
      <c r="B74" s="1251" t="s">
        <v>165</v>
      </c>
      <c r="C74" s="1251"/>
      <c r="D74" s="1251"/>
      <c r="E74" s="104"/>
      <c r="F74" s="104" t="e">
        <f>'Sch-7 Dis'!F19</f>
        <v>#REF!</v>
      </c>
      <c r="G74" s="10"/>
      <c r="I74" s="250"/>
      <c r="J74" s="183"/>
      <c r="K74" s="183"/>
      <c r="L74" s="183"/>
      <c r="M74" s="183"/>
      <c r="N74" s="1"/>
      <c r="O74" s="1"/>
      <c r="P74" s="89"/>
      <c r="Q74" s="348" t="e">
        <f>'Sch-7'!#REF!</f>
        <v>#REF!</v>
      </c>
      <c r="R74" s="6"/>
      <c r="S74" s="89"/>
      <c r="T74" s="348" t="e">
        <f>'Sch-7'!#REF!</f>
        <v>#REF!</v>
      </c>
      <c r="U74" s="1"/>
      <c r="V74" s="1"/>
    </row>
    <row r="75" spans="1:22" ht="26.1" customHeight="1">
      <c r="A75" s="1123"/>
      <c r="B75" s="1252" t="s">
        <v>142</v>
      </c>
      <c r="C75" s="1252"/>
      <c r="D75" s="1252"/>
      <c r="E75" s="383"/>
      <c r="F75" s="383" t="e">
        <f>F73+F74</f>
        <v>#REF!</v>
      </c>
      <c r="G75" s="384"/>
      <c r="I75" s="250"/>
      <c r="J75" s="183"/>
      <c r="K75" s="183"/>
      <c r="L75" s="183"/>
      <c r="M75" s="183"/>
      <c r="N75" s="1"/>
      <c r="O75" s="1"/>
      <c r="P75" s="89"/>
      <c r="Q75" s="351" t="e">
        <f>SUM(#REF!,Q74)</f>
        <v>#REF!</v>
      </c>
      <c r="R75" s="11"/>
      <c r="S75" s="187"/>
      <c r="T75" s="351" t="e">
        <f>#REF!+T74</f>
        <v>#REF!</v>
      </c>
      <c r="U75" s="1"/>
      <c r="V75" s="352"/>
    </row>
    <row r="76" spans="1:22" ht="16.5" customHeight="1">
      <c r="A76" s="1253"/>
      <c r="B76" s="1253"/>
      <c r="C76" s="1253"/>
      <c r="D76" s="1253"/>
      <c r="E76" s="1253"/>
      <c r="F76" s="1253"/>
      <c r="G76" s="1253"/>
      <c r="P76" s="352" t="s">
        <v>166</v>
      </c>
      <c r="Q76" s="349" t="e">
        <f>F75-Q75</f>
        <v>#REF!</v>
      </c>
      <c r="S76" s="352" t="s">
        <v>167</v>
      </c>
      <c r="T76" s="349" t="e">
        <f>Q75-T75</f>
        <v>#REF!</v>
      </c>
    </row>
    <row r="77" spans="1:22" ht="16.5" customHeight="1">
      <c r="A77" s="6"/>
      <c r="B77" s="1254" t="str">
        <f>IF((18-COUNTA(G17:G70))&gt;0,"Do not leave Mode of Transaction Blank for any item. "&amp;(18-COUNTA(G17:G70))&amp;" item(s) is(are) left blank, if you leave it blank, the same shall be deemed to be 'Bought-out'", " ")</f>
        <v xml:space="preserve"> </v>
      </c>
      <c r="C77" s="1254"/>
      <c r="D77" s="1254"/>
      <c r="E77" s="1254"/>
      <c r="F77" s="1254"/>
      <c r="G77" s="1254"/>
      <c r="P77" s="1" t="s">
        <v>168</v>
      </c>
      <c r="Q77" s="1" t="e">
        <f>IF(#REF!&gt;0,#REF! &amp; " item(s) in Sch-1", "")</f>
        <v>#REF!</v>
      </c>
    </row>
    <row r="78" spans="1:22" ht="24" customHeight="1">
      <c r="A78" s="74"/>
      <c r="B78" s="1254"/>
      <c r="C78" s="1254"/>
      <c r="D78" s="1254"/>
      <c r="E78" s="1254"/>
      <c r="F78" s="1254"/>
      <c r="G78" s="1254"/>
    </row>
    <row r="79" spans="1:22" ht="117.75" customHeight="1">
      <c r="A79" s="75" t="s">
        <v>144</v>
      </c>
      <c r="B79" s="1255" t="s">
        <v>169</v>
      </c>
      <c r="C79" s="1255"/>
      <c r="D79" s="1255"/>
      <c r="E79" s="1255"/>
      <c r="F79" s="1255"/>
      <c r="G79" s="1255"/>
    </row>
    <row r="80" spans="1:22" ht="33.6" customHeight="1">
      <c r="A80" s="11"/>
      <c r="B80" s="2"/>
      <c r="C80" s="2"/>
      <c r="D80" s="6"/>
      <c r="E80" s="1"/>
      <c r="F80" s="1"/>
      <c r="G80" s="1"/>
    </row>
    <row r="81" spans="1:7" ht="33.6" customHeight="1">
      <c r="A81" s="35" t="s">
        <v>170</v>
      </c>
      <c r="B81" s="113" t="str">
        <f>'Names of Bidder'!D31&amp;"-"&amp; 'Names of Bidder'!E31&amp;"-" &amp;'Names of Bidder'!F31</f>
        <v>--</v>
      </c>
      <c r="C81" s="12"/>
      <c r="D81" s="36"/>
      <c r="E81" s="1"/>
      <c r="F81" s="1"/>
      <c r="G81" s="186"/>
    </row>
    <row r="82" spans="1:7" ht="33.6" customHeight="1">
      <c r="A82" s="35" t="s">
        <v>171</v>
      </c>
      <c r="B82" s="113" t="str">
        <f>IF('Names of Bidder'!D32=0, "", 'Names of Bidder'!D32)</f>
        <v/>
      </c>
      <c r="C82" s="1"/>
      <c r="D82" s="36" t="s">
        <v>149</v>
      </c>
      <c r="E82" s="186" t="str">
        <f>IF('Names of Bidder'!D24=0, "", 'Names of Bidder'!D24)</f>
        <v/>
      </c>
      <c r="F82" s="1"/>
      <c r="G82" s="186"/>
    </row>
    <row r="83" spans="1:7" ht="33.6" customHeight="1">
      <c r="A83" s="199"/>
      <c r="B83" s="198"/>
      <c r="C83" s="192"/>
      <c r="D83" s="36" t="s">
        <v>151</v>
      </c>
      <c r="E83" s="186" t="str">
        <f>IF('Names of Bidder'!D25=0, "", 'Names of Bidder'!D25)</f>
        <v/>
      </c>
      <c r="F83" s="192"/>
      <c r="G83" s="192"/>
    </row>
    <row r="84" spans="1:7" ht="33.6" customHeight="1">
      <c r="A84" s="199"/>
      <c r="B84" s="198"/>
      <c r="C84" s="192"/>
      <c r="D84" s="36"/>
      <c r="E84" s="207"/>
      <c r="F84" s="192"/>
      <c r="G84" s="192"/>
    </row>
    <row r="85" spans="1:7">
      <c r="A85" s="199"/>
      <c r="B85" s="199"/>
      <c r="C85" s="199"/>
      <c r="D85" s="199"/>
      <c r="E85" s="192"/>
      <c r="F85" s="192"/>
      <c r="G85" s="192"/>
    </row>
    <row r="86" spans="1:7">
      <c r="A86" s="199"/>
      <c r="B86" s="199"/>
      <c r="C86" s="199"/>
      <c r="D86" s="199"/>
      <c r="E86" s="192"/>
      <c r="F86" s="192"/>
      <c r="G86" s="192"/>
    </row>
    <row r="87" spans="1:7">
      <c r="A87" s="199"/>
      <c r="B87" s="199"/>
      <c r="C87" s="199"/>
      <c r="D87" s="199"/>
      <c r="E87" s="192"/>
      <c r="F87" s="192"/>
      <c r="G87" s="192"/>
    </row>
    <row r="88" spans="1:7">
      <c r="A88" s="199"/>
      <c r="B88" s="199"/>
      <c r="C88" s="199"/>
      <c r="D88" s="199"/>
      <c r="E88" s="192"/>
      <c r="F88" s="192"/>
      <c r="G88" s="192"/>
    </row>
    <row r="89" spans="1:7">
      <c r="A89" s="199"/>
      <c r="B89" s="199"/>
      <c r="C89" s="199"/>
      <c r="D89" s="199"/>
      <c r="E89" s="192"/>
      <c r="F89" s="192"/>
      <c r="G89" s="192"/>
    </row>
    <row r="90" spans="1:7">
      <c r="A90" s="199"/>
      <c r="B90" s="199"/>
      <c r="C90" s="199"/>
      <c r="D90" s="199"/>
      <c r="E90" s="192"/>
      <c r="F90" s="192"/>
      <c r="G90" s="192"/>
    </row>
    <row r="91" spans="1:7">
      <c r="A91" s="199"/>
      <c r="B91" s="199"/>
      <c r="C91" s="199"/>
      <c r="D91" s="199"/>
      <c r="E91" s="192"/>
      <c r="F91" s="192"/>
      <c r="G91" s="192"/>
    </row>
    <row r="92" spans="1:7">
      <c r="A92" s="199"/>
      <c r="B92" s="199"/>
      <c r="C92" s="199"/>
      <c r="D92" s="199"/>
      <c r="E92" s="192"/>
      <c r="F92" s="192"/>
      <c r="G92" s="192"/>
    </row>
    <row r="93" spans="1:7">
      <c r="A93" s="199"/>
      <c r="B93" s="199"/>
      <c r="C93" s="199"/>
      <c r="D93" s="199"/>
      <c r="E93" s="192"/>
      <c r="F93" s="192"/>
      <c r="G93" s="192"/>
    </row>
    <row r="94" spans="1:7">
      <c r="A94" s="199"/>
      <c r="B94" s="199"/>
      <c r="C94" s="199"/>
      <c r="D94" s="199"/>
      <c r="E94" s="192"/>
      <c r="F94" s="192"/>
      <c r="G94" s="192"/>
    </row>
    <row r="95" spans="1:7">
      <c r="A95" s="199"/>
      <c r="B95" s="199"/>
      <c r="C95" s="199"/>
      <c r="D95" s="199"/>
      <c r="E95" s="192"/>
      <c r="F95" s="192"/>
      <c r="G95" s="192"/>
    </row>
    <row r="96" spans="1:7">
      <c r="A96" s="199"/>
      <c r="B96" s="199"/>
      <c r="C96" s="199"/>
      <c r="D96" s="199"/>
      <c r="E96" s="192"/>
      <c r="F96" s="192"/>
      <c r="G96" s="192"/>
    </row>
    <row r="97" spans="1:24">
      <c r="A97" s="199"/>
      <c r="B97" s="199"/>
      <c r="C97" s="199"/>
      <c r="D97" s="199"/>
      <c r="E97" s="192"/>
      <c r="F97" s="192"/>
      <c r="G97" s="192"/>
    </row>
    <row r="98" spans="1:24">
      <c r="A98" s="199"/>
      <c r="B98" s="199"/>
      <c r="C98" s="199"/>
      <c r="D98" s="199"/>
      <c r="E98" s="192"/>
      <c r="F98" s="192"/>
      <c r="G98" s="192"/>
    </row>
    <row r="99" spans="1:24">
      <c r="A99" s="199"/>
      <c r="B99" s="199"/>
      <c r="C99" s="199"/>
      <c r="D99" s="199"/>
      <c r="E99" s="192"/>
      <c r="F99" s="192"/>
      <c r="G99" s="192"/>
    </row>
    <row r="100" spans="1:24">
      <c r="A100" s="199"/>
      <c r="B100" s="199"/>
      <c r="C100" s="199"/>
      <c r="D100" s="199"/>
      <c r="E100" s="192"/>
      <c r="F100" s="192"/>
      <c r="G100" s="192"/>
    </row>
    <row r="101" spans="1:24">
      <c r="A101" s="199"/>
      <c r="B101" s="199"/>
      <c r="C101" s="199"/>
      <c r="D101" s="199"/>
      <c r="E101" s="192"/>
      <c r="F101" s="192"/>
      <c r="G101" s="192"/>
    </row>
    <row r="102" spans="1:24">
      <c r="A102" s="199"/>
      <c r="B102" s="199"/>
      <c r="C102" s="199"/>
      <c r="D102" s="199"/>
      <c r="E102" s="192"/>
      <c r="F102" s="192"/>
      <c r="G102" s="192"/>
    </row>
    <row r="103" spans="1:24">
      <c r="A103" s="199"/>
      <c r="B103" s="199"/>
      <c r="C103" s="199"/>
      <c r="D103" s="199"/>
      <c r="E103" s="192"/>
      <c r="F103" s="192"/>
      <c r="G103" s="192"/>
    </row>
    <row r="104" spans="1:24">
      <c r="A104" s="199"/>
      <c r="B104" s="199"/>
      <c r="C104" s="199"/>
      <c r="D104" s="199"/>
      <c r="E104" s="192"/>
      <c r="F104" s="192"/>
      <c r="G104" s="192"/>
    </row>
    <row r="105" spans="1:24">
      <c r="A105" s="199"/>
      <c r="B105" s="199"/>
      <c r="C105" s="199"/>
      <c r="D105" s="199"/>
      <c r="E105" s="192"/>
      <c r="F105" s="192"/>
      <c r="G105" s="192"/>
    </row>
    <row r="106" spans="1:24">
      <c r="A106" s="199"/>
      <c r="B106" s="199"/>
      <c r="C106" s="199"/>
      <c r="D106" s="199"/>
      <c r="E106" s="192"/>
      <c r="F106" s="192"/>
      <c r="G106" s="192"/>
    </row>
    <row r="107" spans="1:24">
      <c r="A107" s="199"/>
      <c r="B107" s="199"/>
      <c r="C107" s="199"/>
      <c r="D107" s="199"/>
      <c r="E107" s="192"/>
      <c r="F107" s="192"/>
      <c r="G107" s="192"/>
    </row>
    <row r="108" spans="1:24">
      <c r="A108" s="199"/>
      <c r="B108" s="199"/>
      <c r="C108" s="199"/>
      <c r="D108" s="199"/>
      <c r="E108" s="192"/>
      <c r="F108" s="192"/>
      <c r="G108" s="192"/>
    </row>
    <row r="109" spans="1:24" ht="18" customHeight="1">
      <c r="A109" s="205"/>
      <c r="B109" s="197"/>
      <c r="C109" s="205"/>
      <c r="D109" s="205"/>
      <c r="E109" s="206"/>
      <c r="F109" s="206"/>
      <c r="G109" s="207"/>
      <c r="T109" s="4"/>
    </row>
    <row r="110" spans="1:24" ht="18" customHeight="1">
      <c r="A110" s="197"/>
      <c r="B110" s="197"/>
      <c r="C110" s="197"/>
      <c r="D110" s="197"/>
      <c r="E110" s="192"/>
      <c r="F110" s="192"/>
      <c r="G110" s="192"/>
      <c r="Q110" s="6"/>
      <c r="T110" s="4"/>
    </row>
    <row r="111" spans="1:24" ht="40.15" customHeight="1">
      <c r="A111" s="1256"/>
      <c r="B111" s="1256"/>
      <c r="C111" s="1256"/>
      <c r="D111" s="1256"/>
      <c r="E111" s="1256"/>
      <c r="F111" s="1256"/>
      <c r="G111" s="1256"/>
      <c r="O111" s="4"/>
      <c r="P111" s="304"/>
      <c r="Q111" s="304"/>
      <c r="R111" s="304"/>
      <c r="T111" s="4"/>
      <c r="U111" s="1"/>
      <c r="W111" s="1244"/>
      <c r="X111" s="1244"/>
    </row>
    <row r="112" spans="1:24" ht="22.15" customHeight="1">
      <c r="A112" s="1257"/>
      <c r="B112" s="1257"/>
      <c r="C112" s="1257"/>
      <c r="D112" s="1257"/>
      <c r="E112" s="1257"/>
      <c r="F112" s="1257"/>
      <c r="G112" s="1257"/>
      <c r="O112" s="4"/>
      <c r="P112" s="304"/>
      <c r="Q112" s="304"/>
      <c r="R112" s="304"/>
      <c r="T112" s="4"/>
      <c r="U112" s="1"/>
    </row>
    <row r="113" spans="1:41" ht="18" customHeight="1">
      <c r="A113" s="199"/>
      <c r="B113" s="199"/>
      <c r="C113" s="199"/>
      <c r="D113" s="199"/>
      <c r="E113" s="192"/>
      <c r="F113" s="192"/>
      <c r="G113" s="192"/>
      <c r="O113" s="4"/>
      <c r="P113" s="304"/>
      <c r="Q113" s="304"/>
      <c r="R113" s="304"/>
    </row>
    <row r="114" spans="1:41" ht="18" customHeight="1">
      <c r="A114" s="204"/>
      <c r="B114" s="191"/>
      <c r="C114" s="204"/>
      <c r="D114" s="204"/>
      <c r="E114" s="201"/>
      <c r="F114" s="192"/>
      <c r="G114" s="191"/>
      <c r="O114" s="4"/>
      <c r="P114" s="304"/>
      <c r="Q114" s="304"/>
      <c r="R114" s="304"/>
    </row>
    <row r="115" spans="1:41" ht="35.25" customHeight="1">
      <c r="A115" s="1258"/>
      <c r="B115" s="1258"/>
      <c r="C115" s="1258"/>
      <c r="D115" s="1258"/>
      <c r="E115" s="202"/>
      <c r="F115" s="192"/>
      <c r="G115" s="191"/>
      <c r="O115" s="354"/>
      <c r="P115" s="341"/>
      <c r="Q115" s="341"/>
      <c r="R115" s="341"/>
      <c r="W115" s="1244"/>
      <c r="X115" s="1244"/>
    </row>
    <row r="116" spans="1:41" ht="18" customHeight="1">
      <c r="A116" s="204"/>
      <c r="B116" s="1250"/>
      <c r="C116" s="1250"/>
      <c r="D116" s="1250"/>
      <c r="E116" s="202"/>
      <c r="F116" s="192"/>
      <c r="G116" s="191"/>
      <c r="O116" s="4"/>
      <c r="P116" s="342"/>
      <c r="Q116" s="342"/>
      <c r="R116" s="342"/>
    </row>
    <row r="117" spans="1:41" ht="18" customHeight="1">
      <c r="A117" s="204"/>
      <c r="B117" s="1250"/>
      <c r="C117" s="1250"/>
      <c r="D117" s="1250"/>
      <c r="E117" s="202"/>
      <c r="F117" s="192"/>
      <c r="G117" s="191"/>
      <c r="O117" s="4"/>
      <c r="P117" s="342"/>
      <c r="Q117" s="342"/>
      <c r="R117" s="342"/>
    </row>
    <row r="118" spans="1:41" ht="18" customHeight="1">
      <c r="A118" s="191"/>
      <c r="B118" s="1250"/>
      <c r="C118" s="1250"/>
      <c r="D118" s="1250"/>
      <c r="E118" s="202"/>
      <c r="F118" s="192"/>
      <c r="G118" s="191"/>
      <c r="O118" s="354"/>
      <c r="P118" s="356"/>
      <c r="Q118" s="353"/>
      <c r="R118" s="343"/>
    </row>
    <row r="119" spans="1:41" ht="18" customHeight="1">
      <c r="A119" s="191"/>
      <c r="B119" s="1250"/>
      <c r="C119" s="1250"/>
      <c r="D119" s="1250"/>
      <c r="E119" s="202"/>
      <c r="F119" s="192"/>
      <c r="G119" s="191"/>
      <c r="W119" s="1244"/>
      <c r="X119" s="1244"/>
    </row>
    <row r="120" spans="1:41" ht="18" customHeight="1">
      <c r="A120" s="191"/>
      <c r="B120" s="191"/>
      <c r="C120" s="191"/>
      <c r="D120" s="191"/>
      <c r="E120" s="204"/>
      <c r="F120" s="192"/>
      <c r="G120" s="192"/>
      <c r="Y120" s="344"/>
    </row>
    <row r="121" spans="1:41" ht="40.5" customHeight="1">
      <c r="A121" s="1260"/>
      <c r="B121" s="1260"/>
      <c r="C121" s="1260"/>
      <c r="D121" s="1260"/>
      <c r="E121" s="1260"/>
      <c r="F121" s="1260"/>
      <c r="G121" s="1260"/>
      <c r="H121" s="372"/>
      <c r="I121" s="251"/>
      <c r="J121" s="252"/>
      <c r="K121" s="252"/>
      <c r="L121" s="252"/>
      <c r="M121" s="252"/>
      <c r="Q121" s="6"/>
      <c r="Y121" s="344"/>
    </row>
    <row r="122" spans="1:41" ht="18" customHeight="1">
      <c r="A122" s="199"/>
      <c r="B122" s="199"/>
      <c r="C122" s="199"/>
      <c r="D122" s="199"/>
      <c r="E122" s="206"/>
      <c r="F122" s="206"/>
      <c r="G122" s="207"/>
      <c r="P122" s="1242"/>
      <c r="Q122" s="1242"/>
      <c r="S122" s="1243"/>
      <c r="T122" s="1243"/>
      <c r="W122" s="1244"/>
      <c r="X122" s="1244"/>
    </row>
    <row r="123" spans="1:41" ht="66" customHeight="1">
      <c r="A123" s="221"/>
      <c r="B123" s="221"/>
      <c r="C123" s="195"/>
      <c r="D123" s="195"/>
      <c r="E123" s="221"/>
      <c r="F123" s="221"/>
      <c r="G123" s="221"/>
      <c r="P123" s="305"/>
      <c r="Q123" s="305"/>
      <c r="S123" s="305"/>
      <c r="T123" s="305"/>
    </row>
    <row r="124" spans="1:41" ht="18" customHeight="1">
      <c r="A124" s="195"/>
      <c r="B124" s="195"/>
      <c r="C124" s="195"/>
      <c r="D124" s="195"/>
      <c r="E124" s="195"/>
      <c r="F124" s="195"/>
      <c r="G124" s="195"/>
      <c r="P124" s="187"/>
      <c r="Q124" s="187"/>
      <c r="S124" s="187"/>
      <c r="T124" s="187"/>
    </row>
    <row r="125" spans="1:41" s="322" customFormat="1" ht="18" customHeight="1">
      <c r="A125" s="213"/>
      <c r="B125" s="229"/>
      <c r="C125" s="210"/>
      <c r="D125" s="230"/>
      <c r="E125" s="231"/>
      <c r="F125" s="232"/>
      <c r="G125" s="192"/>
      <c r="H125" s="354"/>
      <c r="I125" s="250"/>
      <c r="J125" s="183"/>
      <c r="K125" s="183"/>
      <c r="L125" s="183"/>
      <c r="M125" s="183"/>
      <c r="N125" s="1"/>
      <c r="O125" s="1"/>
      <c r="P125" s="187"/>
      <c r="Q125" s="345"/>
      <c r="R125" s="6"/>
      <c r="S125" s="187"/>
      <c r="T125" s="345"/>
      <c r="U125" s="1"/>
      <c r="V125" s="1"/>
      <c r="W125" s="1"/>
      <c r="X125" s="1"/>
      <c r="Y125" s="1"/>
      <c r="Z125" s="1"/>
      <c r="AA125" s="1"/>
      <c r="AB125" s="183"/>
      <c r="AC125" s="183"/>
      <c r="AD125" s="183"/>
      <c r="AE125" s="183"/>
      <c r="AF125" s="183"/>
      <c r="AG125" s="183"/>
      <c r="AH125" s="183"/>
      <c r="AI125" s="183"/>
      <c r="AJ125" s="183"/>
      <c r="AK125" s="183"/>
      <c r="AL125" s="183"/>
      <c r="AM125" s="183"/>
      <c r="AN125" s="183"/>
      <c r="AO125" s="183"/>
    </row>
    <row r="126" spans="1:41" ht="111" customHeight="1">
      <c r="A126" s="214"/>
      <c r="B126" s="233"/>
      <c r="C126" s="210"/>
      <c r="D126" s="210"/>
      <c r="E126" s="234"/>
      <c r="F126" s="235"/>
      <c r="G126" s="236"/>
      <c r="P126" s="347"/>
      <c r="Q126" s="346"/>
      <c r="S126" s="347"/>
      <c r="T126" s="346"/>
      <c r="W126" s="1244"/>
      <c r="X126" s="1244"/>
    </row>
    <row r="127" spans="1:41" ht="22.15" customHeight="1">
      <c r="A127" s="214"/>
      <c r="B127" s="237"/>
      <c r="C127" s="210"/>
      <c r="D127" s="210"/>
      <c r="E127" s="238"/>
      <c r="F127" s="239"/>
      <c r="G127" s="192"/>
      <c r="P127" s="349"/>
      <c r="Q127" s="348"/>
      <c r="S127" s="349"/>
      <c r="T127" s="348"/>
    </row>
    <row r="128" spans="1:41" ht="22.15" customHeight="1">
      <c r="A128" s="212"/>
      <c r="B128" s="216"/>
      <c r="C128" s="210"/>
      <c r="D128" s="230"/>
      <c r="E128" s="231"/>
      <c r="F128" s="232"/>
      <c r="G128" s="192"/>
      <c r="P128" s="349"/>
      <c r="Q128" s="348"/>
      <c r="S128" s="349"/>
      <c r="T128" s="348"/>
      <c r="V128" s="337"/>
    </row>
    <row r="129" spans="1:24" ht="22.15" customHeight="1">
      <c r="A129" s="212"/>
      <c r="B129" s="216"/>
      <c r="C129" s="210"/>
      <c r="D129" s="230"/>
      <c r="E129" s="231"/>
      <c r="F129" s="232"/>
      <c r="G129" s="192"/>
      <c r="P129" s="349"/>
      <c r="Q129" s="348"/>
      <c r="S129" s="349"/>
      <c r="T129" s="348"/>
      <c r="V129" s="337"/>
    </row>
    <row r="130" spans="1:24">
      <c r="A130" s="214"/>
      <c r="B130" s="233"/>
      <c r="C130" s="210"/>
      <c r="D130" s="230"/>
      <c r="E130" s="231"/>
      <c r="F130" s="232"/>
      <c r="G130" s="192"/>
      <c r="P130" s="349"/>
      <c r="Q130" s="348"/>
      <c r="S130" s="349"/>
      <c r="T130" s="348"/>
      <c r="V130" s="337"/>
      <c r="W130" s="1244"/>
      <c r="X130" s="1244"/>
    </row>
    <row r="131" spans="1:24" ht="22.15" customHeight="1">
      <c r="A131" s="214"/>
      <c r="B131" s="237"/>
      <c r="C131" s="210"/>
      <c r="D131" s="230"/>
      <c r="E131" s="231"/>
      <c r="F131" s="232"/>
      <c r="G131" s="236"/>
      <c r="P131" s="349"/>
      <c r="Q131" s="348"/>
      <c r="S131" s="349"/>
      <c r="T131" s="348"/>
      <c r="V131" s="337"/>
    </row>
    <row r="132" spans="1:24" ht="22.15" customHeight="1">
      <c r="A132" s="214"/>
      <c r="B132" s="216"/>
      <c r="C132" s="210"/>
      <c r="D132" s="230"/>
      <c r="E132" s="231"/>
      <c r="F132" s="232"/>
      <c r="G132" s="192"/>
      <c r="P132" s="349"/>
      <c r="Q132" s="348"/>
      <c r="S132" s="349"/>
      <c r="T132" s="348"/>
      <c r="V132" s="337"/>
    </row>
    <row r="133" spans="1:24" ht="22.15" customHeight="1">
      <c r="A133" s="214"/>
      <c r="B133" s="216"/>
      <c r="C133" s="210"/>
      <c r="D133" s="230"/>
      <c r="E133" s="231"/>
      <c r="F133" s="232"/>
      <c r="G133" s="192"/>
      <c r="P133" s="349"/>
      <c r="Q133" s="348"/>
      <c r="S133" s="349"/>
      <c r="T133" s="348"/>
      <c r="V133" s="337"/>
    </row>
    <row r="134" spans="1:24">
      <c r="A134" s="214"/>
      <c r="B134" s="233"/>
      <c r="C134" s="210"/>
      <c r="D134" s="210"/>
      <c r="E134" s="231"/>
      <c r="F134" s="232"/>
      <c r="G134" s="236"/>
      <c r="P134" s="349"/>
      <c r="Q134" s="348"/>
      <c r="S134" s="349"/>
      <c r="T134" s="348"/>
      <c r="V134" s="337"/>
    </row>
    <row r="135" spans="1:24" ht="22.15" customHeight="1">
      <c r="A135" s="214"/>
      <c r="B135" s="237"/>
      <c r="C135" s="210"/>
      <c r="D135" s="210"/>
      <c r="E135" s="240"/>
      <c r="F135" s="232"/>
      <c r="G135" s="241"/>
      <c r="P135" s="349"/>
      <c r="Q135" s="348"/>
      <c r="S135" s="349"/>
      <c r="T135" s="348"/>
      <c r="V135" s="337"/>
    </row>
    <row r="136" spans="1:24" ht="35.1" customHeight="1">
      <c r="A136" s="212"/>
      <c r="B136" s="242"/>
      <c r="C136" s="210"/>
      <c r="D136" s="230"/>
      <c r="E136" s="231"/>
      <c r="F136" s="232"/>
      <c r="G136" s="192"/>
      <c r="N136" s="4"/>
      <c r="P136" s="349"/>
      <c r="Q136" s="348"/>
      <c r="S136" s="349"/>
      <c r="T136" s="348"/>
      <c r="V136" s="337"/>
    </row>
    <row r="137" spans="1:24" ht="22.15" customHeight="1">
      <c r="A137" s="212"/>
      <c r="B137" s="243"/>
      <c r="C137" s="210"/>
      <c r="D137" s="230"/>
      <c r="E137" s="240"/>
      <c r="F137" s="232"/>
      <c r="G137" s="192"/>
      <c r="N137" s="4"/>
      <c r="P137" s="349"/>
      <c r="Q137" s="348"/>
      <c r="S137" s="349"/>
      <c r="T137" s="348"/>
      <c r="V137" s="337"/>
    </row>
    <row r="138" spans="1:24" ht="22.15" customHeight="1">
      <c r="A138" s="212"/>
      <c r="B138" s="243"/>
      <c r="C138" s="210"/>
      <c r="D138" s="230"/>
      <c r="E138" s="240"/>
      <c r="F138" s="232"/>
      <c r="G138" s="192"/>
      <c r="N138" s="4"/>
      <c r="P138" s="349"/>
      <c r="Q138" s="348"/>
      <c r="S138" s="349"/>
      <c r="T138" s="348"/>
      <c r="V138" s="337"/>
    </row>
    <row r="139" spans="1:24" ht="24" customHeight="1">
      <c r="A139" s="213"/>
      <c r="B139" s="217"/>
      <c r="C139" s="210"/>
      <c r="D139" s="230"/>
      <c r="E139" s="231"/>
      <c r="F139" s="232"/>
      <c r="G139" s="192"/>
      <c r="J139" s="183"/>
      <c r="K139" s="183"/>
      <c r="L139" s="183"/>
      <c r="M139" s="183"/>
      <c r="N139" s="1"/>
      <c r="O139" s="1"/>
      <c r="P139" s="349"/>
      <c r="Q139" s="348"/>
      <c r="R139" s="6"/>
      <c r="S139" s="349"/>
      <c r="T139" s="348"/>
      <c r="U139" s="1"/>
      <c r="V139" s="6"/>
    </row>
    <row r="140" spans="1:24" ht="24" customHeight="1">
      <c r="A140" s="212"/>
      <c r="B140" s="244"/>
      <c r="C140" s="210"/>
      <c r="D140" s="230"/>
      <c r="E140" s="231"/>
      <c r="F140" s="232"/>
      <c r="G140" s="192"/>
      <c r="P140" s="349"/>
      <c r="Q140" s="348"/>
      <c r="S140" s="349"/>
      <c r="T140" s="348"/>
      <c r="V140" s="337"/>
    </row>
    <row r="141" spans="1:24" ht="24" customHeight="1">
      <c r="A141" s="214"/>
      <c r="B141" s="209"/>
      <c r="C141" s="210"/>
      <c r="D141" s="230"/>
      <c r="E141" s="231"/>
      <c r="F141" s="232"/>
      <c r="G141" s="192"/>
      <c r="P141" s="349"/>
      <c r="Q141" s="348"/>
      <c r="S141" s="349"/>
      <c r="T141" s="348"/>
      <c r="V141" s="337"/>
    </row>
    <row r="142" spans="1:24" ht="24" customHeight="1">
      <c r="A142" s="212"/>
      <c r="B142" s="243"/>
      <c r="C142" s="210"/>
      <c r="D142" s="230"/>
      <c r="E142" s="240"/>
      <c r="F142" s="232"/>
      <c r="G142" s="192"/>
      <c r="P142" s="349"/>
      <c r="Q142" s="348"/>
      <c r="S142" s="349"/>
      <c r="T142" s="348"/>
      <c r="V142" s="337"/>
    </row>
    <row r="143" spans="1:24" ht="24" customHeight="1">
      <c r="A143" s="213"/>
      <c r="B143" s="229"/>
      <c r="C143" s="210"/>
      <c r="D143" s="230"/>
      <c r="E143" s="231"/>
      <c r="F143" s="232"/>
      <c r="G143" s="192"/>
      <c r="J143" s="183"/>
      <c r="K143" s="183"/>
      <c r="L143" s="183"/>
      <c r="M143" s="183"/>
      <c r="N143" s="1"/>
      <c r="O143" s="1"/>
      <c r="P143" s="349"/>
      <c r="Q143" s="350"/>
      <c r="R143" s="6"/>
      <c r="S143" s="349"/>
      <c r="T143" s="350"/>
      <c r="U143" s="1"/>
      <c r="V143" s="6"/>
    </row>
    <row r="144" spans="1:24" ht="35.1" customHeight="1">
      <c r="A144" s="214"/>
      <c r="B144" s="209"/>
      <c r="C144" s="210"/>
      <c r="D144" s="210"/>
      <c r="E144" s="240"/>
      <c r="F144" s="232"/>
      <c r="G144" s="241"/>
      <c r="P144" s="349"/>
      <c r="Q144" s="350"/>
      <c r="S144" s="349"/>
      <c r="T144" s="350"/>
      <c r="V144" s="337"/>
    </row>
    <row r="145" spans="1:22" ht="24" customHeight="1">
      <c r="A145" s="214"/>
      <c r="B145" s="209"/>
      <c r="C145" s="212"/>
      <c r="D145" s="230"/>
      <c r="E145" s="240"/>
      <c r="F145" s="232"/>
      <c r="G145" s="192"/>
      <c r="P145" s="349"/>
      <c r="Q145" s="348"/>
      <c r="S145" s="349"/>
      <c r="T145" s="348"/>
      <c r="V145" s="337"/>
    </row>
    <row r="146" spans="1:22" ht="24" customHeight="1">
      <c r="A146" s="212"/>
      <c r="B146" s="209"/>
      <c r="C146" s="212"/>
      <c r="D146" s="230"/>
      <c r="E146" s="240"/>
      <c r="F146" s="232"/>
      <c r="G146" s="192"/>
      <c r="P146" s="349"/>
      <c r="Q146" s="348"/>
      <c r="S146" s="349"/>
      <c r="T146" s="348"/>
      <c r="V146" s="337"/>
    </row>
    <row r="147" spans="1:22" ht="24" customHeight="1">
      <c r="A147" s="212"/>
      <c r="B147" s="209"/>
      <c r="C147" s="212"/>
      <c r="D147" s="230"/>
      <c r="E147" s="240"/>
      <c r="F147" s="232"/>
      <c r="G147" s="192"/>
      <c r="P147" s="349"/>
      <c r="Q147" s="348"/>
      <c r="S147" s="349"/>
      <c r="T147" s="348"/>
      <c r="V147" s="337"/>
    </row>
    <row r="148" spans="1:22" ht="24" customHeight="1">
      <c r="A148" s="212"/>
      <c r="B148" s="209"/>
      <c r="C148" s="212"/>
      <c r="D148" s="230"/>
      <c r="E148" s="240"/>
      <c r="F148" s="232"/>
      <c r="G148" s="192"/>
      <c r="P148" s="349"/>
      <c r="Q148" s="348"/>
      <c r="S148" s="349"/>
      <c r="T148" s="348"/>
      <c r="V148" s="337"/>
    </row>
    <row r="149" spans="1:22" ht="24" customHeight="1">
      <c r="A149" s="212"/>
      <c r="B149" s="209"/>
      <c r="C149" s="212"/>
      <c r="D149" s="230"/>
      <c r="E149" s="240"/>
      <c r="F149" s="232"/>
      <c r="G149" s="192"/>
      <c r="P149" s="349"/>
      <c r="Q149" s="348"/>
      <c r="S149" s="349"/>
      <c r="T149" s="348"/>
      <c r="V149" s="337"/>
    </row>
    <row r="150" spans="1:22" ht="24" customHeight="1">
      <c r="A150" s="212"/>
      <c r="B150" s="209"/>
      <c r="C150" s="212"/>
      <c r="D150" s="230"/>
      <c r="E150" s="240"/>
      <c r="F150" s="232"/>
      <c r="G150" s="192"/>
      <c r="P150" s="349"/>
      <c r="Q150" s="348"/>
      <c r="S150" s="349"/>
      <c r="T150" s="348"/>
      <c r="V150" s="337"/>
    </row>
    <row r="151" spans="1:22" ht="24" customHeight="1">
      <c r="A151" s="212"/>
      <c r="B151" s="209"/>
      <c r="C151" s="212"/>
      <c r="D151" s="230"/>
      <c r="E151" s="240"/>
      <c r="F151" s="232"/>
      <c r="G151" s="192"/>
      <c r="P151" s="349"/>
      <c r="Q151" s="348"/>
      <c r="S151" s="349"/>
      <c r="T151" s="348"/>
      <c r="V151" s="337"/>
    </row>
    <row r="152" spans="1:22" ht="35.1" customHeight="1">
      <c r="A152" s="213"/>
      <c r="B152" s="229"/>
      <c r="C152" s="210"/>
      <c r="D152" s="230"/>
      <c r="E152" s="231"/>
      <c r="F152" s="232"/>
      <c r="G152" s="192"/>
      <c r="P152" s="349"/>
      <c r="Q152" s="350"/>
      <c r="S152" s="349"/>
      <c r="T152" s="350"/>
      <c r="V152" s="337"/>
    </row>
    <row r="153" spans="1:22" ht="24" customHeight="1">
      <c r="A153" s="214"/>
      <c r="B153" s="215"/>
      <c r="C153" s="210"/>
      <c r="D153" s="230"/>
      <c r="E153" s="240"/>
      <c r="F153" s="232"/>
      <c r="G153" s="241"/>
      <c r="P153" s="349"/>
      <c r="Q153" s="350"/>
      <c r="S153" s="349"/>
      <c r="T153" s="350"/>
      <c r="V153" s="337"/>
    </row>
    <row r="154" spans="1:22" ht="24" customHeight="1">
      <c r="A154" s="214"/>
      <c r="B154" s="209"/>
      <c r="C154" s="212"/>
      <c r="D154" s="215"/>
      <c r="E154" s="240"/>
      <c r="F154" s="232"/>
      <c r="G154" s="192"/>
      <c r="P154" s="349"/>
      <c r="Q154" s="348"/>
      <c r="S154" s="349"/>
      <c r="T154" s="348"/>
      <c r="V154" s="337"/>
    </row>
    <row r="155" spans="1:22" ht="35.1" customHeight="1">
      <c r="A155" s="214"/>
      <c r="B155" s="229"/>
      <c r="C155" s="210"/>
      <c r="D155" s="230"/>
      <c r="E155" s="231"/>
      <c r="F155" s="232"/>
      <c r="G155" s="192"/>
      <c r="P155" s="349"/>
      <c r="Q155" s="348"/>
      <c r="S155" s="349"/>
      <c r="T155" s="348"/>
      <c r="V155" s="337"/>
    </row>
    <row r="156" spans="1:22" ht="24" customHeight="1">
      <c r="A156" s="213"/>
      <c r="B156" s="211"/>
      <c r="C156" s="212"/>
      <c r="D156" s="230"/>
      <c r="E156" s="232"/>
      <c r="F156" s="232"/>
      <c r="G156" s="192"/>
      <c r="P156" s="349"/>
      <c r="Q156" s="348"/>
      <c r="S156" s="349"/>
      <c r="T156" s="348"/>
      <c r="V156" s="337"/>
    </row>
    <row r="157" spans="1:22" ht="24" customHeight="1">
      <c r="A157" s="213"/>
      <c r="B157" s="211"/>
      <c r="C157" s="212"/>
      <c r="D157" s="230"/>
      <c r="E157" s="231"/>
      <c r="F157" s="232"/>
      <c r="G157" s="192"/>
      <c r="P157" s="349"/>
      <c r="Q157" s="348"/>
      <c r="S157" s="349"/>
      <c r="T157" s="348"/>
      <c r="V157" s="337"/>
    </row>
    <row r="158" spans="1:22" ht="24" customHeight="1">
      <c r="A158" s="213"/>
      <c r="B158" s="211"/>
      <c r="C158" s="212"/>
      <c r="D158" s="230"/>
      <c r="E158" s="232"/>
      <c r="F158" s="232"/>
      <c r="G158" s="192"/>
      <c r="P158" s="349"/>
      <c r="Q158" s="348"/>
      <c r="S158" s="349"/>
      <c r="T158" s="348"/>
      <c r="V158" s="337"/>
    </row>
    <row r="159" spans="1:22" ht="24" customHeight="1">
      <c r="A159" s="213"/>
      <c r="B159" s="211"/>
      <c r="C159" s="212"/>
      <c r="D159" s="230"/>
      <c r="E159" s="232"/>
      <c r="F159" s="232"/>
      <c r="G159" s="192"/>
      <c r="P159" s="349"/>
      <c r="Q159" s="348"/>
      <c r="S159" s="349"/>
      <c r="T159" s="348"/>
      <c r="V159" s="337"/>
    </row>
    <row r="160" spans="1:22" ht="35.1" customHeight="1">
      <c r="A160" s="213"/>
      <c r="B160" s="216"/>
      <c r="C160" s="212"/>
      <c r="D160" s="230"/>
      <c r="E160" s="232"/>
      <c r="F160" s="232"/>
      <c r="G160" s="192"/>
      <c r="P160" s="349"/>
      <c r="Q160" s="348"/>
      <c r="S160" s="349"/>
      <c r="T160" s="348"/>
      <c r="V160" s="337"/>
    </row>
    <row r="161" spans="1:22" ht="30" customHeight="1">
      <c r="A161" s="213"/>
      <c r="B161" s="209"/>
      <c r="C161" s="212"/>
      <c r="D161" s="230"/>
      <c r="E161" s="232"/>
      <c r="F161" s="232"/>
      <c r="G161" s="192"/>
      <c r="P161" s="349"/>
      <c r="Q161" s="348"/>
      <c r="S161" s="349"/>
      <c r="T161" s="348"/>
      <c r="V161" s="337"/>
    </row>
    <row r="162" spans="1:22" ht="26.1" customHeight="1">
      <c r="A162" s="213"/>
      <c r="B162" s="229"/>
      <c r="C162" s="210"/>
      <c r="D162" s="230"/>
      <c r="E162" s="231"/>
      <c r="F162" s="232"/>
      <c r="G162" s="192"/>
      <c r="J162" s="183"/>
      <c r="K162" s="183"/>
      <c r="L162" s="183"/>
      <c r="M162" s="183"/>
      <c r="N162" s="1"/>
      <c r="O162" s="1"/>
      <c r="P162" s="349"/>
      <c r="Q162" s="348"/>
      <c r="R162" s="6"/>
      <c r="S162" s="349"/>
      <c r="T162" s="348"/>
      <c r="U162" s="1"/>
      <c r="V162" s="6"/>
    </row>
    <row r="163" spans="1:22" ht="30" customHeight="1">
      <c r="A163" s="214"/>
      <c r="B163" s="211"/>
      <c r="C163" s="212"/>
      <c r="D163" s="245"/>
      <c r="E163" s="232"/>
      <c r="F163" s="232"/>
      <c r="G163" s="192"/>
      <c r="P163" s="349"/>
      <c r="Q163" s="348"/>
      <c r="S163" s="349"/>
      <c r="T163" s="348"/>
      <c r="V163" s="337"/>
    </row>
    <row r="164" spans="1:22" ht="30" customHeight="1">
      <c r="A164" s="214"/>
      <c r="B164" s="211"/>
      <c r="C164" s="212"/>
      <c r="D164" s="245"/>
      <c r="E164" s="232"/>
      <c r="F164" s="232"/>
      <c r="G164" s="192"/>
      <c r="P164" s="349"/>
      <c r="Q164" s="348"/>
      <c r="S164" s="349"/>
      <c r="T164" s="348"/>
      <c r="V164" s="337"/>
    </row>
    <row r="165" spans="1:22" ht="30" customHeight="1">
      <c r="A165" s="214"/>
      <c r="B165" s="211"/>
      <c r="C165" s="212"/>
      <c r="D165" s="245"/>
      <c r="E165" s="232"/>
      <c r="F165" s="232"/>
      <c r="G165" s="192"/>
      <c r="P165" s="349"/>
      <c r="Q165" s="348"/>
      <c r="S165" s="349"/>
      <c r="T165" s="348"/>
      <c r="V165" s="337"/>
    </row>
    <row r="166" spans="1:22" ht="30" customHeight="1">
      <c r="A166" s="214"/>
      <c r="B166" s="211"/>
      <c r="C166" s="212"/>
      <c r="D166" s="245"/>
      <c r="E166" s="232"/>
      <c r="F166" s="232"/>
      <c r="G166" s="192"/>
      <c r="P166" s="349"/>
      <c r="Q166" s="348"/>
      <c r="S166" s="349"/>
      <c r="T166" s="348"/>
      <c r="V166" s="337"/>
    </row>
    <row r="167" spans="1:22" ht="33" customHeight="1">
      <c r="A167" s="246"/>
      <c r="B167" s="229"/>
      <c r="C167" s="210"/>
      <c r="D167" s="230"/>
      <c r="E167" s="231"/>
      <c r="F167" s="232"/>
      <c r="G167" s="192"/>
      <c r="P167" s="349"/>
      <c r="Q167" s="348"/>
      <c r="S167" s="349"/>
      <c r="T167" s="348"/>
      <c r="V167" s="337"/>
    </row>
    <row r="168" spans="1:22" ht="24" customHeight="1">
      <c r="A168" s="247"/>
      <c r="B168" s="211"/>
      <c r="C168" s="247"/>
      <c r="D168" s="248"/>
      <c r="E168" s="232"/>
      <c r="F168" s="232"/>
      <c r="G168" s="192"/>
      <c r="P168" s="349"/>
      <c r="Q168" s="348"/>
      <c r="S168" s="349"/>
      <c r="T168" s="348"/>
      <c r="V168" s="337"/>
    </row>
    <row r="169" spans="1:22" ht="24" customHeight="1">
      <c r="A169" s="247"/>
      <c r="B169" s="211"/>
      <c r="C169" s="247"/>
      <c r="D169" s="248"/>
      <c r="E169" s="232"/>
      <c r="F169" s="232"/>
      <c r="G169" s="192"/>
      <c r="P169" s="349"/>
      <c r="Q169" s="348"/>
      <c r="S169" s="349"/>
      <c r="T169" s="348"/>
      <c r="V169" s="337"/>
    </row>
    <row r="170" spans="1:22" ht="24" customHeight="1">
      <c r="A170" s="247"/>
      <c r="B170" s="211"/>
      <c r="C170" s="247"/>
      <c r="D170" s="248"/>
      <c r="E170" s="232"/>
      <c r="F170" s="232"/>
      <c r="G170" s="192"/>
      <c r="P170" s="349"/>
      <c r="Q170" s="348"/>
      <c r="S170" s="349"/>
      <c r="T170" s="348"/>
      <c r="V170" s="337"/>
    </row>
    <row r="171" spans="1:22" ht="24" customHeight="1">
      <c r="A171" s="247"/>
      <c r="B171" s="211"/>
      <c r="C171" s="247"/>
      <c r="D171" s="248"/>
      <c r="E171" s="232"/>
      <c r="F171" s="232"/>
      <c r="G171" s="192"/>
      <c r="P171" s="349"/>
      <c r="Q171" s="348"/>
      <c r="S171" s="349"/>
      <c r="T171" s="348"/>
      <c r="V171" s="337"/>
    </row>
    <row r="172" spans="1:22" ht="24" customHeight="1">
      <c r="A172" s="247"/>
      <c r="B172" s="211"/>
      <c r="C172" s="247"/>
      <c r="D172" s="248"/>
      <c r="E172" s="232"/>
      <c r="F172" s="232"/>
      <c r="G172" s="192"/>
      <c r="P172" s="349"/>
      <c r="Q172" s="348"/>
      <c r="S172" s="349"/>
      <c r="T172" s="348"/>
      <c r="V172" s="337"/>
    </row>
    <row r="173" spans="1:22" ht="26.1" customHeight="1">
      <c r="A173" s="212"/>
      <c r="B173" s="1261"/>
      <c r="C173" s="1261"/>
      <c r="D173" s="1261"/>
      <c r="E173" s="232"/>
      <c r="F173" s="232"/>
      <c r="G173" s="192"/>
      <c r="I173" s="250"/>
      <c r="J173" s="183"/>
      <c r="K173" s="183"/>
      <c r="L173" s="183"/>
      <c r="M173" s="183"/>
      <c r="N173" s="1"/>
      <c r="O173" s="1"/>
      <c r="P173" s="89"/>
      <c r="Q173" s="348"/>
      <c r="R173" s="6"/>
      <c r="S173" s="89"/>
      <c r="T173" s="348"/>
      <c r="U173" s="1"/>
      <c r="V173" s="6"/>
    </row>
    <row r="174" spans="1:22" ht="26.1" customHeight="1">
      <c r="A174" s="247"/>
      <c r="B174" s="1262"/>
      <c r="C174" s="1262"/>
      <c r="D174" s="1262"/>
      <c r="E174" s="232"/>
      <c r="F174" s="232"/>
      <c r="G174" s="192"/>
      <c r="I174" s="250"/>
      <c r="J174" s="183"/>
      <c r="K174" s="183"/>
      <c r="L174" s="183"/>
      <c r="M174" s="183"/>
      <c r="N174" s="1"/>
      <c r="O174" s="1"/>
      <c r="P174" s="89"/>
      <c r="Q174" s="348"/>
      <c r="R174" s="6"/>
      <c r="S174" s="89"/>
      <c r="T174" s="348"/>
      <c r="U174" s="1"/>
      <c r="V174" s="1"/>
    </row>
    <row r="175" spans="1:22" ht="26.1" customHeight="1">
      <c r="A175" s="247"/>
      <c r="B175" s="1259"/>
      <c r="C175" s="1259"/>
      <c r="D175" s="1259"/>
      <c r="E175" s="232"/>
      <c r="F175" s="232"/>
      <c r="G175" s="192"/>
      <c r="I175" s="250"/>
      <c r="J175" s="183"/>
      <c r="K175" s="183"/>
      <c r="L175" s="183"/>
      <c r="M175" s="183"/>
      <c r="N175" s="1"/>
      <c r="O175" s="1"/>
      <c r="P175" s="89"/>
      <c r="Q175" s="348"/>
      <c r="R175" s="6"/>
      <c r="S175" s="89"/>
      <c r="T175" s="348"/>
      <c r="U175" s="1"/>
      <c r="V175" s="352"/>
    </row>
    <row r="176" spans="1:22">
      <c r="A176" s="199"/>
      <c r="B176" s="199"/>
      <c r="C176" s="199"/>
      <c r="D176" s="199"/>
      <c r="E176" s="192"/>
      <c r="F176" s="192"/>
      <c r="G176" s="192"/>
    </row>
    <row r="177" spans="1:7">
      <c r="A177" s="199"/>
      <c r="B177" s="199"/>
      <c r="C177" s="199"/>
      <c r="D177" s="199"/>
      <c r="E177" s="192"/>
      <c r="F177" s="192"/>
      <c r="G177" s="192"/>
    </row>
    <row r="178" spans="1:7">
      <c r="A178" s="199"/>
      <c r="B178" s="199"/>
      <c r="C178" s="199"/>
      <c r="D178" s="199"/>
      <c r="E178" s="192"/>
      <c r="F178" s="192"/>
      <c r="G178" s="192"/>
    </row>
    <row r="179" spans="1:7">
      <c r="A179" s="199"/>
      <c r="B179" s="199"/>
      <c r="C179" s="199"/>
      <c r="D179" s="199"/>
      <c r="E179" s="192"/>
      <c r="F179" s="192"/>
      <c r="G179" s="192"/>
    </row>
    <row r="180" spans="1:7">
      <c r="A180" s="199"/>
      <c r="B180" s="199"/>
      <c r="C180" s="199"/>
      <c r="D180" s="199"/>
      <c r="E180" s="192"/>
      <c r="F180" s="192"/>
      <c r="G180" s="192"/>
    </row>
    <row r="181" spans="1:7">
      <c r="A181" s="199"/>
      <c r="B181" s="199"/>
      <c r="C181" s="199"/>
      <c r="D181" s="199"/>
      <c r="E181" s="192"/>
      <c r="F181" s="192"/>
      <c r="G181" s="192"/>
    </row>
    <row r="182" spans="1:7">
      <c r="A182" s="199"/>
      <c r="B182" s="199"/>
      <c r="C182" s="199"/>
      <c r="D182" s="199"/>
      <c r="E182" s="192"/>
      <c r="F182" s="192"/>
      <c r="G182" s="192"/>
    </row>
    <row r="183" spans="1:7">
      <c r="A183" s="199"/>
      <c r="B183" s="199"/>
      <c r="C183" s="199"/>
      <c r="D183" s="199"/>
      <c r="E183" s="192"/>
      <c r="F183" s="192"/>
      <c r="G183" s="192"/>
    </row>
  </sheetData>
  <sheetProtection password="CFB5" sheet="1" objects="1" scenarios="1" formatColumns="0" formatRows="0" selectLockedCells="1"/>
  <customSheetViews>
    <customSheetView guid="{987A3FAC-920D-4C0C-8129-D8F4AFD7E477}" state="hidden" topLeftCell="A52">
      <selection activeCell="G71" sqref="G71"/>
      <colBreaks count="1" manualBreakCount="1">
        <brk id="7" max="1048575" man="1"/>
      </colBreaks>
      <pageMargins left="0" right="0" top="0" bottom="0" header="0" footer="0"/>
      <printOptions horizontalCentered="1"/>
      <pageSetup paperSize="9" orientation="portrait" horizontalDpi="300" verticalDpi="300" r:id="rId1"/>
      <headerFooter alignWithMargins="0">
        <oddFooter>&amp;R&amp;"Book Antiqua,Bold"&amp;10Schedule-1/ Page &amp;P of &amp;N</oddFooter>
      </headerFooter>
    </customSheetView>
    <customSheetView guid="{CB55CDDD-15EC-4265-9148-3411BBB26D54}" state="hidden" topLeftCell="A52">
      <selection activeCell="G71" sqref="G71"/>
      <colBreaks count="1" manualBreakCount="1">
        <brk id="7" max="1048575" man="1"/>
      </colBreaks>
      <pageMargins left="0" right="0" top="0" bottom="0" header="0" footer="0"/>
      <printOptions horizontalCentered="1"/>
      <pageSetup paperSize="9" orientation="portrait" horizontalDpi="300" verticalDpi="300" r:id="rId2"/>
      <headerFooter alignWithMargins="0">
        <oddFooter>&amp;R&amp;"Book Antiqua,Bold"&amp;10Schedule-1/ Page &amp;P of &amp;N</oddFooter>
      </headerFooter>
    </customSheetView>
    <customSheetView guid="{023E95C7-CD0A-46A1-945E-64751E02EBFE}" state="hidden" topLeftCell="A52">
      <selection activeCell="G71" sqref="G71"/>
      <colBreaks count="1" manualBreakCount="1">
        <brk id="7" max="1048575" man="1"/>
      </colBreaks>
      <pageMargins left="0" right="0" top="0" bottom="0" header="0" footer="0"/>
      <printOptions horizontalCentered="1"/>
      <pageSetup paperSize="9" orientation="portrait" horizontalDpi="300" verticalDpi="300" r:id="rId3"/>
      <headerFooter alignWithMargins="0">
        <oddFooter>&amp;R&amp;"Book Antiqua,Bold"&amp;10Schedule-1/ Page &amp;P of &amp;N</oddFooter>
      </headerFooter>
    </customSheetView>
    <customSheetView guid="{BB6473B7-092C-417E-97E7-ED0705AE17A0}" state="hidden" topLeftCell="A52">
      <selection activeCell="G71" sqref="G71"/>
      <colBreaks count="1" manualBreakCount="1">
        <brk id="7" max="1048575" man="1"/>
      </colBreaks>
      <pageMargins left="0" right="0" top="0" bottom="0" header="0" footer="0"/>
      <printOptions horizontalCentered="1"/>
      <pageSetup paperSize="9" orientation="portrait" horizontalDpi="300" verticalDpi="300" r:id="rId4"/>
      <headerFooter alignWithMargins="0">
        <oddFooter>&amp;R&amp;"Book Antiqua,Bold"&amp;10Schedule-1/ Page &amp;P of &amp;N</oddFooter>
      </headerFooter>
    </customSheetView>
    <customSheetView guid="{A41EE4DE-0D82-4A56-8210-F78316511D11}" state="hidden" topLeftCell="A52">
      <selection activeCell="G71" sqref="G71"/>
      <colBreaks count="1" manualBreakCount="1">
        <brk id="7" max="1048575" man="1"/>
      </colBreaks>
      <pageMargins left="0" right="0" top="0" bottom="0" header="0" footer="0"/>
      <printOptions horizontalCentered="1"/>
      <pageSetup paperSize="9" orientation="portrait" horizontalDpi="300" verticalDpi="300" r:id="rId5"/>
      <headerFooter alignWithMargins="0">
        <oddFooter>&amp;R&amp;"Book Antiqua,Bold"&amp;10Schedule-1/ Page &amp;P of &amp;N</oddFooter>
      </headerFooter>
    </customSheetView>
    <customSheetView guid="{1E0C44A1-9358-4FBD-8C2C-4DB661DA1476}" state="hidden" topLeftCell="A52">
      <selection activeCell="G71" sqref="G71"/>
      <colBreaks count="1" manualBreakCount="1">
        <brk id="7" max="1048575" man="1"/>
      </colBreaks>
      <pageMargins left="0" right="0" top="0" bottom="0" header="0" footer="0"/>
      <printOptions horizontalCentered="1"/>
      <pageSetup paperSize="9" orientation="portrait" horizontalDpi="300" verticalDpi="300" r:id="rId6"/>
      <headerFooter alignWithMargins="0">
        <oddFooter>&amp;R&amp;"Book Antiqua,Bold"&amp;10Schedule-1/ Page &amp;P of &amp;N</oddFooter>
      </headerFooter>
    </customSheetView>
    <customSheetView guid="{498493C3-769C-4143-9114-C68CD1D40B11}" state="hidden" topLeftCell="A67">
      <selection activeCell="G71" sqref="G71"/>
      <colBreaks count="1" manualBreakCount="1">
        <brk id="7" max="1048575" man="1"/>
      </colBreaks>
      <pageMargins left="0" right="0" top="0" bottom="0" header="0" footer="0"/>
      <printOptions horizontalCentered="1"/>
      <pageSetup paperSize="9" orientation="portrait" horizontalDpi="300" verticalDpi="300" r:id="rId7"/>
      <headerFooter alignWithMargins="0">
        <oddFooter>&amp;R&amp;"Book Antiqua,Bold"&amp;10Schedule-1/ Page &amp;P of &amp;N</oddFooter>
      </headerFooter>
    </customSheetView>
    <customSheetView guid="{C431BC99-7569-44AB-83F6-AB73BDED3783}" state="hidden" topLeftCell="A67">
      <selection activeCell="G71" sqref="G71"/>
      <colBreaks count="1" manualBreakCount="1">
        <brk id="7" max="1048575" man="1"/>
      </colBreaks>
      <pageMargins left="0" right="0" top="0" bottom="0" header="0" footer="0"/>
      <printOptions horizontalCentered="1"/>
      <pageSetup paperSize="9" orientation="portrait" horizontalDpi="300" verticalDpi="300" r:id="rId8"/>
      <headerFooter alignWithMargins="0">
        <oddFooter>&amp;R&amp;"Book Antiqua,Bold"&amp;10Schedule-1/ Page &amp;P of &amp;N</oddFooter>
      </headerFooter>
    </customSheetView>
    <customSheetView guid="{E97134B6-5E8D-4951-8DA0-73D065532361}" state="hidden" topLeftCell="A67">
      <selection activeCell="G71" sqref="G71"/>
      <colBreaks count="1" manualBreakCount="1">
        <brk id="7" max="1048575" man="1"/>
      </colBreaks>
      <pageMargins left="0" right="0" top="0" bottom="0" header="0" footer="0"/>
      <printOptions horizontalCentered="1"/>
      <pageSetup paperSize="9" orientation="portrait" horizontalDpi="300" verticalDpi="300" r:id="rId9"/>
      <headerFooter alignWithMargins="0">
        <oddFooter>&amp;R&amp;"Book Antiqua,Bold"&amp;10Schedule-1/ Page &amp;P of &amp;N</oddFooter>
      </headerFooter>
    </customSheetView>
    <customSheetView guid="{D0757F9E-DF41-4B40-A5E5-F4F8FDD8D61D}" state="hidden" topLeftCell="A67">
      <selection activeCell="G71" sqref="G71"/>
      <colBreaks count="1" manualBreakCount="1">
        <brk id="7" max="1048575" man="1"/>
      </colBreaks>
      <pageMargins left="0" right="0" top="0" bottom="0" header="0" footer="0"/>
      <printOptions horizontalCentered="1"/>
      <pageSetup paperSize="9" orientation="portrait" horizontalDpi="300" verticalDpi="300" r:id="rId10"/>
      <headerFooter alignWithMargins="0">
        <oddFooter>&amp;R&amp;"Book Antiqua,Bold"&amp;10Schedule-1/ Page &amp;P of &amp;N</oddFooter>
      </headerFooter>
    </customSheetView>
    <customSheetView guid="{EE46BCD1-F715-4FA9-A5FC-1B125AD601E0}" state="hidden" topLeftCell="A67">
      <selection activeCell="F71" sqref="F71"/>
      <colBreaks count="1" manualBreakCount="1">
        <brk id="7" max="1048575" man="1"/>
      </colBreaks>
      <pageMargins left="0" right="0" top="0" bottom="0" header="0" footer="0"/>
      <printOptions horizontalCentered="1"/>
      <pageSetup paperSize="9" orientation="portrait" horizontalDpi="300" verticalDpi="300" r:id="rId11"/>
      <headerFooter alignWithMargins="0">
        <oddFooter>&amp;R&amp;"Book Antiqua,Bold"&amp;10Schedule-1/ Page &amp;P of &amp;N</oddFooter>
      </headerFooter>
    </customSheetView>
    <customSheetView guid="{4AA1107B-A795-4744-B566-827168772C7A}" state="hidden" topLeftCell="A67">
      <selection activeCell="F71" sqref="F71"/>
      <colBreaks count="1" manualBreakCount="1">
        <brk id="7" max="1048575" man="1"/>
      </colBreaks>
      <pageMargins left="0" right="0" top="0" bottom="0" header="0" footer="0"/>
      <printOptions horizontalCentered="1"/>
      <pageSetup paperSize="9" orientation="portrait" horizontalDpi="300" verticalDpi="300" r:id="rId12"/>
      <headerFooter alignWithMargins="0">
        <oddFooter>&amp;R&amp;"Book Antiqua,Bold"&amp;10Schedule-1/ Page &amp;P of &amp;N</oddFooter>
      </headerFooter>
    </customSheetView>
    <customSheetView guid="{B23AD343-29DA-4CE0-BD10-47BF44F3782F}" state="hidden" topLeftCell="A67">
      <selection activeCell="F71" sqref="F71"/>
      <colBreaks count="1" manualBreakCount="1">
        <brk id="7" max="1048575" man="1"/>
      </colBreaks>
      <pageMargins left="0" right="0" top="0" bottom="0" header="0" footer="0"/>
      <printOptions horizontalCentered="1"/>
      <pageSetup paperSize="9" orientation="portrait" horizontalDpi="300" verticalDpi="300" r:id="rId13"/>
      <headerFooter alignWithMargins="0">
        <oddFooter>&amp;R&amp;"Book Antiqua,Bold"&amp;10Schedule-1/ Page &amp;P of &amp;N</oddFooter>
      </headerFooter>
    </customSheetView>
    <customSheetView guid="{ECE9294F-C910-4036-88BC-B1F2176FB06B}" state="hidden" topLeftCell="A67">
      <selection activeCell="F71" sqref="F71"/>
      <colBreaks count="1" manualBreakCount="1">
        <brk id="7" max="1048575" man="1"/>
      </colBreaks>
      <pageMargins left="0" right="0" top="0" bottom="0" header="0" footer="0"/>
      <printOptions horizontalCentered="1"/>
      <pageSetup paperSize="9" orientation="portrait" horizontalDpi="300" verticalDpi="300" r:id="rId14"/>
      <headerFooter alignWithMargins="0">
        <oddFooter>&amp;R&amp;"Book Antiqua,Bold"&amp;10Schedule-1/ Page &amp;P of &amp;N</oddFooter>
      </headerFooter>
    </customSheetView>
    <customSheetView guid="{27A45B7A-04F2-4516-B80B-5ED0825D4ED3}" state="hidden" topLeftCell="A10">
      <selection activeCell="G129" sqref="G129"/>
      <colBreaks count="1" manualBreakCount="1">
        <brk id="7" max="1048575" man="1"/>
      </colBreaks>
      <pageMargins left="0" right="0" top="0" bottom="0" header="0" footer="0"/>
      <printOptions horizontalCentered="1"/>
      <pageSetup paperSize="9" orientation="portrait" horizontalDpi="300" verticalDpi="300" r:id="rId15"/>
      <headerFooter alignWithMargins="0">
        <oddFooter>&amp;R&amp;"Book Antiqua,Bold"&amp;10Schedule-1/ Page &amp;P of &amp;N</oddFooter>
      </headerFooter>
    </customSheetView>
    <customSheetView guid="{E9F4E142-7D26-464D-BECA-4F3806DB1FE1}" state="hidden" topLeftCell="A67">
      <selection activeCell="F71" sqref="F71"/>
      <colBreaks count="1" manualBreakCount="1">
        <brk id="7" max="1048575" man="1"/>
      </colBreaks>
      <pageMargins left="0" right="0" top="0" bottom="0" header="0" footer="0"/>
      <printOptions horizontalCentered="1"/>
      <pageSetup paperSize="9" orientation="portrait" horizontalDpi="300" verticalDpi="300" r:id="rId16"/>
      <headerFooter alignWithMargins="0">
        <oddFooter>&amp;R&amp;"Book Antiqua,Bold"&amp;10Schedule-1/ Page &amp;P of &amp;N</oddFooter>
      </headerFooter>
    </customSheetView>
    <customSheetView guid="{A7DBDDEF-9245-44C6-9EBF-032DB6E1C0A2}" state="hidden" topLeftCell="A67">
      <selection activeCell="F71" sqref="F71"/>
      <colBreaks count="1" manualBreakCount="1">
        <brk id="7" max="1048575" man="1"/>
      </colBreaks>
      <pageMargins left="0" right="0" top="0" bottom="0" header="0" footer="0"/>
      <printOptions horizontalCentered="1"/>
      <pageSetup paperSize="9" orientation="portrait" horizontalDpi="300" verticalDpi="300" r:id="rId17"/>
      <headerFooter alignWithMargins="0">
        <oddFooter>&amp;R&amp;"Book Antiqua,Bold"&amp;10Schedule-1/ Page &amp;P of &amp;N</oddFooter>
      </headerFooter>
    </customSheetView>
    <customSheetView guid="{7487ED9F-BBED-4B2A-9631-22F1A430946B}" state="hidden" topLeftCell="A67">
      <selection activeCell="F71" sqref="F71"/>
      <colBreaks count="1" manualBreakCount="1">
        <brk id="7" max="1048575" man="1"/>
      </colBreaks>
      <pageMargins left="0" right="0" top="0" bottom="0" header="0" footer="0"/>
      <printOptions horizontalCentered="1"/>
      <pageSetup paperSize="9" orientation="portrait" horizontalDpi="300" verticalDpi="300" r:id="rId18"/>
      <headerFooter alignWithMargins="0">
        <oddFooter>&amp;R&amp;"Book Antiqua,Bold"&amp;10Schedule-1/ Page &amp;P of &amp;N</oddFooter>
      </headerFooter>
    </customSheetView>
    <customSheetView guid="{B3CE7B10-A914-4559-A6DA-AED8C22AFD6D}" state="hidden" topLeftCell="A67">
      <selection activeCell="G71" sqref="G71"/>
      <colBreaks count="1" manualBreakCount="1">
        <brk id="7" max="1048575" man="1"/>
      </colBreaks>
      <pageMargins left="0" right="0" top="0" bottom="0" header="0" footer="0"/>
      <printOptions horizontalCentered="1"/>
      <pageSetup paperSize="9" orientation="portrait" horizontalDpi="300" verticalDpi="300" r:id="rId19"/>
      <headerFooter alignWithMargins="0">
        <oddFooter>&amp;R&amp;"Book Antiqua,Bold"&amp;10Schedule-1/ Page &amp;P of &amp;N</oddFooter>
      </headerFooter>
    </customSheetView>
    <customSheetView guid="{D53177B2-31EC-4222-B97A-A37DCFD9E45B}" state="hidden" topLeftCell="A67">
      <selection activeCell="G71" sqref="G71"/>
      <colBreaks count="1" manualBreakCount="1">
        <brk id="7" max="1048575" man="1"/>
      </colBreaks>
      <pageMargins left="0" right="0" top="0" bottom="0" header="0" footer="0"/>
      <printOptions horizontalCentered="1"/>
      <pageSetup paperSize="9" orientation="portrait" horizontalDpi="300" verticalDpi="300" r:id="rId20"/>
      <headerFooter alignWithMargins="0">
        <oddFooter>&amp;R&amp;"Book Antiqua,Bold"&amp;10Schedule-1/ Page &amp;P of &amp;N</oddFooter>
      </headerFooter>
    </customSheetView>
    <customSheetView guid="{223BC0FC-814D-40F0-9795-CE82A16FF3A5}" state="hidden" topLeftCell="A67">
      <selection activeCell="G71" sqref="G71"/>
      <colBreaks count="1" manualBreakCount="1">
        <brk id="7" max="1048575" man="1"/>
      </colBreaks>
      <pageMargins left="0" right="0" top="0" bottom="0" header="0" footer="0"/>
      <printOptions horizontalCentered="1"/>
      <pageSetup paperSize="9" orientation="portrait" horizontalDpi="300" verticalDpi="300" r:id="rId21"/>
      <headerFooter alignWithMargins="0">
        <oddFooter>&amp;R&amp;"Book Antiqua,Bold"&amp;10Schedule-1/ Page &amp;P of &amp;N</oddFooter>
      </headerFooter>
    </customSheetView>
    <customSheetView guid="{B835C05C-B615-4DCB-982D-4519616B3CD8}" state="hidden" topLeftCell="A67">
      <selection activeCell="G71" sqref="G71"/>
      <colBreaks count="1" manualBreakCount="1">
        <brk id="7" max="1048575" man="1"/>
      </colBreaks>
      <pageMargins left="0" right="0" top="0" bottom="0" header="0" footer="0"/>
      <printOptions horizontalCentered="1"/>
      <pageSetup paperSize="9" orientation="portrait" horizontalDpi="300" verticalDpi="300" r:id="rId22"/>
      <headerFooter alignWithMargins="0">
        <oddFooter>&amp;R&amp;"Book Antiqua,Bold"&amp;10Schedule-1/ Page &amp;P of &amp;N</oddFooter>
      </headerFooter>
    </customSheetView>
    <customSheetView guid="{A34CC49F-E309-4C23-B4F6-1E3B307C10D1}" state="hidden" topLeftCell="A67">
      <selection activeCell="G71" sqref="G71"/>
      <colBreaks count="1" manualBreakCount="1">
        <brk id="7" max="1048575" man="1"/>
      </colBreaks>
      <pageMargins left="0" right="0" top="0" bottom="0" header="0" footer="0"/>
      <printOptions horizontalCentered="1"/>
      <pageSetup paperSize="9" orientation="portrait" horizontalDpi="300" verticalDpi="300" r:id="rId23"/>
      <headerFooter alignWithMargins="0">
        <oddFooter>&amp;R&amp;"Book Antiqua,Bold"&amp;10Schedule-1/ Page &amp;P of &amp;N</oddFooter>
      </headerFooter>
    </customSheetView>
    <customSheetView guid="{8909CFDD-4F29-4C72-886E-908773EE94A2}" state="hidden" topLeftCell="A52">
      <selection activeCell="G71" sqref="G71"/>
      <colBreaks count="1" manualBreakCount="1">
        <brk id="7" max="1048575" man="1"/>
      </colBreaks>
      <pageMargins left="0" right="0" top="0" bottom="0" header="0" footer="0"/>
      <printOptions horizontalCentered="1"/>
      <pageSetup paperSize="9" orientation="portrait" horizontalDpi="300" verticalDpi="300" r:id="rId24"/>
      <headerFooter alignWithMargins="0">
        <oddFooter>&amp;R&amp;"Book Antiqua,Bold"&amp;10Schedule-1/ Page &amp;P of &amp;N</oddFooter>
      </headerFooter>
    </customSheetView>
    <customSheetView guid="{D5F8AD2D-F014-4A7B-9CE7-589273BD9F11}" state="hidden" topLeftCell="A52">
      <selection activeCell="G71" sqref="G71"/>
      <colBreaks count="1" manualBreakCount="1">
        <brk id="7" max="1048575" man="1"/>
      </colBreaks>
      <pageMargins left="0" right="0" top="0" bottom="0" header="0" footer="0"/>
      <printOptions horizontalCentered="1"/>
      <pageSetup paperSize="9" orientation="portrait" horizontalDpi="300" verticalDpi="300" r:id="rId25"/>
      <headerFooter alignWithMargins="0">
        <oddFooter>&amp;R&amp;"Book Antiqua,Bold"&amp;10Schedule-1/ Page &amp;P of &amp;N</oddFooter>
      </headerFooter>
    </customSheetView>
    <customSheetView guid="{B79CB868-E256-4BC8-93B8-32C16DA3E61B}" state="hidden" topLeftCell="A52">
      <selection activeCell="G71" sqref="G71"/>
      <colBreaks count="1" manualBreakCount="1">
        <brk id="7" max="1048575" man="1"/>
      </colBreaks>
      <pageMargins left="0" right="0" top="0" bottom="0" header="0" footer="0"/>
      <printOptions horizontalCentered="1"/>
      <pageSetup paperSize="9" orientation="portrait" horizontalDpi="300" verticalDpi="300" r:id="rId26"/>
      <headerFooter alignWithMargins="0">
        <oddFooter>&amp;R&amp;"Book Antiqua,Bold"&amp;10Schedule-1/ Page &amp;P of &amp;N</oddFooter>
      </headerFooter>
    </customSheetView>
  </customSheetViews>
  <mergeCells count="38">
    <mergeCell ref="B175:D175"/>
    <mergeCell ref="B118:D118"/>
    <mergeCell ref="B119:D119"/>
    <mergeCell ref="W119:X119"/>
    <mergeCell ref="A121:G121"/>
    <mergeCell ref="P122:Q122"/>
    <mergeCell ref="W126:X126"/>
    <mergeCell ref="W130:X130"/>
    <mergeCell ref="B173:D173"/>
    <mergeCell ref="B174:D174"/>
    <mergeCell ref="S122:T122"/>
    <mergeCell ref="W122:X122"/>
    <mergeCell ref="W111:X111"/>
    <mergeCell ref="A112:G112"/>
    <mergeCell ref="A115:D115"/>
    <mergeCell ref="W115:X115"/>
    <mergeCell ref="B116:D116"/>
    <mergeCell ref="B117:D117"/>
    <mergeCell ref="B74:D74"/>
    <mergeCell ref="B75:D75"/>
    <mergeCell ref="A76:G76"/>
    <mergeCell ref="B77:G78"/>
    <mergeCell ref="B79:G79"/>
    <mergeCell ref="A111:G111"/>
    <mergeCell ref="P14:Q14"/>
    <mergeCell ref="S14:T14"/>
    <mergeCell ref="W14:X14"/>
    <mergeCell ref="A3:G3"/>
    <mergeCell ref="W3:X3"/>
    <mergeCell ref="A4:G4"/>
    <mergeCell ref="A7:D7"/>
    <mergeCell ref="W7:X7"/>
    <mergeCell ref="B8:D8"/>
    <mergeCell ref="B9:D9"/>
    <mergeCell ref="B10:D10"/>
    <mergeCell ref="B11:D11"/>
    <mergeCell ref="W11:X11"/>
    <mergeCell ref="A13:G13"/>
  </mergeCells>
  <phoneticPr fontId="29" type="noConversion"/>
  <conditionalFormatting sqref="E30:E72 G55 G59:G60">
    <cfRule type="cellIs" dxfId="39" priority="2" stopIfTrue="1" operator="equal">
      <formula>"a"</formula>
    </cfRule>
  </conditionalFormatting>
  <conditionalFormatting sqref="E30:E72">
    <cfRule type="expression" dxfId="38" priority="1" stopIfTrue="1">
      <formula>D30&gt;0</formula>
    </cfRule>
  </conditionalFormatting>
  <conditionalFormatting sqref="E135 G135 E142 Q143:Q144 T143:T144 G144 E144:E151 Q152:Q153 T152:T153 G153 E153:E154">
    <cfRule type="cellIs" dxfId="37" priority="4" stopIfTrue="1" operator="equal">
      <formula>"a"</formula>
    </cfRule>
  </conditionalFormatting>
  <conditionalFormatting sqref="G17:G72 G128:G129 G132:G133 G136:G138 G141:G142 G145:G151 G154 G156:G161 G163:G166 G168:G172">
    <cfRule type="expression" dxfId="36" priority="5" stopIfTrue="1">
      <formula>E17=""</formula>
    </cfRule>
  </conditionalFormatting>
  <conditionalFormatting sqref="Q17:Q73 T17:T73 Q127:Q138 T127:T138 Q141:Q142 T141:T142 Q145:Q151 T145:T151 Q154 T154 Q156:Q166 T156:T166 Q168:Q172 T168:T172">
    <cfRule type="cellIs" dxfId="35" priority="3" stopIfTrue="1" operator="equal">
      <formula>#REF!</formula>
    </cfRule>
  </conditionalFormatting>
  <printOptions horizontalCentered="1"/>
  <pageMargins left="0.511811023622047" right="0.26" top="0.48" bottom="0.54" header="0.25" footer="0.27"/>
  <pageSetup paperSize="9" orientation="portrait" horizontalDpi="300" verticalDpi="300" r:id="rId27"/>
  <headerFooter alignWithMargins="0">
    <oddFooter>&amp;R&amp;"Book Antiqua,Bold"&amp;10Schedule-1/ Page &amp;P of &amp;N</oddFooter>
  </headerFooter>
  <colBreaks count="1" manualBreakCount="1">
    <brk id="7" max="1048575" man="1"/>
  </colBreaks>
  <drawing r:id="rId28"/>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indexed="53"/>
    <pageSetUpPr autoPageBreaks="0" fitToPage="1"/>
  </sheetPr>
  <dimension ref="A1:AY144"/>
  <sheetViews>
    <sheetView view="pageBreakPreview" zoomScale="80" zoomScaleNormal="100" zoomScaleSheetLayoutView="80" workbookViewId="0">
      <pane ySplit="17" topLeftCell="A18" activePane="bottomLeft" state="frozen"/>
      <selection pane="bottomLeft" activeCell="I19" sqref="I19"/>
    </sheetView>
  </sheetViews>
  <sheetFormatPr defaultColWidth="9" defaultRowHeight="16.5"/>
  <cols>
    <col min="1" max="1" width="5.625" style="815" customWidth="1"/>
    <col min="2" max="2" width="12.625" style="815" hidden="1" customWidth="1"/>
    <col min="3" max="3" width="8.75" style="815" hidden="1" customWidth="1"/>
    <col min="4" max="4" width="29.5" style="815" hidden="1" customWidth="1"/>
    <col min="5" max="5" width="13.875" style="815" customWidth="1"/>
    <col min="6" max="6" width="74.75" style="816" customWidth="1"/>
    <col min="7" max="7" width="6.75" style="815" customWidth="1"/>
    <col min="8" max="8" width="8.125" style="864" bestFit="1" customWidth="1"/>
    <col min="9" max="9" width="16.875" style="817" customWidth="1"/>
    <col min="10" max="10" width="19.75" style="817" customWidth="1"/>
    <col min="11" max="11" width="9" style="809" customWidth="1"/>
    <col min="12" max="13" width="9" style="279" customWidth="1"/>
    <col min="14" max="20" width="9" style="809" customWidth="1"/>
    <col min="21" max="32" width="9" style="809"/>
    <col min="33" max="16384" width="9" style="279"/>
  </cols>
  <sheetData>
    <row r="1" spans="1:36">
      <c r="A1" s="804" t="str">
        <f>Cover!B3</f>
        <v>SR-I/C&amp;M/WC-4402/2025(SR1/NT/W-AIS/DOM/B00/25/13182), (RFx: 5002004796)</v>
      </c>
      <c r="B1" s="804"/>
      <c r="C1" s="804"/>
      <c r="D1" s="804"/>
      <c r="E1" s="804"/>
      <c r="F1" s="805"/>
      <c r="G1" s="806"/>
      <c r="H1" s="61"/>
      <c r="I1" s="807"/>
      <c r="J1" s="808" t="s">
        <v>172</v>
      </c>
    </row>
    <row r="2" spans="1:36">
      <c r="A2" s="1027"/>
      <c r="B2" s="1027"/>
      <c r="C2" s="1027"/>
      <c r="D2" s="1027"/>
      <c r="E2" s="1027"/>
      <c r="F2" s="1050"/>
      <c r="G2" s="1027"/>
      <c r="H2" s="1070"/>
      <c r="I2" s="279"/>
      <c r="J2" s="279"/>
    </row>
    <row r="3" spans="1:36" ht="31.5" customHeight="1">
      <c r="A3" s="1211" t="str">
        <f>Cover!$B$2</f>
        <v xml:space="preserve">WC-4402 : 400KV AIS Substation Extension Package of Kurnool-3 PS due to Re-Arrangement in Electrical Layout at Kurnool-III Pooling Station </v>
      </c>
      <c r="B3" s="1211"/>
      <c r="C3" s="1211"/>
      <c r="D3" s="1211"/>
      <c r="E3" s="1211"/>
      <c r="F3" s="1211"/>
      <c r="G3" s="1211"/>
      <c r="H3" s="1211"/>
      <c r="I3" s="1211"/>
      <c r="J3" s="1211"/>
      <c r="K3" s="810"/>
      <c r="L3" s="811"/>
      <c r="M3" s="812"/>
      <c r="O3" s="813"/>
      <c r="R3" s="1269"/>
      <c r="S3" s="1269"/>
      <c r="AG3" s="809"/>
      <c r="AH3" s="809"/>
      <c r="AI3" s="809"/>
      <c r="AJ3" s="809"/>
    </row>
    <row r="4" spans="1:36">
      <c r="A4" s="1212" t="s">
        <v>87</v>
      </c>
      <c r="B4" s="1212"/>
      <c r="C4" s="1212"/>
      <c r="D4" s="1212"/>
      <c r="E4" s="1212"/>
      <c r="F4" s="1212"/>
      <c r="G4" s="1212"/>
      <c r="H4" s="1212"/>
      <c r="I4" s="1212"/>
      <c r="J4" s="1212"/>
      <c r="K4" s="814"/>
    </row>
    <row r="5" spans="1:36">
      <c r="J5" s="279"/>
    </row>
    <row r="6" spans="1:36">
      <c r="A6" s="1268" t="str">
        <f>'Sch-1'!A6</f>
        <v>Bidder’s Name and Address (Sole Bidder) :</v>
      </c>
      <c r="B6" s="1268"/>
      <c r="C6" s="1268"/>
      <c r="D6" s="1268"/>
      <c r="E6" s="818"/>
      <c r="F6" s="819"/>
      <c r="G6" s="820"/>
      <c r="H6" s="865"/>
      <c r="I6" s="1035" t="s">
        <v>88</v>
      </c>
      <c r="J6" s="279"/>
      <c r="K6" s="821"/>
    </row>
    <row r="7" spans="1:36">
      <c r="A7" s="1270" t="str">
        <f>'Sch-1'!A7</f>
        <v/>
      </c>
      <c r="B7" s="1270"/>
      <c r="C7" s="1270"/>
      <c r="D7" s="1270"/>
      <c r="E7" s="1270"/>
      <c r="F7" s="1270"/>
      <c r="G7" s="1270"/>
      <c r="H7" s="1270"/>
      <c r="I7" s="640" t="str">
        <f>+Basic!B10</f>
        <v>Contract &amp; Materials Dept.,</v>
      </c>
      <c r="J7" s="279"/>
      <c r="K7" s="821"/>
    </row>
    <row r="8" spans="1:36">
      <c r="A8" s="1266" t="s">
        <v>89</v>
      </c>
      <c r="B8" s="1266"/>
      <c r="C8" s="1271" t="str">
        <f>IF('Sch-1'!C8=0, "", 'Sch-1'!C8)</f>
        <v/>
      </c>
      <c r="D8" s="1271"/>
      <c r="E8" s="1271"/>
      <c r="I8" s="640" t="s">
        <v>5</v>
      </c>
      <c r="J8" s="279"/>
      <c r="K8" s="821"/>
    </row>
    <row r="9" spans="1:36">
      <c r="A9" s="1266" t="s">
        <v>90</v>
      </c>
      <c r="B9" s="1266"/>
      <c r="C9" s="1263" t="str">
        <f>IF('Sch-1'!C9=0, "", 'Sch-1'!C9)</f>
        <v/>
      </c>
      <c r="D9" s="1263"/>
      <c r="E9" s="1263"/>
      <c r="I9" s="640" t="str">
        <f>+Basic!B12</f>
        <v>SRTS-I, Kavadiguda Main Road,</v>
      </c>
      <c r="J9" s="279"/>
      <c r="K9" s="821"/>
    </row>
    <row r="10" spans="1:36">
      <c r="A10" s="820"/>
      <c r="B10" s="820"/>
      <c r="C10" s="1263" t="str">
        <f>IF('Sch-1'!C10=0, "", 'Sch-1'!C10)</f>
        <v/>
      </c>
      <c r="D10" s="1263"/>
      <c r="E10" s="1263"/>
      <c r="I10" s="640" t="str">
        <f>+Basic!B13</f>
        <v>Secunderabad -500080.</v>
      </c>
      <c r="J10" s="279"/>
      <c r="K10" s="821"/>
    </row>
    <row r="11" spans="1:36">
      <c r="A11" s="820"/>
      <c r="B11" s="820"/>
      <c r="C11" s="1263" t="str">
        <f>IF('Sch-1'!C11=0, "", 'Sch-1'!C11)</f>
        <v/>
      </c>
      <c r="D11" s="1263"/>
      <c r="E11" s="1263"/>
      <c r="I11" s="822"/>
      <c r="J11" s="279"/>
      <c r="K11" s="821"/>
    </row>
    <row r="12" spans="1:36">
      <c r="A12" s="820"/>
      <c r="B12" s="820"/>
      <c r="C12" s="820"/>
      <c r="D12" s="820"/>
      <c r="E12" s="820"/>
      <c r="F12" s="823"/>
      <c r="G12" s="823"/>
      <c r="H12" s="869"/>
      <c r="I12" s="822"/>
      <c r="J12" s="279"/>
      <c r="K12" s="821"/>
    </row>
    <row r="13" spans="1:36">
      <c r="A13" s="1265" t="s">
        <v>173</v>
      </c>
      <c r="B13" s="1265"/>
      <c r="C13" s="1265"/>
      <c r="D13" s="1265"/>
      <c r="E13" s="1265"/>
      <c r="F13" s="1265"/>
      <c r="G13" s="1265"/>
      <c r="H13" s="1265"/>
      <c r="I13" s="1265"/>
      <c r="J13" s="1265"/>
      <c r="K13" s="821"/>
    </row>
    <row r="14" spans="1:36">
      <c r="A14" s="822"/>
      <c r="B14" s="822"/>
      <c r="C14" s="822"/>
      <c r="D14" s="822"/>
      <c r="E14" s="822"/>
      <c r="F14" s="822"/>
      <c r="G14" s="822"/>
      <c r="H14" s="865"/>
      <c r="I14" s="822"/>
      <c r="J14" s="822"/>
      <c r="K14" s="821"/>
    </row>
    <row r="15" spans="1:36">
      <c r="A15" s="820"/>
      <c r="B15" s="820"/>
      <c r="C15" s="820"/>
      <c r="D15" s="820"/>
      <c r="E15" s="820"/>
      <c r="F15" s="824"/>
      <c r="G15" s="818"/>
      <c r="H15" s="107"/>
      <c r="I15" s="1264" t="s">
        <v>93</v>
      </c>
      <c r="J15" s="1264"/>
      <c r="K15" s="396"/>
    </row>
    <row r="16" spans="1:36" ht="75">
      <c r="A16" s="843" t="s">
        <v>95</v>
      </c>
      <c r="B16" s="843" t="s">
        <v>96</v>
      </c>
      <c r="C16" s="843" t="s">
        <v>97</v>
      </c>
      <c r="D16" s="843" t="s">
        <v>98</v>
      </c>
      <c r="E16" s="843" t="s">
        <v>99</v>
      </c>
      <c r="F16" s="844" t="s">
        <v>174</v>
      </c>
      <c r="G16" s="845" t="s">
        <v>105</v>
      </c>
      <c r="H16" s="843" t="s">
        <v>175</v>
      </c>
      <c r="I16" s="843" t="s">
        <v>176</v>
      </c>
      <c r="J16" s="843" t="s">
        <v>177</v>
      </c>
    </row>
    <row r="17" spans="1:51">
      <c r="A17" s="846">
        <v>1</v>
      </c>
      <c r="B17" s="846">
        <v>2</v>
      </c>
      <c r="C17" s="846">
        <v>3</v>
      </c>
      <c r="D17" s="846">
        <v>4</v>
      </c>
      <c r="E17" s="846">
        <v>5</v>
      </c>
      <c r="F17" s="846">
        <v>4</v>
      </c>
      <c r="G17" s="846">
        <v>5</v>
      </c>
      <c r="H17" s="857">
        <v>6</v>
      </c>
      <c r="I17" s="846">
        <v>7</v>
      </c>
      <c r="J17" s="846" t="s">
        <v>178</v>
      </c>
      <c r="K17" s="827"/>
    </row>
    <row r="18" spans="1:51" s="1113" customFormat="1" ht="22.5" customHeight="1">
      <c r="A18" s="1105"/>
      <c r="B18" s="1105"/>
      <c r="C18" s="1105"/>
      <c r="D18" s="1267" t="s">
        <v>633</v>
      </c>
      <c r="E18" s="1209"/>
      <c r="F18" s="1210"/>
      <c r="G18" s="1105"/>
      <c r="H18" s="1105"/>
      <c r="I18" s="1105"/>
      <c r="J18" s="1106"/>
      <c r="K18" s="1106"/>
      <c r="L18" s="1106"/>
      <c r="M18" s="1106"/>
      <c r="N18" s="1106"/>
      <c r="O18" s="1107"/>
      <c r="P18" s="1108"/>
      <c r="Q18" s="1108"/>
      <c r="R18" s="1108"/>
      <c r="S18" s="1109"/>
      <c r="T18" s="1110"/>
      <c r="U18" s="1110"/>
      <c r="V18" s="1110"/>
      <c r="W18" s="1110"/>
      <c r="X18" s="1110"/>
      <c r="Y18" s="1110"/>
      <c r="Z18" s="1111"/>
      <c r="AA18" s="1111"/>
      <c r="AB18" s="1112"/>
      <c r="AC18" s="1111"/>
      <c r="AD18" s="1111"/>
      <c r="AL18" s="1110"/>
      <c r="AM18" s="1110"/>
      <c r="AN18" s="1110"/>
      <c r="AO18" s="1110"/>
      <c r="AP18" s="1110"/>
      <c r="AQ18" s="1110"/>
      <c r="AR18" s="1110"/>
      <c r="AS18" s="1110"/>
      <c r="AT18" s="1110"/>
      <c r="AU18" s="1110"/>
      <c r="AV18" s="1110"/>
      <c r="AW18" s="1110"/>
      <c r="AX18" s="1110"/>
      <c r="AY18" s="1110"/>
    </row>
    <row r="19" spans="1:51" s="817" customFormat="1">
      <c r="A19" s="1042">
        <v>1</v>
      </c>
      <c r="B19" s="1042"/>
      <c r="C19" s="1042"/>
      <c r="D19" s="1094"/>
      <c r="E19" s="1097">
        <v>1000004401</v>
      </c>
      <c r="F19" s="1096" t="s">
        <v>123</v>
      </c>
      <c r="G19" s="1099" t="s">
        <v>113</v>
      </c>
      <c r="H19" s="1099">
        <v>6</v>
      </c>
      <c r="I19" s="895"/>
      <c r="J19" s="1071" t="str">
        <f t="shared" ref="J19:J35" si="0">IF(I19=0, "Included",IF(ISERROR(H19*I19), I19, H19*I19))</f>
        <v>Included</v>
      </c>
      <c r="K19" s="828"/>
      <c r="M19" s="279"/>
    </row>
    <row r="20" spans="1:51" s="817" customFormat="1">
      <c r="A20" s="1042">
        <v>2</v>
      </c>
      <c r="B20" s="1042"/>
      <c r="C20" s="1042"/>
      <c r="D20" s="1094"/>
      <c r="E20" s="1097">
        <v>1000001695</v>
      </c>
      <c r="F20" s="1096" t="s">
        <v>112</v>
      </c>
      <c r="G20" s="1099" t="s">
        <v>113</v>
      </c>
      <c r="H20" s="1099">
        <v>6</v>
      </c>
      <c r="I20" s="895"/>
      <c r="J20" s="1071" t="str">
        <f t="shared" si="0"/>
        <v>Included</v>
      </c>
      <c r="K20" s="828"/>
      <c r="M20" s="279"/>
    </row>
    <row r="21" spans="1:51" s="817" customFormat="1" ht="31.5">
      <c r="A21" s="1042">
        <v>3</v>
      </c>
      <c r="B21" s="1042"/>
      <c r="C21" s="1042"/>
      <c r="D21" s="1094"/>
      <c r="E21" s="1097">
        <v>1000011318</v>
      </c>
      <c r="F21" s="1096" t="s">
        <v>634</v>
      </c>
      <c r="G21" s="1099" t="s">
        <v>124</v>
      </c>
      <c r="H21" s="1099">
        <v>10</v>
      </c>
      <c r="I21" s="895"/>
      <c r="J21" s="1071" t="str">
        <f t="shared" si="0"/>
        <v>Included</v>
      </c>
      <c r="K21" s="828"/>
      <c r="M21" s="279"/>
    </row>
    <row r="22" spans="1:51" s="817" customFormat="1" ht="34.5" customHeight="1">
      <c r="A22" s="1042">
        <v>4</v>
      </c>
      <c r="B22" s="1042"/>
      <c r="C22" s="1042"/>
      <c r="D22" s="1094"/>
      <c r="E22" s="1097">
        <v>1000011326</v>
      </c>
      <c r="F22" s="1096" t="s">
        <v>635</v>
      </c>
      <c r="G22" s="1099" t="s">
        <v>124</v>
      </c>
      <c r="H22" s="1099">
        <v>2</v>
      </c>
      <c r="I22" s="895"/>
      <c r="J22" s="1071" t="str">
        <f t="shared" si="0"/>
        <v>Included</v>
      </c>
      <c r="K22" s="828"/>
      <c r="M22" s="279"/>
    </row>
    <row r="23" spans="1:51" s="817" customFormat="1" ht="31.5">
      <c r="A23" s="1042">
        <v>5</v>
      </c>
      <c r="B23" s="1042"/>
      <c r="C23" s="1042"/>
      <c r="D23" s="1094"/>
      <c r="E23" s="1097">
        <v>1000055986</v>
      </c>
      <c r="F23" s="1096" t="s">
        <v>636</v>
      </c>
      <c r="G23" s="1099" t="s">
        <v>113</v>
      </c>
      <c r="H23" s="1099">
        <v>12</v>
      </c>
      <c r="I23" s="895"/>
      <c r="J23" s="1071" t="str">
        <f t="shared" si="0"/>
        <v>Included</v>
      </c>
      <c r="K23" s="828"/>
      <c r="M23" s="279"/>
    </row>
    <row r="24" spans="1:51" s="817" customFormat="1" ht="31.5">
      <c r="A24" s="1042">
        <v>6</v>
      </c>
      <c r="B24" s="1042"/>
      <c r="C24" s="1042"/>
      <c r="D24" s="1094"/>
      <c r="E24" s="1097">
        <v>1000055991</v>
      </c>
      <c r="F24" s="1096" t="s">
        <v>637</v>
      </c>
      <c r="G24" s="1099" t="s">
        <v>113</v>
      </c>
      <c r="H24" s="1099">
        <v>42</v>
      </c>
      <c r="I24" s="895"/>
      <c r="J24" s="1071" t="str">
        <f>IF(I24=0, "Included",IF(ISERROR(H24*I24), I24, H24*I24))</f>
        <v>Included</v>
      </c>
      <c r="K24" s="828"/>
      <c r="M24" s="279"/>
    </row>
    <row r="25" spans="1:51" s="817" customFormat="1" ht="31.5">
      <c r="A25" s="1042">
        <v>7</v>
      </c>
      <c r="B25" s="1042"/>
      <c r="C25" s="1042"/>
      <c r="D25" s="1094"/>
      <c r="E25" s="1097">
        <v>1000055984</v>
      </c>
      <c r="F25" s="1096" t="s">
        <v>638</v>
      </c>
      <c r="G25" s="1099" t="s">
        <v>113</v>
      </c>
      <c r="H25" s="1099">
        <v>42</v>
      </c>
      <c r="I25" s="895"/>
      <c r="J25" s="1071" t="str">
        <f t="shared" ref="J25:J26" si="1">IF(I25=0, "Included",IF(ISERROR(H25*I25), I25, H25*I25))</f>
        <v>Included</v>
      </c>
      <c r="K25" s="828"/>
      <c r="M25" s="279"/>
    </row>
    <row r="26" spans="1:51" s="817" customFormat="1" ht="31.5">
      <c r="A26" s="1042">
        <v>8</v>
      </c>
      <c r="B26" s="1042"/>
      <c r="C26" s="1042"/>
      <c r="D26" s="1094"/>
      <c r="E26" s="1097">
        <v>1000011255</v>
      </c>
      <c r="F26" s="1096" t="s">
        <v>639</v>
      </c>
      <c r="G26" s="1099" t="s">
        <v>124</v>
      </c>
      <c r="H26" s="1099">
        <v>3</v>
      </c>
      <c r="I26" s="895"/>
      <c r="J26" s="1071" t="str">
        <f t="shared" si="1"/>
        <v>Included</v>
      </c>
      <c r="K26" s="828"/>
      <c r="M26" s="279"/>
    </row>
    <row r="27" spans="1:51" s="817" customFormat="1" ht="31.5">
      <c r="A27" s="1042">
        <v>9</v>
      </c>
      <c r="B27" s="1042"/>
      <c r="C27" s="1042"/>
      <c r="D27" s="1094"/>
      <c r="E27" s="1097">
        <v>1000055983</v>
      </c>
      <c r="F27" s="1096" t="s">
        <v>640</v>
      </c>
      <c r="G27" s="1099" t="s">
        <v>124</v>
      </c>
      <c r="H27" s="1099">
        <v>60</v>
      </c>
      <c r="I27" s="895"/>
      <c r="J27" s="1071" t="str">
        <f t="shared" si="0"/>
        <v>Included</v>
      </c>
      <c r="K27" s="828"/>
      <c r="M27" s="279"/>
    </row>
    <row r="28" spans="1:51" s="817" customFormat="1" ht="31.5">
      <c r="A28" s="1042">
        <v>10</v>
      </c>
      <c r="B28" s="1042"/>
      <c r="C28" s="1042"/>
      <c r="D28" s="1094"/>
      <c r="E28" s="1097">
        <v>1000055982</v>
      </c>
      <c r="F28" s="1096" t="s">
        <v>641</v>
      </c>
      <c r="G28" s="1099" t="s">
        <v>124</v>
      </c>
      <c r="H28" s="1099">
        <v>5</v>
      </c>
      <c r="I28" s="895"/>
      <c r="J28" s="1071" t="str">
        <f t="shared" si="0"/>
        <v>Included</v>
      </c>
      <c r="K28" s="828"/>
      <c r="M28" s="279"/>
    </row>
    <row r="29" spans="1:51" s="817" customFormat="1" ht="31.5">
      <c r="A29" s="1042">
        <v>11</v>
      </c>
      <c r="B29" s="1042"/>
      <c r="C29" s="1042"/>
      <c r="D29" s="1094"/>
      <c r="E29" s="1097">
        <v>1000055981</v>
      </c>
      <c r="F29" s="1096" t="s">
        <v>642</v>
      </c>
      <c r="G29" s="1099" t="s">
        <v>124</v>
      </c>
      <c r="H29" s="1099">
        <v>20</v>
      </c>
      <c r="I29" s="895"/>
      <c r="J29" s="1071" t="str">
        <f t="shared" si="0"/>
        <v>Included</v>
      </c>
      <c r="K29" s="828"/>
      <c r="M29" s="279"/>
    </row>
    <row r="30" spans="1:51" s="817" customFormat="1" ht="31.5">
      <c r="A30" s="1042">
        <v>12</v>
      </c>
      <c r="B30" s="1042"/>
      <c r="C30" s="1042"/>
      <c r="D30" s="1094"/>
      <c r="E30" s="1097">
        <v>1000055980</v>
      </c>
      <c r="F30" s="1096" t="s">
        <v>643</v>
      </c>
      <c r="G30" s="1099" t="s">
        <v>124</v>
      </c>
      <c r="H30" s="1099">
        <v>60</v>
      </c>
      <c r="I30" s="895"/>
      <c r="J30" s="1071" t="str">
        <f t="shared" si="0"/>
        <v>Included</v>
      </c>
      <c r="K30" s="828"/>
      <c r="M30" s="279"/>
    </row>
    <row r="31" spans="1:51" s="817" customFormat="1" ht="31.5">
      <c r="A31" s="1042">
        <v>13</v>
      </c>
      <c r="B31" s="1042"/>
      <c r="C31" s="1042"/>
      <c r="D31" s="1094"/>
      <c r="E31" s="1097">
        <v>1000055978</v>
      </c>
      <c r="F31" s="1096" t="s">
        <v>644</v>
      </c>
      <c r="G31" s="1099" t="s">
        <v>124</v>
      </c>
      <c r="H31" s="1099">
        <v>20</v>
      </c>
      <c r="I31" s="895"/>
      <c r="J31" s="1071" t="str">
        <f t="shared" si="0"/>
        <v>Included</v>
      </c>
      <c r="K31" s="828"/>
      <c r="M31" s="279"/>
    </row>
    <row r="32" spans="1:51" s="817" customFormat="1" ht="31.5">
      <c r="A32" s="1042">
        <v>14</v>
      </c>
      <c r="B32" s="1042"/>
      <c r="C32" s="1042"/>
      <c r="D32" s="1094"/>
      <c r="E32" s="1097">
        <v>1000055977</v>
      </c>
      <c r="F32" s="1096" t="s">
        <v>645</v>
      </c>
      <c r="G32" s="1099" t="s">
        <v>124</v>
      </c>
      <c r="H32" s="1099">
        <v>30</v>
      </c>
      <c r="I32" s="895"/>
      <c r="J32" s="1071" t="str">
        <f t="shared" si="0"/>
        <v>Included</v>
      </c>
      <c r="K32" s="828"/>
      <c r="M32" s="279"/>
    </row>
    <row r="33" spans="1:13" s="817" customFormat="1" ht="31.5">
      <c r="A33" s="1042">
        <v>15</v>
      </c>
      <c r="B33" s="1042"/>
      <c r="C33" s="1042"/>
      <c r="D33" s="1094"/>
      <c r="E33" s="1097">
        <v>1000055975</v>
      </c>
      <c r="F33" s="1096" t="s">
        <v>646</v>
      </c>
      <c r="G33" s="1099" t="s">
        <v>124</v>
      </c>
      <c r="H33" s="1099">
        <v>25</v>
      </c>
      <c r="I33" s="895"/>
      <c r="J33" s="1071" t="str">
        <f t="shared" si="0"/>
        <v>Included</v>
      </c>
      <c r="K33" s="828"/>
      <c r="M33" s="279"/>
    </row>
    <row r="34" spans="1:13" s="817" customFormat="1" ht="31.5">
      <c r="A34" s="1042">
        <v>16</v>
      </c>
      <c r="B34" s="1042"/>
      <c r="C34" s="1042"/>
      <c r="D34" s="1094"/>
      <c r="E34" s="1097">
        <v>1000055973</v>
      </c>
      <c r="F34" s="1096" t="s">
        <v>647</v>
      </c>
      <c r="G34" s="1099" t="s">
        <v>124</v>
      </c>
      <c r="H34" s="1099">
        <v>10</v>
      </c>
      <c r="I34" s="895"/>
      <c r="J34" s="1071" t="str">
        <f t="shared" si="0"/>
        <v>Included</v>
      </c>
      <c r="K34" s="828"/>
      <c r="M34" s="279"/>
    </row>
    <row r="35" spans="1:13" s="817" customFormat="1">
      <c r="A35" s="1042">
        <v>17</v>
      </c>
      <c r="B35" s="1042"/>
      <c r="C35" s="1042"/>
      <c r="D35" s="1094"/>
      <c r="E35" s="1097">
        <v>1000055446</v>
      </c>
      <c r="F35" s="1096" t="s">
        <v>648</v>
      </c>
      <c r="G35" s="1099" t="s">
        <v>113</v>
      </c>
      <c r="H35" s="1099">
        <v>1</v>
      </c>
      <c r="I35" s="895"/>
      <c r="J35" s="1071" t="str">
        <f t="shared" si="0"/>
        <v>Included</v>
      </c>
      <c r="K35" s="828"/>
      <c r="M35" s="279"/>
    </row>
    <row r="36" spans="1:13" s="817" customFormat="1">
      <c r="A36" s="1042">
        <v>18</v>
      </c>
      <c r="B36" s="1042"/>
      <c r="C36" s="1042"/>
      <c r="D36" s="1094"/>
      <c r="E36" s="1097">
        <v>1000003410</v>
      </c>
      <c r="F36" s="1096" t="s">
        <v>649</v>
      </c>
      <c r="G36" s="1099" t="s">
        <v>113</v>
      </c>
      <c r="H36" s="1099">
        <v>1</v>
      </c>
      <c r="I36" s="895"/>
      <c r="J36" s="1071" t="str">
        <f>IF(I36=0, "Included",IF(ISERROR(H36*I36), I36, H36*I36))</f>
        <v>Included</v>
      </c>
      <c r="K36" s="828"/>
      <c r="M36" s="279"/>
    </row>
    <row r="37" spans="1:13" s="817" customFormat="1">
      <c r="A37" s="1042">
        <v>19</v>
      </c>
      <c r="B37" s="1042"/>
      <c r="C37" s="1042"/>
      <c r="D37" s="1094"/>
      <c r="E37" s="1097">
        <v>1000006285</v>
      </c>
      <c r="F37" s="1096" t="s">
        <v>650</v>
      </c>
      <c r="G37" s="1099" t="s">
        <v>124</v>
      </c>
      <c r="H37" s="1099">
        <v>1</v>
      </c>
      <c r="I37" s="895"/>
      <c r="J37" s="1071" t="str">
        <f t="shared" ref="J37:J57" si="2">IF(I37=0, "Included",IF(ISERROR(H37*I37), I37, H37*I37))</f>
        <v>Included</v>
      </c>
      <c r="K37" s="828"/>
      <c r="M37" s="279"/>
    </row>
    <row r="38" spans="1:13" s="817" customFormat="1">
      <c r="A38" s="1042">
        <v>20</v>
      </c>
      <c r="B38" s="1042"/>
      <c r="C38" s="1042"/>
      <c r="D38" s="1094"/>
      <c r="E38" s="1097">
        <v>1000012019</v>
      </c>
      <c r="F38" s="1096" t="s">
        <v>651</v>
      </c>
      <c r="G38" s="1099" t="s">
        <v>124</v>
      </c>
      <c r="H38" s="1099">
        <v>1</v>
      </c>
      <c r="I38" s="895"/>
      <c r="J38" s="1071" t="str">
        <f t="shared" si="2"/>
        <v>Included</v>
      </c>
      <c r="K38" s="828"/>
      <c r="M38" s="279"/>
    </row>
    <row r="39" spans="1:13" s="817" customFormat="1" ht="31.5">
      <c r="A39" s="1042">
        <v>21</v>
      </c>
      <c r="B39" s="1042"/>
      <c r="C39" s="1042"/>
      <c r="D39" s="1094"/>
      <c r="E39" s="1097">
        <v>1000015243</v>
      </c>
      <c r="F39" s="1096" t="s">
        <v>652</v>
      </c>
      <c r="G39" s="1099" t="s">
        <v>653</v>
      </c>
      <c r="H39" s="1099">
        <v>300</v>
      </c>
      <c r="I39" s="895"/>
      <c r="J39" s="1071" t="str">
        <f t="shared" ref="J39:J49" si="3">IF(I39=0, "Included",IF(ISERROR(H39*I39), I39, H39*I39))</f>
        <v>Included</v>
      </c>
      <c r="K39" s="828"/>
      <c r="M39" s="279"/>
    </row>
    <row r="40" spans="1:13" s="817" customFormat="1">
      <c r="A40" s="1042">
        <v>22</v>
      </c>
      <c r="B40" s="1042"/>
      <c r="C40" s="1042"/>
      <c r="D40" s="1094"/>
      <c r="E40" s="1097">
        <v>1000013796</v>
      </c>
      <c r="F40" s="1096" t="s">
        <v>654</v>
      </c>
      <c r="G40" s="1099" t="s">
        <v>113</v>
      </c>
      <c r="H40" s="1099">
        <v>1</v>
      </c>
      <c r="I40" s="895"/>
      <c r="J40" s="1071" t="str">
        <f t="shared" si="3"/>
        <v>Included</v>
      </c>
      <c r="K40" s="828"/>
      <c r="M40" s="279"/>
    </row>
    <row r="41" spans="1:13" s="817" customFormat="1" ht="31.5">
      <c r="A41" s="1042">
        <v>23</v>
      </c>
      <c r="B41" s="1042"/>
      <c r="C41" s="1042"/>
      <c r="D41" s="1094"/>
      <c r="E41" s="1097">
        <v>1000038397</v>
      </c>
      <c r="F41" s="1096" t="s">
        <v>655</v>
      </c>
      <c r="G41" s="1099" t="s">
        <v>113</v>
      </c>
      <c r="H41" s="1099">
        <v>35</v>
      </c>
      <c r="I41" s="895"/>
      <c r="J41" s="1071" t="str">
        <f t="shared" si="3"/>
        <v>Included</v>
      </c>
      <c r="K41" s="828"/>
      <c r="M41" s="279"/>
    </row>
    <row r="42" spans="1:13" s="817" customFormat="1" ht="31.5">
      <c r="A42" s="1042">
        <v>24</v>
      </c>
      <c r="B42" s="1042"/>
      <c r="C42" s="1042"/>
      <c r="D42" s="1094"/>
      <c r="E42" s="1097">
        <v>1000038389</v>
      </c>
      <c r="F42" s="1096" t="s">
        <v>656</v>
      </c>
      <c r="G42" s="1099" t="s">
        <v>113</v>
      </c>
      <c r="H42" s="1099">
        <v>35</v>
      </c>
      <c r="I42" s="895"/>
      <c r="J42" s="1071" t="str">
        <f t="shared" si="3"/>
        <v>Included</v>
      </c>
      <c r="K42" s="828"/>
      <c r="M42" s="279"/>
    </row>
    <row r="43" spans="1:13" s="817" customFormat="1">
      <c r="A43" s="1042">
        <v>25</v>
      </c>
      <c r="B43" s="1042"/>
      <c r="C43" s="1042"/>
      <c r="D43" s="1094"/>
      <c r="E43" s="1097">
        <v>1000038385</v>
      </c>
      <c r="F43" s="1096" t="s">
        <v>134</v>
      </c>
      <c r="G43" s="1099" t="s">
        <v>113</v>
      </c>
      <c r="H43" s="1099">
        <v>75</v>
      </c>
      <c r="I43" s="895"/>
      <c r="J43" s="1071" t="str">
        <f t="shared" si="3"/>
        <v>Included</v>
      </c>
      <c r="K43" s="828"/>
      <c r="M43" s="279"/>
    </row>
    <row r="44" spans="1:13" s="817" customFormat="1" ht="31.5">
      <c r="A44" s="1042">
        <v>26</v>
      </c>
      <c r="B44" s="1042"/>
      <c r="C44" s="1042"/>
      <c r="D44" s="1094"/>
      <c r="E44" s="1097">
        <v>1000038325</v>
      </c>
      <c r="F44" s="1096" t="s">
        <v>133</v>
      </c>
      <c r="G44" s="1099" t="s">
        <v>113</v>
      </c>
      <c r="H44" s="1099">
        <v>75</v>
      </c>
      <c r="I44" s="895"/>
      <c r="J44" s="1071" t="str">
        <f t="shared" si="3"/>
        <v>Included</v>
      </c>
      <c r="K44" s="828"/>
      <c r="M44" s="279"/>
    </row>
    <row r="45" spans="1:13" s="817" customFormat="1" ht="31.5">
      <c r="A45" s="1042">
        <v>27</v>
      </c>
      <c r="B45" s="1042"/>
      <c r="C45" s="1042"/>
      <c r="D45" s="1094"/>
      <c r="E45" s="1097">
        <v>1000038387</v>
      </c>
      <c r="F45" s="1096" t="s">
        <v>132</v>
      </c>
      <c r="G45" s="1099" t="s">
        <v>113</v>
      </c>
      <c r="H45" s="1099">
        <v>75</v>
      </c>
      <c r="I45" s="895"/>
      <c r="J45" s="1071" t="str">
        <f t="shared" si="3"/>
        <v>Included</v>
      </c>
      <c r="K45" s="828"/>
      <c r="M45" s="279"/>
    </row>
    <row r="46" spans="1:13" s="817" customFormat="1">
      <c r="A46" s="1042">
        <v>28</v>
      </c>
      <c r="B46" s="1042"/>
      <c r="C46" s="1042"/>
      <c r="D46" s="1094"/>
      <c r="E46" s="1097">
        <v>1000014548</v>
      </c>
      <c r="F46" s="1096" t="s">
        <v>130</v>
      </c>
      <c r="G46" s="1099" t="s">
        <v>113</v>
      </c>
      <c r="H46" s="1099">
        <v>2</v>
      </c>
      <c r="I46" s="895"/>
      <c r="J46" s="1071" t="str">
        <f t="shared" si="3"/>
        <v>Included</v>
      </c>
      <c r="K46" s="828"/>
      <c r="M46" s="279"/>
    </row>
    <row r="47" spans="1:13" s="817" customFormat="1">
      <c r="A47" s="1042">
        <v>29</v>
      </c>
      <c r="B47" s="1042"/>
      <c r="C47" s="1042"/>
      <c r="D47" s="1094"/>
      <c r="E47" s="1097">
        <v>1000014547</v>
      </c>
      <c r="F47" s="1096" t="s">
        <v>657</v>
      </c>
      <c r="G47" s="1099" t="s">
        <v>113</v>
      </c>
      <c r="H47" s="1099">
        <v>2</v>
      </c>
      <c r="I47" s="895"/>
      <c r="J47" s="1071" t="str">
        <f t="shared" si="3"/>
        <v>Included</v>
      </c>
      <c r="K47" s="828"/>
      <c r="M47" s="279"/>
    </row>
    <row r="48" spans="1:13" s="817" customFormat="1">
      <c r="A48" s="1042">
        <v>30</v>
      </c>
      <c r="B48" s="1042"/>
      <c r="C48" s="1042"/>
      <c r="D48" s="1094"/>
      <c r="E48" s="1097">
        <v>1000017567</v>
      </c>
      <c r="F48" s="1096" t="s">
        <v>658</v>
      </c>
      <c r="G48" s="1099" t="s">
        <v>113</v>
      </c>
      <c r="H48" s="1099">
        <v>6</v>
      </c>
      <c r="I48" s="895"/>
      <c r="J48" s="1071" t="str">
        <f t="shared" si="3"/>
        <v>Included</v>
      </c>
      <c r="K48" s="828"/>
      <c r="M48" s="279"/>
    </row>
    <row r="49" spans="1:32" s="817" customFormat="1" ht="47.25">
      <c r="A49" s="1042">
        <v>31</v>
      </c>
      <c r="B49" s="1042"/>
      <c r="C49" s="1042"/>
      <c r="D49" s="1094"/>
      <c r="E49" s="1097">
        <v>1000020192</v>
      </c>
      <c r="F49" s="1096" t="s">
        <v>669</v>
      </c>
      <c r="G49" s="1099" t="s">
        <v>113</v>
      </c>
      <c r="H49" s="1099">
        <v>3</v>
      </c>
      <c r="I49" s="895"/>
      <c r="J49" s="1071" t="str">
        <f t="shared" si="3"/>
        <v>Included</v>
      </c>
      <c r="K49" s="828"/>
      <c r="M49" s="279"/>
    </row>
    <row r="50" spans="1:32" s="817" customFormat="1" ht="47.25">
      <c r="A50" s="1042">
        <v>32</v>
      </c>
      <c r="B50" s="1042"/>
      <c r="C50" s="1042"/>
      <c r="D50" s="1094"/>
      <c r="E50" s="1097">
        <v>1000020194</v>
      </c>
      <c r="F50" s="1096" t="s">
        <v>670</v>
      </c>
      <c r="G50" s="1099" t="s">
        <v>113</v>
      </c>
      <c r="H50" s="1099">
        <v>4</v>
      </c>
      <c r="I50" s="895"/>
      <c r="J50" s="1071" t="str">
        <f t="shared" si="2"/>
        <v>Included</v>
      </c>
      <c r="K50" s="828"/>
      <c r="M50" s="279"/>
    </row>
    <row r="51" spans="1:32" s="817" customFormat="1" ht="47.25">
      <c r="A51" s="1042">
        <v>33</v>
      </c>
      <c r="B51" s="1042"/>
      <c r="C51" s="1042"/>
      <c r="D51" s="1094"/>
      <c r="E51" s="1097">
        <v>1000015954</v>
      </c>
      <c r="F51" s="1096" t="s">
        <v>660</v>
      </c>
      <c r="G51" s="1099" t="s">
        <v>137</v>
      </c>
      <c r="H51" s="1099">
        <v>157</v>
      </c>
      <c r="I51" s="895"/>
      <c r="J51" s="1071" t="str">
        <f t="shared" si="2"/>
        <v>Included</v>
      </c>
      <c r="K51" s="828"/>
      <c r="M51" s="279"/>
    </row>
    <row r="52" spans="1:32" s="817" customFormat="1" ht="31.5">
      <c r="A52" s="1042">
        <v>34</v>
      </c>
      <c r="B52" s="1042"/>
      <c r="C52" s="1042"/>
      <c r="D52" s="1094"/>
      <c r="E52" s="1097">
        <v>1000011713</v>
      </c>
      <c r="F52" s="1096" t="s">
        <v>661</v>
      </c>
      <c r="G52" s="1099" t="s">
        <v>137</v>
      </c>
      <c r="H52" s="1099">
        <v>15</v>
      </c>
      <c r="I52" s="895"/>
      <c r="J52" s="1071" t="str">
        <f t="shared" si="2"/>
        <v>Included</v>
      </c>
      <c r="K52" s="828"/>
      <c r="M52" s="279"/>
    </row>
    <row r="53" spans="1:32" s="817" customFormat="1" ht="31.5">
      <c r="A53" s="1042">
        <v>35</v>
      </c>
      <c r="B53" s="1042"/>
      <c r="C53" s="1042"/>
      <c r="D53" s="1094"/>
      <c r="E53" s="1097">
        <v>1000012373</v>
      </c>
      <c r="F53" s="1096" t="s">
        <v>662</v>
      </c>
      <c r="G53" s="1099" t="s">
        <v>137</v>
      </c>
      <c r="H53" s="1099">
        <v>15</v>
      </c>
      <c r="I53" s="895"/>
      <c r="J53" s="1071" t="str">
        <f t="shared" si="2"/>
        <v>Included</v>
      </c>
      <c r="K53" s="828"/>
      <c r="M53" s="279"/>
    </row>
    <row r="54" spans="1:32" s="817" customFormat="1" ht="47.25">
      <c r="A54" s="1042">
        <v>36</v>
      </c>
      <c r="B54" s="1042"/>
      <c r="C54" s="1042"/>
      <c r="D54" s="1094"/>
      <c r="E54" s="1097">
        <v>1000015953</v>
      </c>
      <c r="F54" s="1096" t="s">
        <v>663</v>
      </c>
      <c r="G54" s="1099" t="s">
        <v>137</v>
      </c>
      <c r="H54" s="1099">
        <v>92</v>
      </c>
      <c r="I54" s="895"/>
      <c r="J54" s="1071" t="str">
        <f t="shared" si="2"/>
        <v>Included</v>
      </c>
      <c r="K54" s="828"/>
      <c r="M54" s="279"/>
    </row>
    <row r="55" spans="1:32" s="817" customFormat="1">
      <c r="A55" s="1042">
        <v>37</v>
      </c>
      <c r="B55" s="1042"/>
      <c r="C55" s="1042"/>
      <c r="D55" s="1094"/>
      <c r="E55" s="1097">
        <v>1000017562</v>
      </c>
      <c r="F55" s="1096" t="s">
        <v>664</v>
      </c>
      <c r="G55" s="1099" t="s">
        <v>113</v>
      </c>
      <c r="H55" s="1099">
        <v>6</v>
      </c>
      <c r="I55" s="895"/>
      <c r="J55" s="1071" t="str">
        <f t="shared" si="2"/>
        <v>Included</v>
      </c>
      <c r="K55" s="828"/>
      <c r="M55" s="279"/>
    </row>
    <row r="56" spans="1:32" s="817" customFormat="1">
      <c r="A56" s="1042">
        <v>38</v>
      </c>
      <c r="B56" s="1042"/>
      <c r="C56" s="1042"/>
      <c r="D56" s="1094"/>
      <c r="E56" s="1097">
        <v>1000012366</v>
      </c>
      <c r="F56" s="1096" t="s">
        <v>665</v>
      </c>
      <c r="G56" s="1099" t="s">
        <v>666</v>
      </c>
      <c r="H56" s="1099">
        <v>156</v>
      </c>
      <c r="I56" s="895"/>
      <c r="J56" s="1071" t="str">
        <f t="shared" si="2"/>
        <v>Included</v>
      </c>
      <c r="K56" s="828"/>
      <c r="M56" s="279"/>
    </row>
    <row r="57" spans="1:32" s="817" customFormat="1">
      <c r="A57" s="1042">
        <v>39</v>
      </c>
      <c r="B57" s="1042"/>
      <c r="C57" s="1042"/>
      <c r="D57" s="1094"/>
      <c r="E57" s="1097">
        <v>1000029277</v>
      </c>
      <c r="F57" s="1096" t="s">
        <v>667</v>
      </c>
      <c r="G57" s="1099" t="s">
        <v>124</v>
      </c>
      <c r="H57" s="1099">
        <v>2</v>
      </c>
      <c r="I57" s="895"/>
      <c r="J57" s="1071" t="str">
        <f t="shared" si="2"/>
        <v>Included</v>
      </c>
      <c r="K57" s="828"/>
      <c r="M57" s="279"/>
    </row>
    <row r="58" spans="1:32" s="1074" customFormat="1">
      <c r="A58" s="1072"/>
      <c r="B58" s="1072"/>
      <c r="C58" s="1072"/>
      <c r="D58" s="1072"/>
      <c r="E58" s="1072"/>
      <c r="F58" s="891" t="s">
        <v>179</v>
      </c>
      <c r="G58" s="866"/>
      <c r="H58" s="866"/>
      <c r="I58" s="1073"/>
      <c r="J58" s="892">
        <f>SUM(J18:J57)</f>
        <v>0</v>
      </c>
      <c r="K58" s="183"/>
    </row>
    <row r="59" spans="1:32">
      <c r="A59" s="1075"/>
      <c r="B59" s="1075"/>
      <c r="C59" s="1075"/>
      <c r="D59" s="1075"/>
      <c r="E59" s="1075"/>
      <c r="F59" s="829"/>
      <c r="G59" s="830"/>
      <c r="H59" s="867"/>
      <c r="I59" s="1076"/>
      <c r="J59" s="831"/>
      <c r="N59" s="279"/>
      <c r="O59" s="279"/>
      <c r="P59" s="279"/>
      <c r="Q59" s="279"/>
      <c r="R59" s="279"/>
      <c r="S59" s="279"/>
      <c r="T59" s="279"/>
      <c r="U59" s="279"/>
      <c r="V59" s="279"/>
      <c r="W59" s="279"/>
      <c r="X59" s="279"/>
      <c r="Y59" s="279"/>
      <c r="Z59" s="279"/>
      <c r="AA59" s="279"/>
      <c r="AB59" s="279"/>
      <c r="AC59" s="279"/>
      <c r="AD59" s="279"/>
      <c r="AE59" s="279"/>
      <c r="AF59" s="279"/>
    </row>
    <row r="60" spans="1:32">
      <c r="A60" s="1075"/>
      <c r="B60" s="1075"/>
      <c r="C60" s="1075"/>
      <c r="D60" s="1075"/>
      <c r="E60" s="1075"/>
      <c r="F60" s="829"/>
      <c r="G60" s="830"/>
      <c r="H60" s="867"/>
      <c r="I60" s="1076"/>
      <c r="J60" s="831"/>
      <c r="N60" s="279"/>
      <c r="O60" s="279"/>
      <c r="P60" s="279"/>
      <c r="Q60" s="279"/>
      <c r="R60" s="279"/>
      <c r="S60" s="279"/>
      <c r="T60" s="279"/>
      <c r="U60" s="279"/>
      <c r="V60" s="279"/>
      <c r="W60" s="279"/>
      <c r="X60" s="279"/>
      <c r="Y60" s="279"/>
      <c r="Z60" s="279"/>
      <c r="AA60" s="279"/>
      <c r="AB60" s="279"/>
      <c r="AC60" s="279"/>
      <c r="AD60" s="279"/>
      <c r="AE60" s="279"/>
      <c r="AF60" s="279"/>
    </row>
    <row r="61" spans="1:32">
      <c r="A61" s="1049" t="s">
        <v>180</v>
      </c>
      <c r="B61" s="1049"/>
      <c r="C61" s="1049"/>
      <c r="D61" s="1049"/>
      <c r="E61" s="1049"/>
      <c r="F61" s="279"/>
      <c r="G61" s="830"/>
      <c r="H61" s="867"/>
      <c r="I61" s="1076"/>
      <c r="J61" s="831"/>
      <c r="N61" s="279"/>
      <c r="O61" s="279"/>
      <c r="P61" s="279"/>
      <c r="Q61" s="279"/>
      <c r="R61" s="279"/>
      <c r="S61" s="279"/>
      <c r="T61" s="279"/>
      <c r="U61" s="279"/>
      <c r="V61" s="279"/>
      <c r="W61" s="279"/>
      <c r="X61" s="279"/>
      <c r="Y61" s="279"/>
      <c r="Z61" s="279"/>
      <c r="AA61" s="279"/>
      <c r="AB61" s="279"/>
      <c r="AC61" s="279"/>
      <c r="AD61" s="279"/>
      <c r="AE61" s="279"/>
      <c r="AF61" s="279"/>
    </row>
    <row r="62" spans="1:32">
      <c r="A62" s="1049"/>
      <c r="B62" s="1222" t="s">
        <v>181</v>
      </c>
      <c r="C62" s="1222"/>
      <c r="D62" s="1222"/>
      <c r="E62" s="1222"/>
      <c r="F62" s="1222"/>
      <c r="G62" s="1222"/>
      <c r="H62" s="1222"/>
      <c r="I62" s="1222"/>
      <c r="J62" s="1222"/>
      <c r="N62" s="279"/>
      <c r="O62" s="279"/>
      <c r="P62" s="279"/>
      <c r="Q62" s="279"/>
      <c r="R62" s="279"/>
      <c r="S62" s="279"/>
      <c r="T62" s="279"/>
      <c r="U62" s="279"/>
      <c r="V62" s="279"/>
      <c r="W62" s="279"/>
      <c r="X62" s="279"/>
      <c r="Y62" s="279"/>
      <c r="Z62" s="279"/>
      <c r="AA62" s="279"/>
      <c r="AB62" s="279"/>
      <c r="AC62" s="279"/>
      <c r="AD62" s="279"/>
      <c r="AE62" s="279"/>
      <c r="AF62" s="279"/>
    </row>
    <row r="63" spans="1:32">
      <c r="A63" s="1027" t="s">
        <v>148</v>
      </c>
      <c r="B63" s="1077" t="str">
        <f>'Sch-1'!B66</f>
        <v>--</v>
      </c>
      <c r="C63" s="1027"/>
      <c r="D63" s="1027"/>
      <c r="E63" s="1027"/>
      <c r="F63" s="279"/>
      <c r="G63" s="1078"/>
      <c r="H63" s="1228" t="s">
        <v>149</v>
      </c>
      <c r="I63" s="1228"/>
      <c r="J63" s="279" t="str">
        <f>'Sch-1'!M66</f>
        <v/>
      </c>
      <c r="N63" s="279"/>
      <c r="O63" s="279"/>
      <c r="P63" s="279"/>
      <c r="Q63" s="279"/>
      <c r="R63" s="279"/>
      <c r="S63" s="279"/>
      <c r="T63" s="279"/>
      <c r="U63" s="279"/>
      <c r="V63" s="279"/>
      <c r="W63" s="279"/>
      <c r="X63" s="279"/>
      <c r="Y63" s="279"/>
      <c r="Z63" s="279"/>
      <c r="AA63" s="279"/>
      <c r="AB63" s="279"/>
      <c r="AC63" s="279"/>
      <c r="AD63" s="279"/>
      <c r="AE63" s="279"/>
      <c r="AF63" s="279"/>
    </row>
    <row r="64" spans="1:32">
      <c r="A64" s="1027" t="s">
        <v>150</v>
      </c>
      <c r="B64" s="1077" t="str">
        <f>'Sch-1'!B67</f>
        <v/>
      </c>
      <c r="C64" s="1027"/>
      <c r="D64" s="1027"/>
      <c r="E64" s="1027"/>
      <c r="F64" s="279"/>
      <c r="G64" s="1027"/>
      <c r="H64" s="1228" t="s">
        <v>151</v>
      </c>
      <c r="I64" s="1228"/>
      <c r="J64" s="279" t="str">
        <f>'Sch-1'!M67</f>
        <v/>
      </c>
      <c r="N64" s="279"/>
      <c r="O64" s="279"/>
      <c r="P64" s="279"/>
      <c r="Q64" s="279"/>
      <c r="R64" s="279"/>
      <c r="S64" s="279"/>
      <c r="T64" s="279"/>
      <c r="U64" s="279"/>
      <c r="V64" s="279"/>
      <c r="W64" s="279"/>
      <c r="X64" s="279"/>
      <c r="Y64" s="279"/>
      <c r="Z64" s="279"/>
      <c r="AA64" s="279"/>
      <c r="AB64" s="279"/>
      <c r="AC64" s="279"/>
      <c r="AD64" s="279"/>
      <c r="AE64" s="279"/>
      <c r="AF64" s="279"/>
    </row>
    <row r="65" spans="1:32">
      <c r="A65" s="812"/>
      <c r="B65" s="812"/>
      <c r="C65" s="812"/>
      <c r="D65" s="812"/>
      <c r="E65" s="812"/>
      <c r="F65" s="834"/>
      <c r="G65" s="812"/>
      <c r="H65" s="1217"/>
      <c r="I65" s="1217"/>
      <c r="J65" s="833"/>
      <c r="N65" s="279"/>
      <c r="O65" s="279"/>
      <c r="P65" s="279"/>
      <c r="Q65" s="279"/>
      <c r="R65" s="279"/>
      <c r="S65" s="279"/>
      <c r="T65" s="279"/>
      <c r="U65" s="279"/>
      <c r="V65" s="279"/>
      <c r="W65" s="279"/>
      <c r="X65" s="279"/>
      <c r="Y65" s="279"/>
      <c r="Z65" s="279"/>
      <c r="AA65" s="279"/>
      <c r="AB65" s="279"/>
      <c r="AC65" s="279"/>
      <c r="AD65" s="279"/>
      <c r="AE65" s="279"/>
      <c r="AF65" s="279"/>
    </row>
    <row r="66" spans="1:32">
      <c r="A66" s="1049"/>
      <c r="B66" s="1049"/>
      <c r="C66" s="1049"/>
      <c r="D66" s="1049"/>
      <c r="E66" s="1049"/>
      <c r="F66" s="1025"/>
      <c r="G66" s="1078"/>
      <c r="H66" s="11"/>
      <c r="I66" s="279"/>
      <c r="J66" s="279"/>
      <c r="N66" s="279"/>
      <c r="O66" s="279"/>
      <c r="P66" s="279"/>
      <c r="Q66" s="279"/>
      <c r="R66" s="279"/>
      <c r="S66" s="279"/>
      <c r="T66" s="279"/>
      <c r="U66" s="279"/>
      <c r="V66" s="279"/>
      <c r="W66" s="279"/>
      <c r="X66" s="279"/>
      <c r="Y66" s="279"/>
      <c r="Z66" s="279"/>
      <c r="AA66" s="279"/>
      <c r="AB66" s="279"/>
      <c r="AC66" s="279"/>
      <c r="AD66" s="279"/>
      <c r="AE66" s="279"/>
      <c r="AF66" s="279"/>
    </row>
    <row r="104" spans="1:32">
      <c r="A104" s="835"/>
      <c r="B104" s="835"/>
      <c r="C104" s="835"/>
      <c r="D104" s="835"/>
      <c r="E104" s="835"/>
      <c r="F104" s="836"/>
      <c r="G104" s="835"/>
      <c r="H104" s="868"/>
      <c r="I104" s="835"/>
      <c r="J104" s="835"/>
      <c r="K104" s="279"/>
      <c r="N104" s="279"/>
      <c r="O104" s="279"/>
      <c r="P104" s="279"/>
      <c r="Q104" s="279"/>
      <c r="R104" s="279"/>
      <c r="S104" s="279"/>
      <c r="T104" s="279"/>
      <c r="U104" s="279"/>
      <c r="V104" s="279"/>
      <c r="W104" s="279"/>
      <c r="X104" s="279"/>
      <c r="Y104" s="279"/>
      <c r="Z104" s="279"/>
      <c r="AA104" s="279"/>
      <c r="AB104" s="279"/>
      <c r="AC104" s="279"/>
      <c r="AD104" s="279"/>
      <c r="AE104" s="279"/>
      <c r="AF104" s="279"/>
    </row>
    <row r="105" spans="1:32">
      <c r="A105" s="835"/>
      <c r="B105" s="835"/>
      <c r="C105" s="835"/>
      <c r="D105" s="835"/>
      <c r="E105" s="835"/>
      <c r="F105" s="836"/>
      <c r="G105" s="835"/>
      <c r="H105" s="868"/>
      <c r="I105" s="835"/>
      <c r="J105" s="835"/>
      <c r="K105" s="279"/>
      <c r="N105" s="279"/>
      <c r="O105" s="279"/>
      <c r="P105" s="279"/>
      <c r="Q105" s="279"/>
      <c r="R105" s="279"/>
      <c r="S105" s="279"/>
      <c r="T105" s="279"/>
      <c r="U105" s="279"/>
      <c r="V105" s="279"/>
      <c r="W105" s="279"/>
      <c r="X105" s="279"/>
      <c r="Y105" s="279"/>
      <c r="Z105" s="279"/>
      <c r="AA105" s="279"/>
      <c r="AB105" s="279"/>
      <c r="AC105" s="279"/>
      <c r="AD105" s="279"/>
      <c r="AE105" s="279"/>
      <c r="AF105" s="279"/>
    </row>
    <row r="106" spans="1:32">
      <c r="A106" s="835"/>
      <c r="B106" s="835"/>
      <c r="C106" s="835"/>
      <c r="D106" s="835"/>
      <c r="E106" s="835"/>
      <c r="F106" s="836"/>
      <c r="G106" s="835"/>
      <c r="H106" s="868"/>
      <c r="I106" s="835"/>
      <c r="J106" s="835"/>
      <c r="K106" s="279"/>
      <c r="N106" s="279"/>
      <c r="O106" s="279"/>
      <c r="P106" s="279"/>
      <c r="Q106" s="279"/>
      <c r="R106" s="279"/>
      <c r="S106" s="279"/>
      <c r="T106" s="279"/>
      <c r="U106" s="279"/>
      <c r="V106" s="279"/>
      <c r="W106" s="279"/>
      <c r="X106" s="279"/>
      <c r="Y106" s="279"/>
      <c r="Z106" s="279"/>
      <c r="AA106" s="279"/>
      <c r="AB106" s="279"/>
      <c r="AC106" s="279"/>
      <c r="AD106" s="279"/>
      <c r="AE106" s="279"/>
      <c r="AF106" s="279"/>
    </row>
    <row r="107" spans="1:32">
      <c r="A107" s="835"/>
      <c r="B107" s="835"/>
      <c r="C107" s="835"/>
      <c r="D107" s="835"/>
      <c r="E107" s="835"/>
      <c r="F107" s="836"/>
      <c r="G107" s="835"/>
      <c r="H107" s="868"/>
      <c r="I107" s="835"/>
      <c r="J107" s="835"/>
      <c r="K107" s="279"/>
      <c r="N107" s="279"/>
      <c r="O107" s="279"/>
      <c r="P107" s="279"/>
      <c r="Q107" s="279"/>
      <c r="R107" s="279"/>
      <c r="S107" s="279"/>
      <c r="T107" s="279"/>
      <c r="U107" s="279"/>
      <c r="V107" s="279"/>
      <c r="W107" s="279"/>
      <c r="X107" s="279"/>
      <c r="Y107" s="279"/>
      <c r="Z107" s="279"/>
      <c r="AA107" s="279"/>
      <c r="AB107" s="279"/>
      <c r="AC107" s="279"/>
      <c r="AD107" s="279"/>
      <c r="AE107" s="279"/>
      <c r="AF107" s="279"/>
    </row>
    <row r="108" spans="1:32">
      <c r="A108" s="835"/>
      <c r="B108" s="835"/>
      <c r="C108" s="835"/>
      <c r="D108" s="835"/>
      <c r="E108" s="835"/>
      <c r="F108" s="836"/>
      <c r="G108" s="835"/>
      <c r="H108" s="868"/>
      <c r="I108" s="835"/>
      <c r="J108" s="835"/>
      <c r="K108" s="279"/>
      <c r="N108" s="279"/>
      <c r="O108" s="279"/>
      <c r="P108" s="279"/>
      <c r="Q108" s="279"/>
      <c r="R108" s="279"/>
      <c r="S108" s="279"/>
      <c r="T108" s="279"/>
      <c r="U108" s="279"/>
      <c r="V108" s="279"/>
      <c r="W108" s="279"/>
      <c r="X108" s="279"/>
      <c r="Y108" s="279"/>
      <c r="Z108" s="279"/>
      <c r="AA108" s="279"/>
      <c r="AB108" s="279"/>
      <c r="AC108" s="279"/>
      <c r="AD108" s="279"/>
      <c r="AE108" s="279"/>
      <c r="AF108" s="279"/>
    </row>
    <row r="109" spans="1:32">
      <c r="A109" s="835"/>
      <c r="B109" s="835"/>
      <c r="C109" s="835"/>
      <c r="D109" s="835"/>
      <c r="E109" s="835"/>
      <c r="F109" s="836"/>
      <c r="G109" s="835"/>
      <c r="H109" s="868"/>
      <c r="I109" s="835"/>
      <c r="J109" s="835"/>
      <c r="K109" s="279"/>
      <c r="N109" s="279"/>
      <c r="O109" s="279"/>
      <c r="P109" s="279"/>
      <c r="Q109" s="279"/>
      <c r="R109" s="279"/>
      <c r="S109" s="279"/>
      <c r="T109" s="279"/>
      <c r="U109" s="279"/>
      <c r="V109" s="279"/>
      <c r="W109" s="279"/>
      <c r="X109" s="279"/>
      <c r="Y109" s="279"/>
      <c r="Z109" s="279"/>
      <c r="AA109" s="279"/>
      <c r="AB109" s="279"/>
      <c r="AC109" s="279"/>
      <c r="AD109" s="279"/>
      <c r="AE109" s="279"/>
      <c r="AF109" s="279"/>
    </row>
    <row r="110" spans="1:32">
      <c r="A110" s="835"/>
      <c r="B110" s="835"/>
      <c r="C110" s="835"/>
      <c r="D110" s="835"/>
      <c r="E110" s="835"/>
      <c r="F110" s="836"/>
      <c r="G110" s="835"/>
      <c r="H110" s="868"/>
      <c r="I110" s="835"/>
      <c r="J110" s="835"/>
      <c r="K110" s="279"/>
      <c r="N110" s="279"/>
      <c r="O110" s="279"/>
      <c r="P110" s="279"/>
      <c r="Q110" s="279"/>
      <c r="R110" s="279"/>
      <c r="S110" s="279"/>
      <c r="T110" s="279"/>
      <c r="U110" s="279"/>
      <c r="V110" s="279"/>
      <c r="W110" s="279"/>
      <c r="X110" s="279"/>
      <c r="Y110" s="279"/>
      <c r="Z110" s="279"/>
      <c r="AA110" s="279"/>
      <c r="AB110" s="279"/>
      <c r="AC110" s="279"/>
      <c r="AD110" s="279"/>
      <c r="AE110" s="279"/>
      <c r="AF110" s="279"/>
    </row>
    <row r="111" spans="1:32">
      <c r="A111" s="835"/>
      <c r="B111" s="835"/>
      <c r="C111" s="835"/>
      <c r="D111" s="835"/>
      <c r="E111" s="835"/>
      <c r="F111" s="836"/>
      <c r="G111" s="835"/>
      <c r="H111" s="868"/>
      <c r="I111" s="835"/>
      <c r="J111" s="835"/>
      <c r="K111" s="279"/>
      <c r="N111" s="279"/>
      <c r="O111" s="279"/>
      <c r="P111" s="279"/>
      <c r="Q111" s="279"/>
      <c r="R111" s="279"/>
      <c r="S111" s="279"/>
      <c r="T111" s="279"/>
      <c r="U111" s="279"/>
      <c r="V111" s="279"/>
      <c r="W111" s="279"/>
      <c r="X111" s="279"/>
      <c r="Y111" s="279"/>
      <c r="Z111" s="279"/>
      <c r="AA111" s="279"/>
      <c r="AB111" s="279"/>
      <c r="AC111" s="279"/>
      <c r="AD111" s="279"/>
      <c r="AE111" s="279"/>
      <c r="AF111" s="279"/>
    </row>
    <row r="112" spans="1:32">
      <c r="A112" s="835"/>
      <c r="B112" s="835"/>
      <c r="C112" s="835"/>
      <c r="D112" s="835"/>
      <c r="E112" s="835"/>
      <c r="F112" s="836"/>
      <c r="G112" s="835"/>
      <c r="H112" s="868"/>
      <c r="I112" s="835"/>
      <c r="J112" s="835"/>
      <c r="K112" s="279"/>
      <c r="N112" s="279"/>
      <c r="O112" s="279"/>
      <c r="P112" s="279"/>
      <c r="Q112" s="279"/>
      <c r="R112" s="279"/>
      <c r="S112" s="279"/>
      <c r="T112" s="279"/>
      <c r="U112" s="279"/>
      <c r="V112" s="279"/>
      <c r="W112" s="279"/>
      <c r="X112" s="279"/>
      <c r="Y112" s="279"/>
      <c r="Z112" s="279"/>
      <c r="AA112" s="279"/>
      <c r="AB112" s="279"/>
      <c r="AC112" s="279"/>
      <c r="AD112" s="279"/>
      <c r="AE112" s="279"/>
      <c r="AF112" s="279"/>
    </row>
    <row r="113" spans="1:32">
      <c r="A113" s="835"/>
      <c r="B113" s="835"/>
      <c r="C113" s="835"/>
      <c r="D113" s="835"/>
      <c r="E113" s="835"/>
      <c r="F113" s="836"/>
      <c r="G113" s="835"/>
      <c r="H113" s="868"/>
      <c r="I113" s="835"/>
      <c r="J113" s="835"/>
      <c r="K113" s="279"/>
      <c r="N113" s="279"/>
      <c r="O113" s="279"/>
      <c r="P113" s="279"/>
      <c r="Q113" s="279"/>
      <c r="R113" s="279"/>
      <c r="S113" s="279"/>
      <c r="T113" s="279"/>
      <c r="U113" s="279"/>
      <c r="V113" s="279"/>
      <c r="W113" s="279"/>
      <c r="X113" s="279"/>
      <c r="Y113" s="279"/>
      <c r="Z113" s="279"/>
      <c r="AA113" s="279"/>
      <c r="AB113" s="279"/>
      <c r="AC113" s="279"/>
      <c r="AD113" s="279"/>
      <c r="AE113" s="279"/>
      <c r="AF113" s="279"/>
    </row>
    <row r="114" spans="1:32">
      <c r="A114" s="835"/>
      <c r="B114" s="835"/>
      <c r="C114" s="835"/>
      <c r="D114" s="835"/>
      <c r="E114" s="835"/>
      <c r="F114" s="836"/>
      <c r="G114" s="835"/>
      <c r="H114" s="868"/>
      <c r="I114" s="835"/>
      <c r="J114" s="835"/>
      <c r="K114" s="279"/>
      <c r="N114" s="279"/>
      <c r="O114" s="279"/>
      <c r="P114" s="279"/>
      <c r="Q114" s="279"/>
      <c r="R114" s="279"/>
      <c r="S114" s="279"/>
      <c r="T114" s="279"/>
      <c r="U114" s="279"/>
      <c r="V114" s="279"/>
      <c r="W114" s="279"/>
      <c r="X114" s="279"/>
      <c r="Y114" s="279"/>
      <c r="Z114" s="279"/>
      <c r="AA114" s="279"/>
      <c r="AB114" s="279"/>
      <c r="AC114" s="279"/>
      <c r="AD114" s="279"/>
      <c r="AE114" s="279"/>
      <c r="AF114" s="279"/>
    </row>
    <row r="115" spans="1:32">
      <c r="A115" s="835"/>
      <c r="B115" s="835"/>
      <c r="C115" s="835"/>
      <c r="D115" s="835"/>
      <c r="E115" s="835"/>
      <c r="F115" s="836"/>
      <c r="G115" s="835"/>
      <c r="H115" s="868"/>
      <c r="I115" s="835"/>
      <c r="J115" s="835"/>
      <c r="K115" s="279"/>
      <c r="N115" s="279"/>
      <c r="O115" s="279"/>
      <c r="P115" s="279"/>
      <c r="Q115" s="279"/>
      <c r="R115" s="279"/>
      <c r="S115" s="279"/>
      <c r="T115" s="279"/>
      <c r="U115" s="279"/>
      <c r="V115" s="279"/>
      <c r="W115" s="279"/>
      <c r="X115" s="279"/>
      <c r="Y115" s="279"/>
      <c r="Z115" s="279"/>
      <c r="AA115" s="279"/>
      <c r="AB115" s="279"/>
      <c r="AC115" s="279"/>
      <c r="AD115" s="279"/>
      <c r="AE115" s="279"/>
      <c r="AF115" s="279"/>
    </row>
    <row r="116" spans="1:32">
      <c r="A116" s="835"/>
      <c r="B116" s="835"/>
      <c r="C116" s="835"/>
      <c r="D116" s="835"/>
      <c r="E116" s="835"/>
      <c r="F116" s="836"/>
      <c r="G116" s="835"/>
      <c r="H116" s="868"/>
      <c r="I116" s="835"/>
      <c r="J116" s="835"/>
      <c r="K116" s="279"/>
      <c r="N116" s="279"/>
      <c r="O116" s="279"/>
      <c r="P116" s="279"/>
      <c r="Q116" s="279"/>
      <c r="R116" s="279"/>
      <c r="S116" s="279"/>
      <c r="T116" s="279"/>
      <c r="U116" s="279"/>
      <c r="V116" s="279"/>
      <c r="W116" s="279"/>
      <c r="X116" s="279"/>
      <c r="Y116" s="279"/>
      <c r="Z116" s="279"/>
      <c r="AA116" s="279"/>
      <c r="AB116" s="279"/>
      <c r="AC116" s="279"/>
      <c r="AD116" s="279"/>
      <c r="AE116" s="279"/>
      <c r="AF116" s="279"/>
    </row>
    <row r="117" spans="1:32">
      <c r="A117" s="835"/>
      <c r="B117" s="835"/>
      <c r="C117" s="835"/>
      <c r="D117" s="835"/>
      <c r="E117" s="835"/>
      <c r="F117" s="836"/>
      <c r="G117" s="835"/>
      <c r="H117" s="868"/>
      <c r="I117" s="835"/>
      <c r="J117" s="835"/>
      <c r="K117" s="279"/>
      <c r="N117" s="279"/>
      <c r="O117" s="279"/>
      <c r="P117" s="279"/>
      <c r="Q117" s="279"/>
      <c r="R117" s="279"/>
      <c r="S117" s="279"/>
      <c r="T117" s="279"/>
      <c r="U117" s="279"/>
      <c r="V117" s="279"/>
      <c r="W117" s="279"/>
      <c r="X117" s="279"/>
      <c r="Y117" s="279"/>
      <c r="Z117" s="279"/>
      <c r="AA117" s="279"/>
      <c r="AB117" s="279"/>
      <c r="AC117" s="279"/>
      <c r="AD117" s="279"/>
      <c r="AE117" s="279"/>
      <c r="AF117" s="279"/>
    </row>
    <row r="118" spans="1:32">
      <c r="A118" s="835"/>
      <c r="B118" s="835"/>
      <c r="C118" s="835"/>
      <c r="D118" s="835"/>
      <c r="E118" s="835"/>
      <c r="F118" s="836"/>
      <c r="G118" s="835"/>
      <c r="H118" s="868"/>
      <c r="I118" s="835"/>
      <c r="J118" s="835"/>
      <c r="K118" s="279"/>
      <c r="N118" s="279"/>
      <c r="O118" s="279"/>
      <c r="P118" s="279"/>
      <c r="Q118" s="279"/>
      <c r="R118" s="279"/>
      <c r="S118" s="279"/>
      <c r="T118" s="279"/>
      <c r="U118" s="279"/>
      <c r="V118" s="279"/>
      <c r="W118" s="279"/>
      <c r="X118" s="279"/>
      <c r="Y118" s="279"/>
      <c r="Z118" s="279"/>
      <c r="AA118" s="279"/>
      <c r="AB118" s="279"/>
      <c r="AC118" s="279"/>
      <c r="AD118" s="279"/>
      <c r="AE118" s="279"/>
      <c r="AF118" s="279"/>
    </row>
    <row r="119" spans="1:32">
      <c r="A119" s="835"/>
      <c r="B119" s="835"/>
      <c r="C119" s="835"/>
      <c r="D119" s="835"/>
      <c r="E119" s="835"/>
      <c r="F119" s="836"/>
      <c r="G119" s="835"/>
      <c r="H119" s="868"/>
      <c r="I119" s="835"/>
      <c r="J119" s="835"/>
      <c r="K119" s="279"/>
      <c r="N119" s="279"/>
      <c r="O119" s="279"/>
      <c r="P119" s="279"/>
      <c r="Q119" s="279"/>
      <c r="R119" s="279"/>
      <c r="S119" s="279"/>
      <c r="T119" s="279"/>
      <c r="U119" s="279"/>
      <c r="V119" s="279"/>
      <c r="W119" s="279"/>
      <c r="X119" s="279"/>
      <c r="Y119" s="279"/>
      <c r="Z119" s="279"/>
      <c r="AA119" s="279"/>
      <c r="AB119" s="279"/>
      <c r="AC119" s="279"/>
      <c r="AD119" s="279"/>
      <c r="AE119" s="279"/>
      <c r="AF119" s="279"/>
    </row>
    <row r="120" spans="1:32">
      <c r="A120" s="835"/>
      <c r="B120" s="835"/>
      <c r="C120" s="835"/>
      <c r="D120" s="835"/>
      <c r="E120" s="835"/>
      <c r="F120" s="836"/>
      <c r="G120" s="835"/>
      <c r="H120" s="868"/>
      <c r="I120" s="835"/>
      <c r="J120" s="835"/>
      <c r="K120" s="279"/>
      <c r="N120" s="279"/>
      <c r="O120" s="279"/>
      <c r="P120" s="279"/>
      <c r="Q120" s="279"/>
      <c r="R120" s="279"/>
      <c r="S120" s="279"/>
      <c r="T120" s="279"/>
      <c r="U120" s="279"/>
      <c r="V120" s="279"/>
      <c r="W120" s="279"/>
      <c r="X120" s="279"/>
      <c r="Y120" s="279"/>
      <c r="Z120" s="279"/>
      <c r="AA120" s="279"/>
      <c r="AB120" s="279"/>
      <c r="AC120" s="279"/>
      <c r="AD120" s="279"/>
      <c r="AE120" s="279"/>
      <c r="AF120" s="279"/>
    </row>
    <row r="121" spans="1:32">
      <c r="A121" s="835"/>
      <c r="B121" s="835"/>
      <c r="C121" s="835"/>
      <c r="D121" s="835"/>
      <c r="E121" s="835"/>
      <c r="F121" s="836"/>
      <c r="G121" s="835"/>
      <c r="H121" s="868"/>
      <c r="I121" s="835"/>
      <c r="J121" s="835"/>
      <c r="K121" s="279"/>
      <c r="N121" s="279"/>
      <c r="O121" s="279"/>
      <c r="P121" s="279"/>
      <c r="Q121" s="279"/>
      <c r="R121" s="279"/>
      <c r="S121" s="279"/>
      <c r="T121" s="279"/>
      <c r="U121" s="279"/>
      <c r="V121" s="279"/>
      <c r="W121" s="279"/>
      <c r="X121" s="279"/>
      <c r="Y121" s="279"/>
      <c r="Z121" s="279"/>
      <c r="AA121" s="279"/>
      <c r="AB121" s="279"/>
      <c r="AC121" s="279"/>
      <c r="AD121" s="279"/>
      <c r="AE121" s="279"/>
      <c r="AF121" s="279"/>
    </row>
    <row r="122" spans="1:32">
      <c r="A122" s="835"/>
      <c r="B122" s="835"/>
      <c r="C122" s="835"/>
      <c r="D122" s="835"/>
      <c r="E122" s="835"/>
      <c r="F122" s="836"/>
      <c r="G122" s="835"/>
      <c r="H122" s="868"/>
      <c r="I122" s="835"/>
      <c r="J122" s="835"/>
      <c r="K122" s="279"/>
      <c r="N122" s="279"/>
      <c r="O122" s="279"/>
      <c r="P122" s="279"/>
      <c r="Q122" s="279"/>
      <c r="R122" s="279"/>
      <c r="S122" s="279"/>
      <c r="T122" s="279"/>
      <c r="U122" s="279"/>
      <c r="V122" s="279"/>
      <c r="W122" s="279"/>
      <c r="X122" s="279"/>
      <c r="Y122" s="279"/>
      <c r="Z122" s="279"/>
      <c r="AA122" s="279"/>
      <c r="AB122" s="279"/>
      <c r="AC122" s="279"/>
      <c r="AD122" s="279"/>
      <c r="AE122" s="279"/>
      <c r="AF122" s="279"/>
    </row>
    <row r="123" spans="1:32">
      <c r="A123" s="835"/>
      <c r="B123" s="835"/>
      <c r="C123" s="835"/>
      <c r="D123" s="835"/>
      <c r="E123" s="835"/>
      <c r="F123" s="836"/>
      <c r="G123" s="835"/>
      <c r="H123" s="868"/>
      <c r="I123" s="835"/>
      <c r="J123" s="835"/>
      <c r="K123" s="279"/>
      <c r="N123" s="279"/>
      <c r="O123" s="279"/>
      <c r="P123" s="279"/>
      <c r="Q123" s="279"/>
      <c r="R123" s="279"/>
      <c r="S123" s="279"/>
      <c r="T123" s="279"/>
      <c r="U123" s="279"/>
      <c r="V123" s="279"/>
      <c r="W123" s="279"/>
      <c r="X123" s="279"/>
      <c r="Y123" s="279"/>
      <c r="Z123" s="279"/>
      <c r="AA123" s="279"/>
      <c r="AB123" s="279"/>
      <c r="AC123" s="279"/>
      <c r="AD123" s="279"/>
      <c r="AE123" s="279"/>
      <c r="AF123" s="279"/>
    </row>
    <row r="124" spans="1:32">
      <c r="A124" s="835"/>
      <c r="B124" s="835"/>
      <c r="C124" s="835"/>
      <c r="D124" s="835"/>
      <c r="E124" s="835"/>
      <c r="F124" s="836"/>
      <c r="G124" s="835"/>
      <c r="H124" s="868"/>
      <c r="I124" s="835"/>
      <c r="J124" s="835"/>
      <c r="K124" s="279"/>
      <c r="N124" s="279"/>
      <c r="O124" s="279"/>
      <c r="P124" s="279"/>
      <c r="Q124" s="279"/>
      <c r="R124" s="279"/>
      <c r="S124" s="279"/>
      <c r="T124" s="279"/>
      <c r="U124" s="279"/>
      <c r="V124" s="279"/>
      <c r="W124" s="279"/>
      <c r="X124" s="279"/>
      <c r="Y124" s="279"/>
      <c r="Z124" s="279"/>
      <c r="AA124" s="279"/>
      <c r="AB124" s="279"/>
      <c r="AC124" s="279"/>
      <c r="AD124" s="279"/>
      <c r="AE124" s="279"/>
      <c r="AF124" s="279"/>
    </row>
    <row r="125" spans="1:32">
      <c r="A125" s="835"/>
      <c r="B125" s="835"/>
      <c r="C125" s="835"/>
      <c r="D125" s="835"/>
      <c r="E125" s="835"/>
      <c r="F125" s="836"/>
      <c r="G125" s="835"/>
      <c r="H125" s="868"/>
      <c r="I125" s="835"/>
      <c r="J125" s="835"/>
      <c r="K125" s="279"/>
      <c r="N125" s="279"/>
      <c r="O125" s="279"/>
      <c r="P125" s="279"/>
      <c r="Q125" s="279"/>
      <c r="R125" s="279"/>
      <c r="S125" s="279"/>
      <c r="T125" s="279"/>
      <c r="U125" s="279"/>
      <c r="V125" s="279"/>
      <c r="W125" s="279"/>
      <c r="X125" s="279"/>
      <c r="Y125" s="279"/>
      <c r="Z125" s="279"/>
      <c r="AA125" s="279"/>
      <c r="AB125" s="279"/>
      <c r="AC125" s="279"/>
      <c r="AD125" s="279"/>
      <c r="AE125" s="279"/>
      <c r="AF125" s="279"/>
    </row>
    <row r="126" spans="1:32">
      <c r="A126" s="835"/>
      <c r="B126" s="835"/>
      <c r="C126" s="835"/>
      <c r="D126" s="835"/>
      <c r="E126" s="835"/>
      <c r="F126" s="836"/>
      <c r="G126" s="835"/>
      <c r="H126" s="868"/>
      <c r="I126" s="835"/>
      <c r="J126" s="835"/>
      <c r="K126" s="279"/>
      <c r="N126" s="279"/>
      <c r="O126" s="279"/>
      <c r="P126" s="279"/>
      <c r="Q126" s="279"/>
      <c r="R126" s="279"/>
      <c r="S126" s="279"/>
      <c r="T126" s="279"/>
      <c r="U126" s="279"/>
      <c r="V126" s="279"/>
      <c r="W126" s="279"/>
      <c r="X126" s="279"/>
      <c r="Y126" s="279"/>
      <c r="Z126" s="279"/>
      <c r="AA126" s="279"/>
      <c r="AB126" s="279"/>
      <c r="AC126" s="279"/>
      <c r="AD126" s="279"/>
      <c r="AE126" s="279"/>
      <c r="AF126" s="279"/>
    </row>
    <row r="127" spans="1:32">
      <c r="A127" s="835"/>
      <c r="B127" s="835"/>
      <c r="C127" s="835"/>
      <c r="D127" s="835"/>
      <c r="E127" s="835"/>
      <c r="F127" s="837"/>
      <c r="G127" s="835"/>
      <c r="H127" s="868"/>
      <c r="I127" s="838"/>
      <c r="J127" s="838"/>
      <c r="K127" s="279"/>
      <c r="N127" s="279"/>
      <c r="O127" s="279"/>
      <c r="P127" s="279"/>
      <c r="Q127" s="279"/>
      <c r="R127" s="279"/>
      <c r="S127" s="279"/>
      <c r="T127" s="279"/>
      <c r="U127" s="279"/>
      <c r="V127" s="279"/>
      <c r="W127" s="279"/>
      <c r="X127" s="279"/>
      <c r="Y127" s="279"/>
      <c r="Z127" s="279"/>
      <c r="AA127" s="279"/>
      <c r="AB127" s="279"/>
      <c r="AC127" s="279"/>
      <c r="AD127" s="279"/>
      <c r="AE127" s="279"/>
      <c r="AF127" s="279"/>
    </row>
    <row r="128" spans="1:32">
      <c r="A128" s="835"/>
      <c r="B128" s="835"/>
      <c r="C128" s="835"/>
      <c r="D128" s="835"/>
      <c r="E128" s="835"/>
      <c r="F128" s="837"/>
      <c r="G128" s="835"/>
      <c r="H128" s="868"/>
      <c r="I128" s="838"/>
      <c r="J128" s="838"/>
      <c r="K128" s="279"/>
      <c r="N128" s="279"/>
      <c r="O128" s="279"/>
      <c r="P128" s="279"/>
      <c r="Q128" s="279"/>
      <c r="R128" s="279"/>
      <c r="S128" s="279"/>
      <c r="T128" s="279"/>
      <c r="U128" s="279"/>
      <c r="V128" s="279"/>
      <c r="W128" s="279"/>
      <c r="X128" s="279"/>
      <c r="Y128" s="279"/>
      <c r="Z128" s="279"/>
      <c r="AA128" s="279"/>
      <c r="AB128" s="279"/>
      <c r="AC128" s="279"/>
      <c r="AD128" s="279"/>
      <c r="AE128" s="279"/>
      <c r="AF128" s="279"/>
    </row>
    <row r="129" spans="1:32">
      <c r="A129" s="835"/>
      <c r="B129" s="835"/>
      <c r="C129" s="835"/>
      <c r="D129" s="835"/>
      <c r="E129" s="835"/>
      <c r="F129" s="837"/>
      <c r="G129" s="835"/>
      <c r="H129" s="868"/>
      <c r="I129" s="838"/>
      <c r="J129" s="838"/>
      <c r="K129" s="279"/>
      <c r="N129" s="279"/>
      <c r="O129" s="279"/>
      <c r="P129" s="279"/>
      <c r="Q129" s="279"/>
      <c r="R129" s="279"/>
      <c r="S129" s="279"/>
      <c r="T129" s="279"/>
      <c r="U129" s="279"/>
      <c r="V129" s="279"/>
      <c r="W129" s="279"/>
      <c r="X129" s="279"/>
      <c r="Y129" s="279"/>
      <c r="Z129" s="279"/>
      <c r="AA129" s="279"/>
      <c r="AB129" s="279"/>
      <c r="AC129" s="279"/>
      <c r="AD129" s="279"/>
      <c r="AE129" s="279"/>
      <c r="AF129" s="279"/>
    </row>
    <row r="130" spans="1:32">
      <c r="A130" s="835"/>
      <c r="B130" s="835"/>
      <c r="C130" s="835"/>
      <c r="D130" s="835"/>
      <c r="E130" s="835"/>
      <c r="F130" s="837"/>
      <c r="G130" s="835"/>
      <c r="H130" s="868"/>
      <c r="I130" s="838"/>
      <c r="J130" s="838"/>
      <c r="K130" s="279"/>
      <c r="N130" s="279"/>
      <c r="O130" s="279"/>
      <c r="P130" s="279"/>
      <c r="Q130" s="279"/>
      <c r="R130" s="279"/>
      <c r="S130" s="279"/>
      <c r="T130" s="279"/>
      <c r="U130" s="279"/>
      <c r="V130" s="279"/>
      <c r="W130" s="279"/>
      <c r="X130" s="279"/>
      <c r="Y130" s="279"/>
      <c r="Z130" s="279"/>
      <c r="AA130" s="279"/>
      <c r="AB130" s="279"/>
      <c r="AC130" s="279"/>
      <c r="AD130" s="279"/>
      <c r="AE130" s="279"/>
      <c r="AF130" s="279"/>
    </row>
    <row r="131" spans="1:32">
      <c r="A131" s="835"/>
      <c r="B131" s="835"/>
      <c r="C131" s="835"/>
      <c r="D131" s="835"/>
      <c r="E131" s="835"/>
      <c r="F131" s="837"/>
      <c r="G131" s="835"/>
      <c r="H131" s="868"/>
      <c r="I131" s="838"/>
      <c r="J131" s="838"/>
      <c r="K131" s="279"/>
      <c r="N131" s="279"/>
      <c r="O131" s="279"/>
      <c r="P131" s="279"/>
      <c r="Q131" s="279"/>
      <c r="R131" s="279"/>
      <c r="S131" s="279"/>
      <c r="T131" s="279"/>
      <c r="U131" s="279"/>
      <c r="V131" s="279"/>
      <c r="W131" s="279"/>
      <c r="X131" s="279"/>
      <c r="Y131" s="279"/>
      <c r="Z131" s="279"/>
      <c r="AA131" s="279"/>
      <c r="AB131" s="279"/>
      <c r="AC131" s="279"/>
      <c r="AD131" s="279"/>
      <c r="AE131" s="279"/>
      <c r="AF131" s="279"/>
    </row>
    <row r="132" spans="1:32">
      <c r="A132" s="835"/>
      <c r="B132" s="835"/>
      <c r="C132" s="835"/>
      <c r="D132" s="835"/>
      <c r="E132" s="835"/>
      <c r="F132" s="837"/>
      <c r="G132" s="835"/>
      <c r="H132" s="868"/>
      <c r="I132" s="838"/>
      <c r="J132" s="838"/>
      <c r="K132" s="279"/>
      <c r="N132" s="279"/>
      <c r="O132" s="279"/>
      <c r="P132" s="279"/>
      <c r="Q132" s="279"/>
      <c r="R132" s="279"/>
      <c r="S132" s="279"/>
      <c r="T132" s="279"/>
      <c r="U132" s="279"/>
      <c r="V132" s="279"/>
      <c r="W132" s="279"/>
      <c r="X132" s="279"/>
      <c r="Y132" s="279"/>
      <c r="Z132" s="279"/>
      <c r="AA132" s="279"/>
      <c r="AB132" s="279"/>
      <c r="AC132" s="279"/>
      <c r="AD132" s="279"/>
      <c r="AE132" s="279"/>
      <c r="AF132" s="279"/>
    </row>
    <row r="133" spans="1:32">
      <c r="A133" s="835"/>
      <c r="B133" s="835"/>
      <c r="C133" s="835"/>
      <c r="D133" s="835"/>
      <c r="E133" s="835"/>
      <c r="F133" s="837"/>
      <c r="G133" s="835"/>
      <c r="H133" s="868"/>
      <c r="I133" s="838"/>
      <c r="J133" s="838"/>
      <c r="K133" s="279"/>
      <c r="N133" s="279"/>
      <c r="O133" s="279"/>
      <c r="P133" s="279"/>
      <c r="Q133" s="279"/>
      <c r="R133" s="279"/>
      <c r="S133" s="279"/>
      <c r="T133" s="279"/>
      <c r="U133" s="279"/>
      <c r="V133" s="279"/>
      <c r="W133" s="279"/>
      <c r="X133" s="279"/>
      <c r="Y133" s="279"/>
      <c r="Z133" s="279"/>
      <c r="AA133" s="279"/>
      <c r="AB133" s="279"/>
      <c r="AC133" s="279"/>
      <c r="AD133" s="279"/>
      <c r="AE133" s="279"/>
      <c r="AF133" s="279"/>
    </row>
    <row r="134" spans="1:32">
      <c r="A134" s="835"/>
      <c r="B134" s="835"/>
      <c r="C134" s="835"/>
      <c r="D134" s="835"/>
      <c r="E134" s="835"/>
      <c r="F134" s="837"/>
      <c r="G134" s="835"/>
      <c r="H134" s="868"/>
      <c r="I134" s="838"/>
      <c r="J134" s="838"/>
      <c r="K134" s="279"/>
      <c r="N134" s="279"/>
      <c r="O134" s="279"/>
      <c r="P134" s="279"/>
      <c r="Q134" s="279"/>
      <c r="R134" s="279"/>
      <c r="S134" s="279"/>
      <c r="T134" s="279"/>
      <c r="U134" s="279"/>
      <c r="V134" s="279"/>
      <c r="W134" s="279"/>
      <c r="X134" s="279"/>
      <c r="Y134" s="279"/>
      <c r="Z134" s="279"/>
      <c r="AA134" s="279"/>
      <c r="AB134" s="279"/>
      <c r="AC134" s="279"/>
      <c r="AD134" s="279"/>
      <c r="AE134" s="279"/>
      <c r="AF134" s="279"/>
    </row>
    <row r="135" spans="1:32">
      <c r="A135" s="835"/>
      <c r="B135" s="835"/>
      <c r="C135" s="835"/>
      <c r="D135" s="835"/>
      <c r="E135" s="835"/>
      <c r="F135" s="837"/>
      <c r="G135" s="835"/>
      <c r="H135" s="868"/>
      <c r="I135" s="838"/>
      <c r="J135" s="838"/>
      <c r="K135" s="279"/>
      <c r="N135" s="279"/>
      <c r="O135" s="279"/>
      <c r="P135" s="279"/>
      <c r="Q135" s="279"/>
      <c r="R135" s="279"/>
      <c r="S135" s="279"/>
      <c r="T135" s="279"/>
      <c r="U135" s="279"/>
      <c r="V135" s="279"/>
      <c r="W135" s="279"/>
      <c r="X135" s="279"/>
      <c r="Y135" s="279"/>
      <c r="Z135" s="279"/>
      <c r="AA135" s="279"/>
      <c r="AB135" s="279"/>
      <c r="AC135" s="279"/>
      <c r="AD135" s="279"/>
      <c r="AE135" s="279"/>
      <c r="AF135" s="279"/>
    </row>
    <row r="136" spans="1:32">
      <c r="A136" s="835"/>
      <c r="B136" s="835"/>
      <c r="C136" s="835"/>
      <c r="D136" s="835"/>
      <c r="E136" s="835"/>
      <c r="F136" s="837"/>
      <c r="G136" s="835"/>
      <c r="H136" s="868"/>
      <c r="I136" s="838"/>
      <c r="J136" s="838"/>
      <c r="K136" s="279"/>
      <c r="N136" s="279"/>
      <c r="O136" s="279"/>
      <c r="P136" s="279"/>
      <c r="Q136" s="279"/>
      <c r="R136" s="279"/>
      <c r="S136" s="279"/>
      <c r="T136" s="279"/>
      <c r="U136" s="279"/>
      <c r="V136" s="279"/>
      <c r="W136" s="279"/>
      <c r="X136" s="279"/>
      <c r="Y136" s="279"/>
      <c r="Z136" s="279"/>
      <c r="AA136" s="279"/>
      <c r="AB136" s="279"/>
      <c r="AC136" s="279"/>
      <c r="AD136" s="279"/>
      <c r="AE136" s="279"/>
      <c r="AF136" s="279"/>
    </row>
    <row r="137" spans="1:32">
      <c r="A137" s="835"/>
      <c r="B137" s="835"/>
      <c r="C137" s="835"/>
      <c r="D137" s="835"/>
      <c r="E137" s="835"/>
      <c r="F137" s="837"/>
      <c r="G137" s="835"/>
      <c r="H137" s="868"/>
      <c r="I137" s="838"/>
      <c r="J137" s="838"/>
      <c r="K137" s="279"/>
      <c r="N137" s="279"/>
      <c r="O137" s="279"/>
      <c r="P137" s="279"/>
      <c r="Q137" s="279"/>
      <c r="R137" s="279"/>
      <c r="S137" s="279"/>
      <c r="T137" s="279"/>
      <c r="U137" s="279"/>
      <c r="V137" s="279"/>
      <c r="W137" s="279"/>
      <c r="X137" s="279"/>
      <c r="Y137" s="279"/>
      <c r="Z137" s="279"/>
      <c r="AA137" s="279"/>
      <c r="AB137" s="279"/>
      <c r="AC137" s="279"/>
      <c r="AD137" s="279"/>
      <c r="AE137" s="279"/>
      <c r="AF137" s="279"/>
    </row>
    <row r="138" spans="1:32">
      <c r="A138" s="835"/>
      <c r="B138" s="835"/>
      <c r="C138" s="835"/>
      <c r="D138" s="835"/>
      <c r="E138" s="835"/>
      <c r="F138" s="837"/>
      <c r="G138" s="835"/>
      <c r="H138" s="868"/>
      <c r="I138" s="838"/>
      <c r="J138" s="838"/>
      <c r="K138" s="279"/>
      <c r="N138" s="279"/>
      <c r="O138" s="279"/>
      <c r="P138" s="279"/>
      <c r="Q138" s="279"/>
      <c r="R138" s="279"/>
      <c r="S138" s="279"/>
      <c r="T138" s="279"/>
      <c r="U138" s="279"/>
      <c r="V138" s="279"/>
      <c r="W138" s="279"/>
      <c r="X138" s="279"/>
      <c r="Y138" s="279"/>
      <c r="Z138" s="279"/>
      <c r="AA138" s="279"/>
      <c r="AB138" s="279"/>
      <c r="AC138" s="279"/>
      <c r="AD138" s="279"/>
      <c r="AE138" s="279"/>
      <c r="AF138" s="279"/>
    </row>
    <row r="139" spans="1:32">
      <c r="A139" s="835"/>
      <c r="B139" s="835"/>
      <c r="C139" s="835"/>
      <c r="D139" s="835"/>
      <c r="E139" s="835"/>
      <c r="F139" s="837"/>
      <c r="G139" s="835"/>
      <c r="H139" s="868"/>
      <c r="I139" s="838"/>
      <c r="J139" s="838"/>
      <c r="K139" s="279"/>
      <c r="N139" s="279"/>
      <c r="O139" s="279"/>
      <c r="P139" s="279"/>
      <c r="Q139" s="279"/>
      <c r="R139" s="279"/>
      <c r="S139" s="279"/>
      <c r="T139" s="279"/>
      <c r="U139" s="279"/>
      <c r="V139" s="279"/>
      <c r="W139" s="279"/>
      <c r="X139" s="279"/>
      <c r="Y139" s="279"/>
      <c r="Z139" s="279"/>
      <c r="AA139" s="279"/>
      <c r="AB139" s="279"/>
      <c r="AC139" s="279"/>
      <c r="AD139" s="279"/>
      <c r="AE139" s="279"/>
      <c r="AF139" s="279"/>
    </row>
    <row r="140" spans="1:32">
      <c r="A140" s="835"/>
      <c r="B140" s="835"/>
      <c r="C140" s="835"/>
      <c r="D140" s="835"/>
      <c r="E140" s="835"/>
      <c r="F140" s="837"/>
      <c r="G140" s="835"/>
      <c r="H140" s="868"/>
      <c r="I140" s="838"/>
      <c r="J140" s="838"/>
      <c r="K140" s="279"/>
      <c r="N140" s="279"/>
      <c r="O140" s="279"/>
      <c r="P140" s="279"/>
      <c r="Q140" s="279"/>
      <c r="R140" s="279"/>
      <c r="S140" s="279"/>
      <c r="T140" s="279"/>
      <c r="U140" s="279"/>
      <c r="V140" s="279"/>
      <c r="W140" s="279"/>
      <c r="X140" s="279"/>
      <c r="Y140" s="279"/>
      <c r="Z140" s="279"/>
      <c r="AA140" s="279"/>
      <c r="AB140" s="279"/>
      <c r="AC140" s="279"/>
      <c r="AD140" s="279"/>
      <c r="AE140" s="279"/>
      <c r="AF140" s="279"/>
    </row>
    <row r="141" spans="1:32">
      <c r="A141" s="835"/>
      <c r="B141" s="835"/>
      <c r="C141" s="835"/>
      <c r="D141" s="835"/>
      <c r="E141" s="835"/>
      <c r="F141" s="837"/>
      <c r="G141" s="835"/>
      <c r="H141" s="868"/>
      <c r="I141" s="838"/>
      <c r="J141" s="838"/>
      <c r="K141" s="279"/>
      <c r="N141" s="279"/>
      <c r="O141" s="279"/>
      <c r="P141" s="279"/>
      <c r="Q141" s="279"/>
      <c r="R141" s="279"/>
      <c r="S141" s="279"/>
      <c r="T141" s="279"/>
      <c r="U141" s="279"/>
      <c r="V141" s="279"/>
      <c r="W141" s="279"/>
      <c r="X141" s="279"/>
      <c r="Y141" s="279"/>
      <c r="Z141" s="279"/>
      <c r="AA141" s="279"/>
      <c r="AB141" s="279"/>
      <c r="AC141" s="279"/>
      <c r="AD141" s="279"/>
      <c r="AE141" s="279"/>
      <c r="AF141" s="279"/>
    </row>
    <row r="142" spans="1:32">
      <c r="A142" s="835"/>
      <c r="B142" s="835"/>
      <c r="C142" s="835"/>
      <c r="D142" s="835"/>
      <c r="E142" s="835"/>
      <c r="F142" s="837"/>
      <c r="G142" s="835"/>
      <c r="H142" s="868"/>
      <c r="I142" s="838"/>
      <c r="J142" s="838"/>
      <c r="K142" s="279"/>
      <c r="N142" s="279"/>
      <c r="O142" s="279"/>
      <c r="P142" s="279"/>
      <c r="Q142" s="279"/>
      <c r="R142" s="279"/>
      <c r="S142" s="279"/>
      <c r="T142" s="279"/>
      <c r="U142" s="279"/>
      <c r="V142" s="279"/>
      <c r="W142" s="279"/>
      <c r="X142" s="279"/>
      <c r="Y142" s="279"/>
      <c r="Z142" s="279"/>
      <c r="AA142" s="279"/>
      <c r="AB142" s="279"/>
      <c r="AC142" s="279"/>
      <c r="AD142" s="279"/>
      <c r="AE142" s="279"/>
      <c r="AF142" s="279"/>
    </row>
    <row r="143" spans="1:32">
      <c r="A143" s="835"/>
      <c r="B143" s="835"/>
      <c r="C143" s="835"/>
      <c r="D143" s="835"/>
      <c r="E143" s="835"/>
      <c r="F143" s="837"/>
      <c r="G143" s="835"/>
      <c r="H143" s="868"/>
      <c r="I143" s="838"/>
      <c r="J143" s="838"/>
      <c r="K143" s="279"/>
      <c r="N143" s="279"/>
      <c r="O143" s="279"/>
      <c r="P143" s="279"/>
      <c r="Q143" s="279"/>
      <c r="R143" s="279"/>
      <c r="S143" s="279"/>
      <c r="T143" s="279"/>
      <c r="U143" s="279"/>
      <c r="V143" s="279"/>
      <c r="W143" s="279"/>
      <c r="X143" s="279"/>
      <c r="Y143" s="279"/>
      <c r="Z143" s="279"/>
      <c r="AA143" s="279"/>
      <c r="AB143" s="279"/>
      <c r="AC143" s="279"/>
      <c r="AD143" s="279"/>
      <c r="AE143" s="279"/>
      <c r="AF143" s="279"/>
    </row>
    <row r="144" spans="1:32">
      <c r="A144" s="835"/>
      <c r="B144" s="835"/>
      <c r="C144" s="835"/>
      <c r="D144" s="835"/>
      <c r="E144" s="835"/>
      <c r="F144" s="837"/>
      <c r="G144" s="835"/>
      <c r="H144" s="868"/>
      <c r="I144" s="838"/>
      <c r="J144" s="838"/>
      <c r="K144" s="279"/>
      <c r="N144" s="279"/>
      <c r="O144" s="279"/>
      <c r="P144" s="279"/>
      <c r="Q144" s="279"/>
      <c r="R144" s="279"/>
      <c r="S144" s="279"/>
      <c r="T144" s="279"/>
      <c r="U144" s="279"/>
      <c r="V144" s="279"/>
      <c r="W144" s="279"/>
      <c r="X144" s="279"/>
      <c r="Y144" s="279"/>
      <c r="Z144" s="279"/>
      <c r="AA144" s="279"/>
      <c r="AB144" s="279"/>
      <c r="AC144" s="279"/>
      <c r="AD144" s="279"/>
      <c r="AE144" s="279"/>
      <c r="AF144" s="279"/>
    </row>
  </sheetData>
  <sheetProtection algorithmName="SHA-512" hashValue="EtPTjz8oyrIoxJMA+CD+558cdGTmX8Y9GBV/T3BWYYUtzSofb1p+7Dp1AIUI9OeqEmPcxbcSuC4UP39QvwY6vg==" saltValue="v9n8bK4Eo5pwBwCOGn3/yQ==" spinCount="100000" sheet="1" formatColumns="0" formatRows="0" selectLockedCells="1"/>
  <customSheetViews>
    <customSheetView guid="{987A3FAC-920D-4C0C-8129-D8F4AFD7E477}" scale="90" fitToPage="1" printArea="1" hiddenRows="1" view="pageBreakPreview" topLeftCell="A22">
      <selection activeCell="I27" sqref="I27"/>
      <pageMargins left="0" right="0" top="0" bottom="0" header="0" footer="0"/>
      <printOptions horizontalCentered="1"/>
      <pageSetup paperSize="9" scale="74" fitToHeight="0" orientation="landscape" r:id="rId1"/>
      <headerFooter alignWithMargins="0">
        <oddFooter>&amp;R&amp;"Book Antiqua,Bold"&amp;10Schedule-2/ Page &amp;P of &amp;N</oddFooter>
      </headerFooter>
    </customSheetView>
    <customSheetView guid="{CB55CDDD-15EC-4265-9148-3411BBB26D54}" scale="70" fitToPage="1" printArea="1" hiddenRows="1" view="pageBreakPreview" topLeftCell="A120">
      <selection activeCell="I131" sqref="I131"/>
      <pageMargins left="0" right="0" top="0" bottom="0" header="0" footer="0"/>
      <printOptions horizontalCentered="1"/>
      <pageSetup paperSize="9" scale="79" fitToHeight="0" orientation="landscape" r:id="rId2"/>
      <headerFooter alignWithMargins="0">
        <oddFooter>&amp;R&amp;"Book Antiqua,Bold"&amp;10Schedule-2/ Page &amp;P of &amp;N</oddFooter>
      </headerFooter>
    </customSheetView>
    <customSheetView guid="{023E95C7-CD0A-46A1-945E-64751E02EBFE}" scale="70" fitToPage="1" printArea="1" hiddenRows="1" view="pageBreakPreview" topLeftCell="A14">
      <selection activeCell="I22" sqref="I22"/>
      <pageMargins left="0" right="0" top="0" bottom="0" header="0" footer="0"/>
      <printOptions horizontalCentered="1"/>
      <pageSetup paperSize="9" scale="79" fitToHeight="0" orientation="landscape" r:id="rId3"/>
      <headerFooter alignWithMargins="0">
        <oddFooter>&amp;R&amp;"Book Antiqua,Bold"&amp;10Schedule-2/ Page &amp;P of &amp;N</oddFooter>
      </headerFooter>
    </customSheetView>
    <customSheetView guid="{BB6473B7-092C-417E-97E7-ED0705AE17A0}" scale="70" fitToPage="1" printArea="1" hiddenRows="1" view="pageBreakPreview" topLeftCell="A337">
      <selection activeCell="I22" sqref="I22"/>
      <pageMargins left="0" right="0" top="0" bottom="0" header="0" footer="0"/>
      <printOptions horizontalCentered="1"/>
      <pageSetup paperSize="9" scale="79" fitToHeight="0" orientation="landscape" r:id="rId4"/>
      <headerFooter alignWithMargins="0">
        <oddFooter>&amp;R&amp;"Book Antiqua,Bold"&amp;10Schedule-2/ Page &amp;P of &amp;N</oddFooter>
      </headerFooter>
    </customSheetView>
    <customSheetView guid="{A41EE4DE-0D82-4A56-8210-F78316511D11}" scale="115" fitToPage="1" printArea="1" hiddenRows="1" view="pageBreakPreview" topLeftCell="A26">
      <selection activeCell="I27" sqref="I27"/>
      <pageMargins left="0" right="0" top="0" bottom="0" header="0" footer="0"/>
      <printOptions horizontalCentered="1"/>
      <pageSetup paperSize="9" scale="79" fitToHeight="0" orientation="landscape" r:id="rId5"/>
      <headerFooter alignWithMargins="0">
        <oddFooter>&amp;R&amp;"Book Antiqua,Bold"&amp;10Schedule-2/ Page &amp;P of &amp;N</oddFooter>
      </headerFooter>
    </customSheetView>
    <customSheetView guid="{1E0C44A1-9358-4FBD-8C2C-4DB661DA1476}" scale="115" fitToPage="1" printArea="1" hiddenRows="1" view="pageBreakPreview" topLeftCell="A264">
      <selection activeCell="I266" sqref="I266"/>
      <pageMargins left="0" right="0" top="0" bottom="0" header="0" footer="0"/>
      <printOptions horizontalCentered="1"/>
      <pageSetup paperSize="9" scale="79" fitToHeight="0" orientation="landscape" r:id="rId6"/>
      <headerFooter alignWithMargins="0">
        <oddFooter>&amp;R&amp;"Book Antiqua,Bold"&amp;10Schedule-2/ Page &amp;P of &amp;N</oddFooter>
      </headerFooter>
    </customSheetView>
    <customSheetView guid="{498493C3-769C-4143-9114-C68CD1D40B11}" fitToPage="1" printArea="1" hiddenRows="1" view="pageBreakPreview" topLeftCell="C295">
      <selection activeCell="I312" sqref="I312"/>
      <pageMargins left="0" right="0" top="0" bottom="0" header="0" footer="0"/>
      <printOptions horizontalCentered="1"/>
      <pageSetup paperSize="9" scale="82" fitToHeight="0" orientation="landscape" r:id="rId7"/>
      <headerFooter alignWithMargins="0">
        <oddFooter>&amp;R&amp;"Book Antiqua,Bold"&amp;10Schedule-2/ Page &amp;P of &amp;N</oddFooter>
      </headerFooter>
    </customSheetView>
    <customSheetView guid="{C431BC99-7569-44AB-83F6-AB73BDED3783}" printArea="1" hiddenColumns="1" view="pageBreakPreview" topLeftCell="A280">
      <selection activeCell="E296" sqref="E296"/>
      <pageMargins left="0" right="0" top="0" bottom="0" header="0" footer="0"/>
      <printOptions horizontalCentered="1"/>
      <pageSetup paperSize="9" scale="93" fitToHeight="2" orientation="landscape" r:id="rId8"/>
      <headerFooter alignWithMargins="0">
        <oddFooter>&amp;R&amp;"Book Antiqua,Bold"&amp;10Schedule-2/ Page &amp;P of &amp;N</oddFooter>
      </headerFooter>
    </customSheetView>
    <customSheetView guid="{E97134B6-5E8D-4951-8DA0-73D065532361}" fitToPage="1" printArea="1" hiddenRows="1" hiddenColumns="1" view="pageBreakPreview" topLeftCell="A4">
      <selection activeCell="E20" sqref="E20"/>
      <pageMargins left="0" right="0" top="0" bottom="0" header="0" footer="0"/>
      <printOptions horizontalCentered="1"/>
      <pageSetup paperSize="9" scale="42" fitToHeight="2" orientation="portrait" r:id="rId9"/>
      <headerFooter alignWithMargins="0">
        <oddFooter>&amp;R&amp;"Book Antiqua,Bold"&amp;10Schedule-2/ Page &amp;P of &amp;N</oddFooter>
      </headerFooter>
    </customSheetView>
    <customSheetView guid="{D0757F9E-DF41-4B40-A5E5-F4F8FDD8D61D}" fitToPage="1" printArea="1" hiddenRows="1" hiddenColumns="1" view="pageBreakPreview" topLeftCell="B19">
      <selection activeCell="E26" sqref="E26"/>
      <pageMargins left="0" right="0" top="0" bottom="0" header="0" footer="0"/>
      <printOptions horizontalCentered="1"/>
      <pageSetup paperSize="9" scale="77" fitToHeight="2" orientation="portrait" r:id="rId10"/>
      <headerFooter alignWithMargins="0">
        <oddFooter>&amp;R&amp;"Book Antiqua,Bold"&amp;10Schedule-2/ Page &amp;P of &amp;N</oddFooter>
      </headerFooter>
    </customSheetView>
    <customSheetView guid="{EE46BCD1-F715-4FA9-A5FC-1B125AD601E0}" scale="90" printArea="1" hiddenRows="1" hiddenColumns="1" view="pageBreakPreview" topLeftCell="A17">
      <selection activeCell="E17" sqref="E17"/>
      <pageMargins left="0" right="0" top="0" bottom="0" header="0" footer="0"/>
      <printOptions horizontalCentered="1"/>
      <pageSetup paperSize="9" orientation="landscape" r:id="rId11"/>
      <headerFooter alignWithMargins="0">
        <oddFooter>&amp;R&amp;"Book Antiqua,Bold"&amp;10Schedule-2/ Page &amp;P of &amp;N</oddFooter>
      </headerFooter>
    </customSheetView>
    <customSheetView guid="{4AA1107B-A795-4744-B566-827168772C7A}" printArea="1" hiddenRows="1" hiddenColumns="1" view="pageBreakPreview" topLeftCell="A44">
      <selection activeCell="E51" sqref="E51"/>
      <pageMargins left="0" right="0" top="0" bottom="0" header="0" footer="0"/>
      <printOptions horizontalCentered="1"/>
      <pageSetup paperSize="9" orientation="landscape" r:id="rId12"/>
      <headerFooter alignWithMargins="0">
        <oddFooter>&amp;R&amp;"Book Antiqua,Bold"&amp;10Schedule-2/ Page &amp;P of &amp;N</oddFooter>
      </headerFooter>
    </customSheetView>
    <customSheetView guid="{B23AD343-29DA-4CE0-BD10-47BF44F3782F}" printArea="1" hiddenRows="1" hiddenColumns="1" view="pageBreakPreview" topLeftCell="A45">
      <selection activeCell="E19" sqref="E19"/>
      <pageMargins left="0" right="0" top="0" bottom="0" header="0" footer="0"/>
      <printOptions horizontalCentered="1"/>
      <pageSetup paperSize="9" orientation="landscape" horizontalDpi="300" verticalDpi="300" r:id="rId13"/>
      <headerFooter alignWithMargins="0">
        <oddFooter>&amp;R&amp;"Book Antiqua,Bold"&amp;10Schedule-2/ Page &amp;P of &amp;N</oddFooter>
      </headerFooter>
    </customSheetView>
    <customSheetView guid="{ECE9294F-C910-4036-88BC-B1F2176FB06B}" printArea="1" hiddenRows="1" hiddenColumns="1">
      <selection activeCell="E18" sqref="E18"/>
      <colBreaks count="1" manualBreakCount="1">
        <brk id="6" max="1048575" man="1"/>
      </colBreaks>
      <pageMargins left="0" right="0" top="0" bottom="0" header="0" footer="0"/>
      <printOptions horizontalCentered="1"/>
      <pageSetup paperSize="9" orientation="portrait" horizontalDpi="300" verticalDpi="300" r:id="rId14"/>
      <headerFooter alignWithMargins="0">
        <oddFooter>&amp;R&amp;"Book Antiqua,Bold"&amp;10Schedule-2/ Page &amp;P of &amp;N</oddFooter>
      </headerFooter>
    </customSheetView>
    <customSheetView guid="{4F65FF32-EC61-4022-A399-2986D7B6B8B3}" hiddenRows="1" hiddenColumns="1" showRuler="0" topLeftCell="A16">
      <selection activeCell="E18" sqref="E18"/>
      <rowBreaks count="1" manualBreakCount="1">
        <brk id="32" max="5" man="1"/>
      </rowBreaks>
      <colBreaks count="1" manualBreakCount="1">
        <brk id="6" max="1048575" man="1"/>
      </colBreaks>
      <pageMargins left="0" right="0" top="0" bottom="0" header="0" footer="0"/>
      <printOptions horizontalCentered="1"/>
      <pageSetup paperSize="9" orientation="portrait" horizontalDpi="300" verticalDpi="300" r:id="rId15"/>
      <headerFooter alignWithMargins="0">
        <oddFooter>&amp;R&amp;"Book Antiqua,Bold"&amp;10Schedule-2/ Page &amp;P of &amp;N</oddFooter>
      </headerFooter>
    </customSheetView>
    <customSheetView guid="{01ACF2E1-8E61-4459-ABC1-B6C183DEED61}" showRuler="0">
      <selection activeCell="E27" sqref="E27"/>
      <rowBreaks count="1" manualBreakCount="1">
        <brk id="32" max="5" man="1"/>
      </rowBreaks>
      <colBreaks count="1" manualBreakCount="1">
        <brk id="6" max="1048575" man="1"/>
      </colBreaks>
      <pageMargins left="0" right="0" top="0" bottom="0" header="0" footer="0"/>
      <printOptions horizontalCentered="1"/>
      <pageSetup paperSize="9" orientation="portrait" horizontalDpi="300" verticalDpi="300" r:id="rId16"/>
      <headerFooter alignWithMargins="0">
        <oddFooter>&amp;R&amp;"Book Antiqua,Bold"&amp;10Schedule-2/ Page &amp;P of &amp;N</oddFooter>
      </headerFooter>
    </customSheetView>
    <customSheetView guid="{14D7F02E-BCCA-4517-ABC7-537FF4AEB67A}" hiddenColumns="1">
      <selection activeCell="E101" sqref="E101:E110"/>
      <rowBreaks count="2" manualBreakCount="2">
        <brk id="28" max="5" man="1"/>
        <brk id="46" max="5" man="1"/>
      </rowBreaks>
      <colBreaks count="1" manualBreakCount="1">
        <brk id="6" max="1048575" man="1"/>
      </colBreaks>
      <pageMargins left="0" right="0" top="0" bottom="0" header="0" footer="0"/>
      <printOptions horizontalCentered="1"/>
      <pageSetup paperSize="9" orientation="portrait" horizontalDpi="300" verticalDpi="300" r:id="rId17"/>
      <headerFooter alignWithMargins="0">
        <oddFooter>&amp;R&amp;"Book Antiqua,Bold"&amp;10Schedule-2/ Page &amp;P of &amp;N</oddFooter>
      </headerFooter>
    </customSheetView>
    <customSheetView guid="{27A45B7A-04F2-4516-B80B-5ED0825D4ED3}" showPageBreaks="1" printArea="1" hiddenColumns="1" view="pageBreakPreview" topLeftCell="A65">
      <selection activeCell="E100" sqref="E100"/>
      <colBreaks count="1" manualBreakCount="1">
        <brk id="6" max="1048575" man="1"/>
      </colBreaks>
      <pageMargins left="0" right="0" top="0" bottom="0" header="0" footer="0"/>
      <printOptions horizontalCentered="1"/>
      <pageSetup paperSize="9" orientation="portrait" horizontalDpi="300" verticalDpi="300" r:id="rId18"/>
      <headerFooter alignWithMargins="0">
        <oddFooter>&amp;R&amp;"Book Antiqua,Bold"&amp;10Schedule-2/ Page &amp;P of &amp;N</oddFooter>
      </headerFooter>
    </customSheetView>
    <customSheetView guid="{E9F4E142-7D26-464D-BECA-4F3806DB1FE1}" printArea="1" hiddenRows="1" hiddenColumns="1" view="pageBreakPreview" topLeftCell="A45">
      <selection activeCell="E19" sqref="E19"/>
      <pageMargins left="0" right="0" top="0" bottom="0" header="0" footer="0"/>
      <printOptions horizontalCentered="1"/>
      <pageSetup paperSize="9" orientation="landscape" horizontalDpi="300" verticalDpi="300" r:id="rId19"/>
      <headerFooter alignWithMargins="0">
        <oddFooter>&amp;R&amp;"Book Antiqua,Bold"&amp;10Schedule-2/ Page &amp;P of &amp;N</oddFooter>
      </headerFooter>
    </customSheetView>
    <customSheetView guid="{A7DBDDEF-9245-44C6-9EBF-032DB6E1C0A2}" printArea="1" hiddenRows="1" hiddenColumns="1" view="pageBreakPreview" topLeftCell="A42">
      <selection activeCell="E26" sqref="E25:E26"/>
      <pageMargins left="0" right="0" top="0" bottom="0" header="0" footer="0"/>
      <printOptions horizontalCentered="1"/>
      <pageSetup paperSize="9" orientation="landscape" r:id="rId20"/>
      <headerFooter alignWithMargins="0">
        <oddFooter>&amp;R&amp;"Book Antiqua,Bold"&amp;10Schedule-2/ Page &amp;P of &amp;N</oddFooter>
      </headerFooter>
    </customSheetView>
    <customSheetView guid="{7487ED9F-BBED-4B2A-9631-22F1A430946B}" printArea="1" hiddenRows="1" hiddenColumns="1" view="pageBreakPreview">
      <selection activeCell="E51" sqref="E51"/>
      <pageMargins left="0" right="0" top="0" bottom="0" header="0" footer="0"/>
      <printOptions horizontalCentered="1"/>
      <pageSetup paperSize="9" orientation="landscape" r:id="rId21"/>
      <headerFooter alignWithMargins="0">
        <oddFooter>&amp;R&amp;"Book Antiqua,Bold"&amp;10Schedule-2/ Page &amp;P of &amp;N</oddFooter>
      </headerFooter>
    </customSheetView>
    <customSheetView guid="{B3CE7B10-A914-4559-A6DA-AED8C22AFD6D}" scale="90" printArea="1" hiddenRows="1" hiddenColumns="1" view="pageBreakPreview" topLeftCell="A11">
      <selection activeCell="E32" sqref="E32"/>
      <pageMargins left="0" right="0" top="0" bottom="0" header="0" footer="0"/>
      <printOptions horizontalCentered="1"/>
      <pageSetup paperSize="9" scale="67" orientation="landscape" r:id="rId22"/>
      <headerFooter alignWithMargins="0">
        <oddFooter>&amp;R&amp;"Book Antiqua,Bold"&amp;10Schedule-2/ Page &amp;P of &amp;N</oddFooter>
      </headerFooter>
    </customSheetView>
    <customSheetView guid="{D53177B2-31EC-4222-B97A-A37DCFD9E45B}" fitToPage="1" printArea="1" hiddenRows="1" hiddenColumns="1" view="pageBreakPreview" topLeftCell="A130">
      <selection activeCell="E151" sqref="E151"/>
      <pageMargins left="0" right="0" top="0" bottom="0" header="0" footer="0"/>
      <printOptions horizontalCentered="1"/>
      <pageSetup paperSize="9" scale="42" fitToHeight="2" orientation="portrait" r:id="rId23"/>
      <headerFooter alignWithMargins="0">
        <oddFooter>&amp;R&amp;"Book Antiqua,Bold"&amp;10Schedule-2/ Page &amp;P of &amp;N</oddFooter>
      </headerFooter>
    </customSheetView>
    <customSheetView guid="{223BC0FC-814D-40F0-9795-CE82A16FF3A5}" fitToPage="1" printArea="1" hiddenRows="1" hiddenColumns="1" view="pageBreakPreview" topLeftCell="A19">
      <selection activeCell="E19" sqref="E19"/>
      <pageMargins left="0" right="0" top="0" bottom="0" header="0" footer="0"/>
      <printOptions horizontalCentered="1"/>
      <pageSetup paperSize="9" scale="30" fitToHeight="2" orientation="portrait" r:id="rId24"/>
      <headerFooter alignWithMargins="0">
        <oddFooter>&amp;R&amp;"Book Antiqua,Bold"&amp;10Schedule-2/ Page &amp;P of &amp;N</oddFooter>
      </headerFooter>
    </customSheetView>
    <customSheetView guid="{B835C05C-B615-4DCB-982D-4519616B3CD8}" printArea="1" hiddenColumns="1" view="pageBreakPreview" topLeftCell="A138">
      <selection activeCell="E149" sqref="E149"/>
      <pageMargins left="0" right="0" top="0" bottom="0" header="0" footer="0"/>
      <printOptions horizontalCentered="1"/>
      <pageSetup paperSize="9" scale="93" fitToHeight="2" orientation="landscape" r:id="rId25"/>
      <headerFooter alignWithMargins="0">
        <oddFooter>&amp;R&amp;"Book Antiqua,Bold"&amp;10Schedule-2/ Page &amp;P of &amp;N</oddFooter>
      </headerFooter>
    </customSheetView>
    <customSheetView guid="{A34CC49F-E309-4C23-B4F6-1E3B307C10D1}" fitToPage="1" printArea="1" hiddenRows="1" view="pageBreakPreview" topLeftCell="C36">
      <selection activeCell="I56" sqref="I56"/>
      <pageMargins left="0" right="0" top="0" bottom="0" header="0" footer="0"/>
      <printOptions horizontalCentered="1"/>
      <pageSetup paperSize="9" scale="79" fitToHeight="0" orientation="landscape" r:id="rId26"/>
      <headerFooter alignWithMargins="0">
        <oddFooter>&amp;R&amp;"Book Antiqua,Bold"&amp;10Schedule-2/ Page &amp;P of &amp;N</oddFooter>
      </headerFooter>
    </customSheetView>
    <customSheetView guid="{8909CFDD-4F29-4C72-886E-908773EE94A2}" scale="115" fitToPage="1" printArea="1" hiddenRows="1" view="pageBreakPreview">
      <selection activeCell="I22" sqref="I22"/>
      <pageMargins left="0" right="0" top="0" bottom="0" header="0" footer="0"/>
      <printOptions horizontalCentered="1"/>
      <pageSetup paperSize="9" scale="79" fitToHeight="0" orientation="landscape" r:id="rId27"/>
      <headerFooter alignWithMargins="0">
        <oddFooter>&amp;R&amp;"Book Antiqua,Bold"&amp;10Schedule-2/ Page &amp;P of &amp;N</oddFooter>
      </headerFooter>
    </customSheetView>
    <customSheetView guid="{D5F8AD2D-F014-4A7B-9CE7-589273BD9F11}" scale="70" fitToPage="1" printArea="1" hiddenRows="1" view="pageBreakPreview" topLeftCell="A475">
      <selection activeCell="I497" sqref="I497"/>
      <pageMargins left="0" right="0" top="0" bottom="0" header="0" footer="0"/>
      <printOptions horizontalCentered="1"/>
      <pageSetup paperSize="9" scale="74" fitToHeight="0" orientation="landscape" r:id="rId28"/>
      <headerFooter alignWithMargins="0">
        <oddFooter>&amp;R&amp;"Book Antiqua,Bold"&amp;10Schedule-2/ Page &amp;P of &amp;N</oddFooter>
      </headerFooter>
    </customSheetView>
    <customSheetView guid="{B79CB868-E256-4BC8-93B8-32C16DA3E61B}" scale="90" fitToPage="1" printArea="1" hiddenRows="1" view="pageBreakPreview" topLeftCell="A22">
      <selection activeCell="I27" sqref="I27"/>
      <pageMargins left="0" right="0" top="0" bottom="0" header="0" footer="0"/>
      <printOptions horizontalCentered="1"/>
      <pageSetup paperSize="9" scale="74" fitToHeight="0" orientation="landscape" r:id="rId29"/>
      <headerFooter alignWithMargins="0">
        <oddFooter>&amp;R&amp;"Book Antiqua,Bold"&amp;10Schedule-2/ Page &amp;P of &amp;N</oddFooter>
      </headerFooter>
    </customSheetView>
  </customSheetViews>
  <mergeCells count="18">
    <mergeCell ref="A6:D6"/>
    <mergeCell ref="B62:J62"/>
    <mergeCell ref="H64:I64"/>
    <mergeCell ref="A3:J3"/>
    <mergeCell ref="R3:S3"/>
    <mergeCell ref="A4:J4"/>
    <mergeCell ref="A7:H7"/>
    <mergeCell ref="C8:E8"/>
    <mergeCell ref="A8:B8"/>
    <mergeCell ref="H65:I65"/>
    <mergeCell ref="C11:E11"/>
    <mergeCell ref="C9:E9"/>
    <mergeCell ref="I15:J15"/>
    <mergeCell ref="A13:J13"/>
    <mergeCell ref="C10:E10"/>
    <mergeCell ref="A9:B9"/>
    <mergeCell ref="H63:I63"/>
    <mergeCell ref="D18:F18"/>
  </mergeCells>
  <phoneticPr fontId="3" type="noConversion"/>
  <conditionalFormatting sqref="I19:I57">
    <cfRule type="expression" dxfId="34" priority="3404" stopIfTrue="1">
      <formula>H19&gt;0</formula>
    </cfRule>
    <cfRule type="cellIs" dxfId="33" priority="3405" stopIfTrue="1" operator="equal">
      <formula>"a"</formula>
    </cfRule>
    <cfRule type="expression" dxfId="32" priority="3406" stopIfTrue="1">
      <formula>F19&gt;0</formula>
    </cfRule>
  </conditionalFormatting>
  <dataValidations count="2">
    <dataValidation type="whole" operator="greaterThan" allowBlank="1" showInputMessage="1" showErrorMessage="1" sqref="I19:I57" xr:uid="{00000000-0002-0000-0600-000000000000}">
      <formula1>0</formula1>
    </dataValidation>
    <dataValidation allowBlank="1" showInputMessage="1" showErrorMessage="1" error="Enter Direct or Bought-out only" sqref="O18" xr:uid="{4EB6B6E2-986C-4DE3-B926-1F0BA765B137}"/>
  </dataValidations>
  <printOptions horizontalCentered="1"/>
  <pageMargins left="0.25" right="0.25" top="0.25" bottom="0.25" header="0.05" footer="0.05"/>
  <pageSetup paperSize="9" fitToHeight="0" orientation="landscape" r:id="rId30"/>
  <headerFooter alignWithMargins="0">
    <oddFooter>&amp;R&amp;"Book Antiqua,Bold"&amp;10Schedule-2/ Page &amp;P of &amp;N</oddFooter>
  </headerFooter>
  <drawing r:id="rId3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5">
    <tabColor indexed="53"/>
  </sheetPr>
  <dimension ref="A1:AO140"/>
  <sheetViews>
    <sheetView topLeftCell="A34" zoomScale="80" zoomScaleNormal="80" zoomScaleSheetLayoutView="100" workbookViewId="0">
      <selection activeCell="F56" sqref="F56"/>
    </sheetView>
  </sheetViews>
  <sheetFormatPr defaultColWidth="9" defaultRowHeight="16.5"/>
  <cols>
    <col min="1" max="1" width="11.375" style="373" customWidth="1"/>
    <col min="2" max="2" width="32.625" style="360" customWidth="1"/>
    <col min="3" max="3" width="7.625" style="359" customWidth="1"/>
    <col min="4" max="4" width="9.625" style="359" customWidth="1"/>
    <col min="5" max="6" width="17.625" style="359" customWidth="1"/>
    <col min="7" max="7" width="9" style="183"/>
    <col min="8" max="10" width="9" style="321"/>
    <col min="11" max="11" width="9" style="321" hidden="1" customWidth="1"/>
    <col min="12" max="13" width="17.625" style="321" hidden="1" customWidth="1"/>
    <col min="14" max="14" width="9" style="322" hidden="1" customWidth="1"/>
    <col min="15" max="15" width="15.625" style="321" hidden="1" customWidth="1"/>
    <col min="16" max="16" width="17.125" style="321" hidden="1" customWidth="1"/>
    <col min="17" max="17" width="9" style="321" hidden="1" customWidth="1"/>
    <col min="18" max="37" width="9" style="80"/>
    <col min="38" max="16384" width="9" style="321"/>
  </cols>
  <sheetData>
    <row r="1" spans="1:41" s="322" customFormat="1" ht="18" customHeight="1">
      <c r="A1" s="59" t="str">
        <f>Cover!B3</f>
        <v>SR-I/C&amp;M/WC-4402/2025(SR1/NT/W-AIS/DOM/B00/25/13182), (RFx: 5002004796)</v>
      </c>
      <c r="B1" s="60"/>
      <c r="C1" s="61"/>
      <c r="D1" s="61"/>
      <c r="E1" s="7"/>
      <c r="F1" s="8" t="s">
        <v>182</v>
      </c>
      <c r="G1" s="183"/>
      <c r="H1" s="1"/>
      <c r="I1" s="1"/>
      <c r="J1" s="1"/>
      <c r="K1" s="1"/>
      <c r="L1" s="1"/>
      <c r="M1" s="1"/>
      <c r="N1" s="1"/>
      <c r="O1" s="1"/>
      <c r="P1" s="1"/>
      <c r="Q1" s="1"/>
      <c r="R1" s="183"/>
      <c r="S1" s="183"/>
      <c r="T1" s="183"/>
      <c r="U1" s="183"/>
      <c r="V1" s="183"/>
      <c r="W1" s="183"/>
      <c r="X1" s="183"/>
      <c r="Y1" s="183"/>
      <c r="Z1" s="183"/>
      <c r="AA1" s="183"/>
      <c r="AB1" s="183"/>
      <c r="AC1" s="183"/>
      <c r="AD1" s="183"/>
      <c r="AE1" s="183"/>
      <c r="AF1" s="183"/>
      <c r="AG1" s="183"/>
      <c r="AH1" s="183"/>
      <c r="AI1" s="183"/>
      <c r="AJ1" s="183"/>
      <c r="AK1" s="183"/>
      <c r="AL1" s="1"/>
      <c r="AM1" s="1"/>
      <c r="AN1" s="1"/>
      <c r="AO1" s="1"/>
    </row>
    <row r="2" spans="1:41" s="322" customFormat="1" ht="15" customHeight="1">
      <c r="A2" s="4"/>
      <c r="B2" s="13"/>
      <c r="C2" s="6"/>
      <c r="D2" s="6"/>
      <c r="E2" s="1"/>
      <c r="F2" s="1"/>
      <c r="G2" s="183"/>
      <c r="H2" s="1"/>
      <c r="I2" s="1"/>
      <c r="J2" s="1"/>
      <c r="K2" s="1"/>
      <c r="L2" s="1"/>
      <c r="M2" s="1"/>
      <c r="N2" s="1"/>
      <c r="O2" s="1"/>
      <c r="P2" s="1"/>
      <c r="Q2" s="1"/>
      <c r="R2" s="183"/>
      <c r="S2" s="183"/>
      <c r="T2" s="183"/>
      <c r="U2" s="183"/>
      <c r="V2" s="183"/>
      <c r="W2" s="183"/>
      <c r="X2" s="183"/>
      <c r="Y2" s="183"/>
      <c r="Z2" s="183"/>
      <c r="AA2" s="183"/>
      <c r="AB2" s="183"/>
      <c r="AC2" s="183"/>
      <c r="AD2" s="183"/>
      <c r="AE2" s="183"/>
      <c r="AF2" s="183"/>
      <c r="AG2" s="183"/>
      <c r="AH2" s="183"/>
      <c r="AI2" s="183"/>
      <c r="AJ2" s="183"/>
      <c r="AK2" s="183"/>
      <c r="AL2" s="1"/>
      <c r="AM2" s="1"/>
      <c r="AN2" s="1"/>
      <c r="AO2" s="1"/>
    </row>
    <row r="3" spans="1:41" s="322" customFormat="1" ht="50.25" customHeight="1">
      <c r="A3" s="1245" t="str">
        <f>Cover!$B$2</f>
        <v xml:space="preserve">WC-4402 : 400KV AIS Substation Extension Package of Kurnool-3 PS due to Re-Arrangement in Electrical Layout at Kurnool-III Pooling Station </v>
      </c>
      <c r="B3" s="1245"/>
      <c r="C3" s="1245"/>
      <c r="D3" s="1245"/>
      <c r="E3" s="1245"/>
      <c r="F3" s="1245"/>
      <c r="G3" s="358"/>
      <c r="H3" s="374"/>
      <c r="I3" s="250"/>
      <c r="J3" s="183"/>
      <c r="K3" s="183" t="s">
        <v>183</v>
      </c>
      <c r="L3" s="183"/>
      <c r="M3" s="183">
        <f>IF(ISERROR(#REF!/('Sch-6'!D14+'Sch-6'!D16+'Sch-6'!D18)),0,#REF!/( 'Sch-6'!D14+'Sch-6'!D16+'Sch-6'!D18))</f>
        <v>0</v>
      </c>
      <c r="N3" s="183"/>
      <c r="O3" s="188"/>
      <c r="P3" s="189"/>
      <c r="Q3" s="189"/>
      <c r="R3" s="189"/>
      <c r="S3" s="183"/>
      <c r="T3" s="188"/>
      <c r="U3" s="183"/>
      <c r="V3" s="183"/>
      <c r="W3" s="1272"/>
      <c r="X3" s="1272"/>
      <c r="Y3" s="183"/>
      <c r="Z3" s="183"/>
      <c r="AA3" s="183"/>
      <c r="AB3" s="183"/>
      <c r="AC3" s="183"/>
      <c r="AD3" s="183"/>
      <c r="AE3" s="183"/>
      <c r="AF3" s="183"/>
      <c r="AG3" s="183"/>
      <c r="AH3" s="183"/>
      <c r="AI3" s="183"/>
      <c r="AJ3" s="183"/>
      <c r="AK3" s="183"/>
      <c r="AL3" s="183"/>
      <c r="AM3" s="183"/>
      <c r="AN3" s="183"/>
      <c r="AO3" s="183"/>
    </row>
    <row r="4" spans="1:41" s="322" customFormat="1" ht="22.15" customHeight="1">
      <c r="A4" s="1246" t="s">
        <v>184</v>
      </c>
      <c r="B4" s="1246"/>
      <c r="C4" s="1246"/>
      <c r="D4" s="1246"/>
      <c r="E4" s="1246"/>
      <c r="F4" s="1246"/>
      <c r="G4" s="190"/>
      <c r="H4" s="1"/>
      <c r="I4" s="1"/>
      <c r="J4" s="1"/>
      <c r="K4" s="4" t="s">
        <v>185</v>
      </c>
      <c r="L4" s="1"/>
      <c r="M4" s="304" t="e">
        <f>#REF!</f>
        <v>#REF!</v>
      </c>
      <c r="N4" s="1"/>
      <c r="O4" s="1"/>
      <c r="P4" s="1"/>
      <c r="Q4" s="1"/>
      <c r="R4" s="183"/>
      <c r="S4" s="183"/>
      <c r="T4" s="183"/>
      <c r="U4" s="183"/>
      <c r="V4" s="183"/>
      <c r="W4" s="183"/>
      <c r="X4" s="183"/>
      <c r="Y4" s="183"/>
      <c r="Z4" s="183"/>
      <c r="AA4" s="183"/>
      <c r="AB4" s="183"/>
      <c r="AC4" s="183"/>
      <c r="AD4" s="183"/>
      <c r="AE4" s="183"/>
      <c r="AF4" s="183"/>
      <c r="AG4" s="183"/>
      <c r="AH4" s="183"/>
      <c r="AI4" s="183"/>
      <c r="AJ4" s="183"/>
      <c r="AK4" s="183"/>
      <c r="AL4" s="1"/>
      <c r="AM4" s="1"/>
      <c r="AN4" s="1"/>
      <c r="AO4" s="1"/>
    </row>
    <row r="5" spans="1:41" s="322" customFormat="1" ht="15" customHeight="1">
      <c r="A5" s="1124"/>
      <c r="B5" s="447"/>
      <c r="C5" s="3"/>
      <c r="D5" s="3"/>
      <c r="E5" s="3"/>
      <c r="F5" s="1"/>
      <c r="G5" s="183"/>
      <c r="H5" s="1"/>
      <c r="I5" s="1"/>
      <c r="J5" s="1"/>
      <c r="K5" s="4" t="s">
        <v>186</v>
      </c>
      <c r="L5" s="1"/>
      <c r="M5" s="304">
        <f>IF(ISERROR(#REF!/#REF!),0,#REF! /#REF!)</f>
        <v>0</v>
      </c>
      <c r="N5" s="1"/>
      <c r="O5" s="1"/>
      <c r="P5" s="1"/>
      <c r="Q5" s="1"/>
      <c r="R5" s="183"/>
      <c r="S5" s="183"/>
      <c r="T5" s="183"/>
      <c r="U5" s="183"/>
      <c r="V5" s="183"/>
      <c r="W5" s="183"/>
      <c r="X5" s="183"/>
      <c r="Y5" s="183"/>
      <c r="Z5" s="183"/>
      <c r="AA5" s="183"/>
      <c r="AB5" s="183"/>
      <c r="AC5" s="183"/>
      <c r="AD5" s="183"/>
      <c r="AE5" s="183"/>
      <c r="AF5" s="183"/>
      <c r="AG5" s="183"/>
      <c r="AH5" s="183"/>
      <c r="AI5" s="183"/>
      <c r="AJ5" s="183"/>
      <c r="AK5" s="183"/>
      <c r="AL5" s="1"/>
      <c r="AM5" s="1"/>
      <c r="AN5" s="1"/>
      <c r="AO5" s="1"/>
    </row>
    <row r="6" spans="1:41" s="322" customFormat="1" ht="18" customHeight="1">
      <c r="A6" s="31" t="str">
        <f>'Sch-1'!A6</f>
        <v>Bidder’s Name and Address (Sole Bidder) :</v>
      </c>
      <c r="B6" s="32"/>
      <c r="C6" s="32"/>
      <c r="D6" s="32"/>
      <c r="E6" s="67" t="s">
        <v>88</v>
      </c>
      <c r="F6" s="1"/>
      <c r="G6" s="191"/>
      <c r="H6" s="1"/>
      <c r="I6" s="1"/>
      <c r="J6" s="1"/>
      <c r="K6" s="4" t="s">
        <v>187</v>
      </c>
      <c r="L6" s="1"/>
      <c r="M6" s="304" t="e">
        <f>#REF!</f>
        <v>#REF!</v>
      </c>
      <c r="N6" s="1"/>
      <c r="O6" s="1"/>
      <c r="P6" s="1"/>
      <c r="Q6" s="1"/>
      <c r="R6" s="183"/>
      <c r="S6" s="183"/>
      <c r="T6" s="183"/>
      <c r="U6" s="183"/>
      <c r="V6" s="183"/>
      <c r="W6" s="183"/>
      <c r="X6" s="183"/>
      <c r="Y6" s="183"/>
      <c r="Z6" s="183"/>
      <c r="AA6" s="183"/>
      <c r="AB6" s="183"/>
      <c r="AC6" s="183"/>
      <c r="AD6" s="183"/>
      <c r="AE6" s="183"/>
      <c r="AF6" s="183"/>
      <c r="AG6" s="183"/>
      <c r="AH6" s="183"/>
      <c r="AI6" s="183"/>
      <c r="AJ6" s="183"/>
      <c r="AK6" s="183"/>
      <c r="AL6" s="1"/>
      <c r="AM6" s="1"/>
      <c r="AN6" s="1"/>
      <c r="AO6" s="1"/>
    </row>
    <row r="7" spans="1:41" s="322" customFormat="1" ht="36" customHeight="1">
      <c r="A7" s="1273" t="str">
        <f>'Sch-1'!A7</f>
        <v/>
      </c>
      <c r="B7" s="1273"/>
      <c r="C7" s="1273"/>
      <c r="D7" s="1273"/>
      <c r="E7" s="302" t="str">
        <f>'Sch-1'!M7</f>
        <v>Contract &amp; Materials Dept.,</v>
      </c>
      <c r="F7" s="1"/>
      <c r="G7" s="191"/>
      <c r="H7" s="1"/>
      <c r="I7" s="1"/>
      <c r="J7" s="1"/>
      <c r="K7" s="4" t="s">
        <v>188</v>
      </c>
      <c r="L7" s="1"/>
      <c r="M7" s="304" t="e">
        <f>SUM(M3:M6)</f>
        <v>#REF!</v>
      </c>
      <c r="N7" s="1"/>
      <c r="O7" s="1"/>
      <c r="P7" s="1"/>
      <c r="Q7" s="1"/>
      <c r="R7" s="183"/>
      <c r="S7" s="183"/>
      <c r="T7" s="183"/>
      <c r="U7" s="183"/>
      <c r="V7" s="183"/>
      <c r="W7" s="183"/>
      <c r="X7" s="183"/>
      <c r="Y7" s="183"/>
      <c r="Z7" s="183"/>
      <c r="AA7" s="183"/>
      <c r="AB7" s="183"/>
      <c r="AC7" s="183"/>
      <c r="AD7" s="183"/>
      <c r="AE7" s="183"/>
      <c r="AF7" s="183"/>
      <c r="AG7" s="183"/>
      <c r="AH7" s="183"/>
      <c r="AI7" s="183"/>
      <c r="AJ7" s="183"/>
      <c r="AK7" s="183"/>
      <c r="AL7" s="1"/>
      <c r="AM7" s="1"/>
      <c r="AN7" s="1"/>
      <c r="AO7" s="1"/>
    </row>
    <row r="8" spans="1:41" s="322" customFormat="1" ht="18" customHeight="1">
      <c r="A8" s="31" t="s">
        <v>89</v>
      </c>
      <c r="B8" s="1274" t="str">
        <f>IF('Sch-1'!C8=0, "", 'Sch-1'!C8)</f>
        <v/>
      </c>
      <c r="C8" s="1274"/>
      <c r="D8" s="1274"/>
      <c r="E8" s="302" t="str">
        <f>'Sch-1'!M8</f>
        <v>Power Grid Corporation of India Ltd.,</v>
      </c>
      <c r="F8" s="1"/>
      <c r="G8" s="191"/>
      <c r="H8" s="1"/>
      <c r="I8" s="1"/>
      <c r="J8" s="1"/>
      <c r="K8" s="1"/>
      <c r="L8" s="1"/>
      <c r="M8" s="1"/>
      <c r="N8" s="1"/>
      <c r="O8" s="1"/>
      <c r="P8" s="1"/>
      <c r="Q8" s="1"/>
      <c r="R8" s="183"/>
      <c r="S8" s="183"/>
      <c r="T8" s="183"/>
      <c r="U8" s="183"/>
      <c r="V8" s="183"/>
      <c r="W8" s="183"/>
      <c r="X8" s="183"/>
      <c r="Y8" s="183"/>
      <c r="Z8" s="183"/>
      <c r="AA8" s="183"/>
      <c r="AB8" s="183"/>
      <c r="AC8" s="183"/>
      <c r="AD8" s="183"/>
      <c r="AE8" s="183"/>
      <c r="AF8" s="183"/>
      <c r="AG8" s="183"/>
      <c r="AH8" s="183"/>
      <c r="AI8" s="183"/>
      <c r="AJ8" s="183"/>
      <c r="AK8" s="183"/>
      <c r="AL8" s="1"/>
      <c r="AM8" s="1"/>
      <c r="AN8" s="1"/>
      <c r="AO8" s="1"/>
    </row>
    <row r="9" spans="1:41" s="322" customFormat="1" ht="18" customHeight="1">
      <c r="A9" s="31" t="s">
        <v>90</v>
      </c>
      <c r="B9" s="1274" t="str">
        <f>IF('Sch-1'!C9=0, "", 'Sch-1'!C9)</f>
        <v/>
      </c>
      <c r="C9" s="1274"/>
      <c r="D9" s="1274"/>
      <c r="E9" s="302" t="str">
        <f>'Sch-1'!M9</f>
        <v>SRTS-I, Kavadiguda Main Road,</v>
      </c>
      <c r="F9" s="1"/>
      <c r="G9" s="191"/>
      <c r="H9" s="1"/>
      <c r="I9" s="1"/>
      <c r="J9" s="1"/>
      <c r="K9" s="1"/>
      <c r="L9" s="1"/>
      <c r="M9" s="1"/>
      <c r="N9" s="1"/>
      <c r="O9" s="1"/>
      <c r="P9" s="1"/>
      <c r="Q9" s="1"/>
      <c r="R9" s="183"/>
      <c r="S9" s="183"/>
      <c r="T9" s="183"/>
      <c r="U9" s="183"/>
      <c r="V9" s="183"/>
      <c r="W9" s="183"/>
      <c r="X9" s="183"/>
      <c r="Y9" s="183"/>
      <c r="Z9" s="183"/>
      <c r="AA9" s="183"/>
      <c r="AB9" s="183"/>
      <c r="AC9" s="183"/>
      <c r="AD9" s="183"/>
      <c r="AE9" s="183"/>
      <c r="AF9" s="183"/>
      <c r="AG9" s="183"/>
      <c r="AH9" s="183"/>
      <c r="AI9" s="183"/>
      <c r="AJ9" s="183"/>
      <c r="AK9" s="183"/>
      <c r="AL9" s="1"/>
      <c r="AM9" s="1"/>
      <c r="AN9" s="1"/>
      <c r="AO9" s="1"/>
    </row>
    <row r="10" spans="1:41" s="322" customFormat="1" ht="18" customHeight="1">
      <c r="A10" s="32"/>
      <c r="B10" s="1274" t="str">
        <f>IF('Sch-1'!C10=0, "", 'Sch-1'!C10)</f>
        <v/>
      </c>
      <c r="C10" s="1274"/>
      <c r="D10" s="1274"/>
      <c r="E10" s="302" t="str">
        <f>'Sch-1'!M10</f>
        <v>Secunderabad -500080.</v>
      </c>
      <c r="F10" s="1"/>
      <c r="G10" s="191"/>
      <c r="H10" s="1"/>
      <c r="I10" s="1"/>
      <c r="J10" s="1"/>
      <c r="K10" s="4" t="s">
        <v>189</v>
      </c>
      <c r="L10" s="1"/>
      <c r="M10" s="304">
        <f>'Sch-1'!AA10</f>
        <v>0</v>
      </c>
      <c r="N10" s="1"/>
      <c r="O10" s="1"/>
      <c r="P10" s="1"/>
      <c r="Q10" s="1"/>
      <c r="R10" s="183"/>
      <c r="S10" s="183"/>
      <c r="T10" s="183"/>
      <c r="U10" s="183"/>
      <c r="V10" s="183"/>
      <c r="W10" s="183"/>
      <c r="X10" s="183"/>
      <c r="Y10" s="183"/>
      <c r="Z10" s="183"/>
      <c r="AA10" s="183"/>
      <c r="AB10" s="183"/>
      <c r="AC10" s="183"/>
      <c r="AD10" s="183"/>
      <c r="AE10" s="183"/>
      <c r="AF10" s="183"/>
      <c r="AG10" s="183"/>
      <c r="AH10" s="183"/>
      <c r="AI10" s="183"/>
      <c r="AJ10" s="183"/>
      <c r="AK10" s="183"/>
      <c r="AL10" s="1"/>
      <c r="AM10" s="1"/>
      <c r="AN10" s="1"/>
      <c r="AO10" s="1"/>
    </row>
    <row r="11" spans="1:41" s="322" customFormat="1" ht="18" customHeight="1">
      <c r="A11" s="32"/>
      <c r="B11" s="1274" t="str">
        <f>IF('Sch-1'!C11=0, "", 'Sch-1'!C11)</f>
        <v/>
      </c>
      <c r="C11" s="1274"/>
      <c r="D11" s="1274"/>
      <c r="E11" s="302">
        <f>'Sch-1'!M11</f>
        <v>0</v>
      </c>
      <c r="F11" s="1"/>
      <c r="G11" s="191"/>
      <c r="H11" s="1"/>
      <c r="I11" s="1"/>
      <c r="J11" s="1"/>
      <c r="K11" s="4"/>
      <c r="L11" s="1"/>
      <c r="M11" s="304"/>
      <c r="N11" s="1"/>
      <c r="O11" s="1"/>
      <c r="P11" s="1"/>
      <c r="Q11" s="1"/>
      <c r="R11" s="183"/>
      <c r="S11" s="183"/>
      <c r="T11" s="183"/>
      <c r="U11" s="183"/>
      <c r="V11" s="183"/>
      <c r="W11" s="183"/>
      <c r="X11" s="183"/>
      <c r="Y11" s="183"/>
      <c r="Z11" s="183"/>
      <c r="AA11" s="183"/>
      <c r="AB11" s="183"/>
      <c r="AC11" s="183"/>
      <c r="AD11" s="183"/>
      <c r="AE11" s="183"/>
      <c r="AF11" s="183"/>
      <c r="AG11" s="183"/>
      <c r="AH11" s="183"/>
      <c r="AI11" s="183"/>
      <c r="AJ11" s="183"/>
      <c r="AK11" s="183"/>
      <c r="AL11" s="1"/>
      <c r="AM11" s="1"/>
      <c r="AN11" s="1"/>
      <c r="AO11" s="1"/>
    </row>
    <row r="12" spans="1:41" s="322" customFormat="1" ht="18" customHeight="1">
      <c r="A12" s="32"/>
      <c r="B12" s="1118"/>
      <c r="C12" s="1118"/>
      <c r="D12" s="1118"/>
      <c r="E12" s="302"/>
      <c r="F12" s="1"/>
      <c r="G12" s="191"/>
      <c r="H12" s="1"/>
      <c r="I12" s="1"/>
      <c r="J12" s="1"/>
      <c r="K12" s="4"/>
      <c r="L12" s="1"/>
      <c r="M12" s="304"/>
      <c r="N12" s="1"/>
      <c r="O12" s="1"/>
      <c r="P12" s="1"/>
      <c r="Q12" s="1"/>
      <c r="R12" s="183"/>
      <c r="S12" s="183"/>
      <c r="T12" s="183"/>
      <c r="U12" s="183"/>
      <c r="V12" s="183"/>
      <c r="W12" s="183"/>
      <c r="X12" s="183"/>
      <c r="Y12" s="183"/>
      <c r="Z12" s="183"/>
      <c r="AA12" s="183"/>
      <c r="AB12" s="183"/>
      <c r="AC12" s="183"/>
      <c r="AD12" s="183"/>
      <c r="AE12" s="183"/>
      <c r="AF12" s="183"/>
      <c r="AG12" s="183"/>
      <c r="AH12" s="183"/>
      <c r="AI12" s="183"/>
      <c r="AJ12" s="183"/>
      <c r="AK12" s="183"/>
      <c r="AL12" s="1"/>
      <c r="AM12" s="1"/>
      <c r="AN12" s="1"/>
      <c r="AO12" s="1"/>
    </row>
    <row r="13" spans="1:41" s="322" customFormat="1" ht="18" customHeight="1">
      <c r="A13" s="32"/>
      <c r="B13" s="31"/>
      <c r="C13" s="31"/>
      <c r="D13" s="31"/>
      <c r="E13" s="31"/>
      <c r="F13" s="8" t="s">
        <v>93</v>
      </c>
      <c r="G13" s="192"/>
      <c r="H13" s="1"/>
      <c r="I13" s="1"/>
      <c r="J13" s="1"/>
      <c r="K13" s="1"/>
      <c r="L13" s="1243" t="s">
        <v>190</v>
      </c>
      <c r="M13" s="1243"/>
      <c r="N13" s="6" t="s">
        <v>168</v>
      </c>
      <c r="O13" s="1243" t="s">
        <v>191</v>
      </c>
      <c r="P13" s="1243"/>
      <c r="Q13" s="1"/>
      <c r="R13" s="183"/>
      <c r="S13" s="183"/>
      <c r="T13" s="183"/>
      <c r="U13" s="183"/>
      <c r="V13" s="183"/>
      <c r="W13" s="183"/>
      <c r="X13" s="183"/>
      <c r="Y13" s="183"/>
      <c r="Z13" s="183"/>
      <c r="AA13" s="183"/>
      <c r="AB13" s="183"/>
      <c r="AC13" s="183"/>
      <c r="AD13" s="183"/>
      <c r="AE13" s="183"/>
      <c r="AF13" s="183"/>
      <c r="AG13" s="183"/>
      <c r="AH13" s="183"/>
      <c r="AI13" s="183"/>
      <c r="AJ13" s="183"/>
      <c r="AK13" s="183"/>
      <c r="AL13" s="1"/>
      <c r="AM13" s="1"/>
      <c r="AN13" s="1"/>
      <c r="AO13" s="1"/>
    </row>
    <row r="14" spans="1:41" s="322" customFormat="1" ht="43.5" customHeight="1">
      <c r="A14" s="14" t="s">
        <v>95</v>
      </c>
      <c r="B14" s="14" t="s">
        <v>174</v>
      </c>
      <c r="C14" s="72" t="s">
        <v>105</v>
      </c>
      <c r="D14" s="72" t="s">
        <v>175</v>
      </c>
      <c r="E14" s="73" t="s">
        <v>192</v>
      </c>
      <c r="F14" s="73" t="s">
        <v>193</v>
      </c>
      <c r="G14" s="183"/>
      <c r="H14" s="1"/>
      <c r="I14" s="1"/>
      <c r="J14" s="1"/>
      <c r="K14" s="1"/>
      <c r="L14" s="301" t="s">
        <v>192</v>
      </c>
      <c r="M14" s="301" t="s">
        <v>193</v>
      </c>
      <c r="N14" s="6"/>
      <c r="O14" s="301" t="s">
        <v>192</v>
      </c>
      <c r="P14" s="301" t="s">
        <v>193</v>
      </c>
      <c r="Q14" s="1"/>
      <c r="R14" s="183"/>
      <c r="S14" s="183"/>
      <c r="T14" s="183"/>
      <c r="U14" s="183"/>
      <c r="V14" s="183"/>
      <c r="W14" s="183"/>
      <c r="X14" s="183"/>
      <c r="Y14" s="183"/>
      <c r="Z14" s="183"/>
      <c r="AA14" s="183"/>
      <c r="AB14" s="183"/>
      <c r="AC14" s="183"/>
      <c r="AD14" s="183"/>
      <c r="AE14" s="183"/>
      <c r="AF14" s="183"/>
      <c r="AG14" s="183"/>
      <c r="AH14" s="183"/>
      <c r="AI14" s="183"/>
      <c r="AJ14" s="183"/>
      <c r="AK14" s="183"/>
      <c r="AL14" s="1"/>
      <c r="AM14" s="1"/>
      <c r="AN14" s="1"/>
      <c r="AO14" s="1"/>
    </row>
    <row r="15" spans="1:41" s="322" customFormat="1" ht="18" customHeight="1">
      <c r="A15" s="9">
        <v>1</v>
      </c>
      <c r="B15" s="9">
        <v>2</v>
      </c>
      <c r="C15" s="9">
        <v>3</v>
      </c>
      <c r="D15" s="9">
        <v>4</v>
      </c>
      <c r="E15" s="9">
        <v>5</v>
      </c>
      <c r="F15" s="9" t="s">
        <v>161</v>
      </c>
      <c r="G15" s="194"/>
      <c r="H15" s="1"/>
      <c r="I15" s="1"/>
      <c r="J15" s="1"/>
      <c r="K15" s="1"/>
      <c r="L15" s="187">
        <v>5</v>
      </c>
      <c r="M15" s="187" t="s">
        <v>161</v>
      </c>
      <c r="N15" s="6"/>
      <c r="O15" s="187">
        <v>5</v>
      </c>
      <c r="P15" s="187" t="s">
        <v>161</v>
      </c>
      <c r="Q15" s="1"/>
      <c r="R15" s="183"/>
      <c r="S15" s="183"/>
      <c r="T15" s="183"/>
      <c r="U15" s="183"/>
      <c r="V15" s="183"/>
      <c r="W15" s="183"/>
      <c r="X15" s="183"/>
      <c r="Y15" s="183"/>
      <c r="Z15" s="183"/>
      <c r="AA15" s="183"/>
      <c r="AB15" s="183"/>
      <c r="AC15" s="183"/>
      <c r="AD15" s="183"/>
      <c r="AE15" s="183"/>
      <c r="AF15" s="183"/>
      <c r="AG15" s="183"/>
      <c r="AH15" s="183"/>
      <c r="AI15" s="183"/>
      <c r="AJ15" s="183"/>
      <c r="AK15" s="183"/>
      <c r="AL15" s="1"/>
      <c r="AM15" s="1"/>
      <c r="AN15" s="1"/>
      <c r="AO15" s="1"/>
    </row>
    <row r="16" spans="1:41" s="435" customFormat="1">
      <c r="A16" s="519" t="e">
        <f>'Sch-2'!#REF!</f>
        <v>#REF!</v>
      </c>
      <c r="B16" s="519" t="e">
        <f>'Sch-2'!#REF!</f>
        <v>#REF!</v>
      </c>
      <c r="C16" s="519"/>
      <c r="D16" s="519"/>
      <c r="E16" s="385"/>
      <c r="F16" s="385"/>
      <c r="G16" s="437"/>
    </row>
    <row r="17" spans="1:7" s="436" customFormat="1" ht="21" customHeight="1">
      <c r="A17" s="519" t="e">
        <f>'Sch-2'!#REF!</f>
        <v>#REF!</v>
      </c>
      <c r="B17" s="519" t="e">
        <f>'Sch-2'!#REF!</f>
        <v>#REF!</v>
      </c>
      <c r="C17" s="519" t="e">
        <f>'Sch-2'!#REF!</f>
        <v>#REF!</v>
      </c>
      <c r="D17" s="519" t="e">
        <f>'Sch-2'!#REF!</f>
        <v>#REF!</v>
      </c>
      <c r="E17" s="385" t="e">
        <f>'Sch-2'!#REF!</f>
        <v>#REF!</v>
      </c>
      <c r="F17" s="385" t="e">
        <f t="shared" ref="F17:F54" si="0">IF(E17=0, "Included", IF(ISERROR(D17*E17), E17, D17*E17))</f>
        <v>#REF!</v>
      </c>
      <c r="G17" s="438"/>
    </row>
    <row r="18" spans="1:7" s="436" customFormat="1" ht="21" customHeight="1">
      <c r="A18" s="519"/>
      <c r="B18" s="519"/>
      <c r="C18" s="519"/>
      <c r="D18" s="519"/>
      <c r="E18" s="385"/>
      <c r="F18" s="385"/>
      <c r="G18" s="438"/>
    </row>
    <row r="19" spans="1:7" s="436" customFormat="1" ht="21" customHeight="1">
      <c r="A19" s="519" t="e">
        <f>'Sch-2'!#REF!</f>
        <v>#REF!</v>
      </c>
      <c r="B19" s="519" t="e">
        <f>'Sch-2'!#REF!</f>
        <v>#REF!</v>
      </c>
      <c r="C19" s="519" t="e">
        <f>'Sch-2'!#REF!</f>
        <v>#REF!</v>
      </c>
      <c r="D19" s="519" t="e">
        <f>'Sch-2'!#REF!</f>
        <v>#REF!</v>
      </c>
      <c r="E19" s="385" t="e">
        <f>'Sch-2'!#REF!</f>
        <v>#REF!</v>
      </c>
      <c r="F19" s="385" t="e">
        <f t="shared" si="0"/>
        <v>#REF!</v>
      </c>
      <c r="G19" s="438"/>
    </row>
    <row r="20" spans="1:7" s="435" customFormat="1" ht="67.5" customHeight="1">
      <c r="A20" s="519"/>
      <c r="B20" s="519"/>
      <c r="C20" s="519"/>
      <c r="D20" s="519"/>
      <c r="E20" s="385"/>
      <c r="F20" s="385"/>
      <c r="G20" s="437"/>
    </row>
    <row r="21" spans="1:7" s="436" customFormat="1" ht="21" customHeight="1">
      <c r="A21" s="519" t="e">
        <f>'Sch-2'!#REF!</f>
        <v>#REF!</v>
      </c>
      <c r="B21" s="519" t="e">
        <f>'Sch-2'!#REF!</f>
        <v>#REF!</v>
      </c>
      <c r="C21" s="519"/>
      <c r="D21" s="519"/>
      <c r="E21" s="385"/>
      <c r="F21" s="385"/>
      <c r="G21" s="438"/>
    </row>
    <row r="22" spans="1:7" s="436" customFormat="1" ht="21" customHeight="1">
      <c r="A22" s="519" t="e">
        <f>'Sch-2'!#REF!</f>
        <v>#REF!</v>
      </c>
      <c r="B22" s="519" t="e">
        <f>'Sch-2'!#REF!</f>
        <v>#REF!</v>
      </c>
      <c r="C22" s="519" t="e">
        <f>'Sch-2'!#REF!</f>
        <v>#REF!</v>
      </c>
      <c r="D22" s="519" t="e">
        <f>'Sch-2'!#REF!</f>
        <v>#REF!</v>
      </c>
      <c r="E22" s="385" t="e">
        <f>'Sch-2'!#REF!</f>
        <v>#REF!</v>
      </c>
      <c r="F22" s="385" t="e">
        <f t="shared" si="0"/>
        <v>#REF!</v>
      </c>
      <c r="G22" s="438"/>
    </row>
    <row r="23" spans="1:7" s="436" customFormat="1" ht="21" customHeight="1">
      <c r="A23" s="519" t="e">
        <f>'Sch-2'!#REF!</f>
        <v>#REF!</v>
      </c>
      <c r="B23" s="519" t="e">
        <f>'Sch-2'!#REF!</f>
        <v>#REF!</v>
      </c>
      <c r="C23" s="519" t="e">
        <f>'Sch-2'!#REF!</f>
        <v>#REF!</v>
      </c>
      <c r="D23" s="519" t="e">
        <f>'Sch-2'!#REF!</f>
        <v>#REF!</v>
      </c>
      <c r="E23" s="385" t="e">
        <f>'Sch-2'!#REF!</f>
        <v>#REF!</v>
      </c>
      <c r="F23" s="385" t="e">
        <f t="shared" si="0"/>
        <v>#REF!</v>
      </c>
      <c r="G23" s="438"/>
    </row>
    <row r="24" spans="1:7" s="435" customFormat="1">
      <c r="A24" s="519"/>
      <c r="B24" s="519"/>
      <c r="C24" s="519"/>
      <c r="D24" s="519"/>
      <c r="E24" s="385"/>
      <c r="F24" s="385"/>
      <c r="G24" s="437"/>
    </row>
    <row r="25" spans="1:7" s="436" customFormat="1" ht="19.5" customHeight="1">
      <c r="A25" s="519" t="e">
        <f>'Sch-2'!#REF!</f>
        <v>#REF!</v>
      </c>
      <c r="B25" s="519" t="e">
        <f>'Sch-2'!#REF!</f>
        <v>#REF!</v>
      </c>
      <c r="C25" s="519"/>
      <c r="D25" s="519"/>
      <c r="E25" s="385"/>
      <c r="F25" s="385"/>
      <c r="G25" s="438"/>
    </row>
    <row r="26" spans="1:7" s="436" customFormat="1" ht="18.75" customHeight="1">
      <c r="A26" s="519" t="e">
        <f>'Sch-2'!#REF!</f>
        <v>#REF!</v>
      </c>
      <c r="B26" s="519" t="e">
        <f>'Sch-2'!#REF!</f>
        <v>#REF!</v>
      </c>
      <c r="C26" s="519" t="e">
        <f>'Sch-2'!#REF!</f>
        <v>#REF!</v>
      </c>
      <c r="D26" s="519" t="e">
        <f>'Sch-2'!#REF!</f>
        <v>#REF!</v>
      </c>
      <c r="E26" s="385" t="e">
        <f>'Sch-2'!#REF!</f>
        <v>#REF!</v>
      </c>
      <c r="F26" s="385" t="e">
        <f t="shared" si="0"/>
        <v>#REF!</v>
      </c>
      <c r="G26" s="438"/>
    </row>
    <row r="27" spans="1:7" s="435" customFormat="1" ht="21.75" customHeight="1">
      <c r="A27" s="519" t="e">
        <f>'Sch-2'!#REF!</f>
        <v>#REF!</v>
      </c>
      <c r="B27" s="519" t="e">
        <f>'Sch-2'!#REF!</f>
        <v>#REF!</v>
      </c>
      <c r="C27" s="519" t="e">
        <f>'Sch-2'!#REF!</f>
        <v>#REF!</v>
      </c>
      <c r="D27" s="519" t="e">
        <f>'Sch-2'!#REF!</f>
        <v>#REF!</v>
      </c>
      <c r="E27" s="385" t="e">
        <f>'Sch-2'!#REF!</f>
        <v>#REF!</v>
      </c>
      <c r="F27" s="385" t="e">
        <f t="shared" si="0"/>
        <v>#REF!</v>
      </c>
      <c r="G27" s="437"/>
    </row>
    <row r="28" spans="1:7" s="436" customFormat="1" ht="17.25" customHeight="1">
      <c r="A28" s="519" t="e">
        <f>'Sch-2'!#REF!</f>
        <v>#REF!</v>
      </c>
      <c r="B28" s="519" t="e">
        <f>'Sch-2'!#REF!</f>
        <v>#REF!</v>
      </c>
      <c r="C28" s="519" t="e">
        <f>'Sch-2'!#REF!</f>
        <v>#REF!</v>
      </c>
      <c r="D28" s="519" t="e">
        <f>'Sch-2'!#REF!</f>
        <v>#REF!</v>
      </c>
      <c r="E28" s="385" t="e">
        <f>'Sch-2'!#REF!</f>
        <v>#REF!</v>
      </c>
      <c r="F28" s="385" t="e">
        <f t="shared" si="0"/>
        <v>#REF!</v>
      </c>
      <c r="G28" s="438"/>
    </row>
    <row r="29" spans="1:7" s="436" customFormat="1" ht="17.25" customHeight="1">
      <c r="A29" s="519" t="e">
        <f>'Sch-2'!#REF!</f>
        <v>#REF!</v>
      </c>
      <c r="B29" s="519" t="e">
        <f>'Sch-2'!#REF!</f>
        <v>#REF!</v>
      </c>
      <c r="C29" s="519" t="e">
        <f>'Sch-2'!#REF!</f>
        <v>#REF!</v>
      </c>
      <c r="D29" s="519" t="e">
        <f>'Sch-2'!#REF!</f>
        <v>#REF!</v>
      </c>
      <c r="E29" s="385" t="e">
        <f>'Sch-2'!#REF!</f>
        <v>#REF!</v>
      </c>
      <c r="F29" s="385" t="e">
        <f t="shared" si="0"/>
        <v>#REF!</v>
      </c>
      <c r="G29" s="438"/>
    </row>
    <row r="30" spans="1:7" s="436" customFormat="1" ht="17.25" customHeight="1">
      <c r="A30" s="519" t="e">
        <f>'Sch-2'!#REF!</f>
        <v>#REF!</v>
      </c>
      <c r="B30" s="519" t="e">
        <f>'Sch-2'!#REF!</f>
        <v>#REF!</v>
      </c>
      <c r="C30" s="519" t="e">
        <f>'Sch-2'!#REF!</f>
        <v>#REF!</v>
      </c>
      <c r="D30" s="519" t="e">
        <f>'Sch-2'!#REF!</f>
        <v>#REF!</v>
      </c>
      <c r="E30" s="385" t="e">
        <f>'Sch-2'!#REF!</f>
        <v>#REF!</v>
      </c>
      <c r="F30" s="385" t="e">
        <f t="shared" si="0"/>
        <v>#REF!</v>
      </c>
      <c r="G30" s="438"/>
    </row>
    <row r="31" spans="1:7" s="436" customFormat="1" ht="17.25" customHeight="1">
      <c r="A31" s="519" t="e">
        <f>'Sch-2'!#REF!</f>
        <v>#REF!</v>
      </c>
      <c r="B31" s="519" t="e">
        <f>'Sch-2'!#REF!</f>
        <v>#REF!</v>
      </c>
      <c r="C31" s="519" t="e">
        <f>'Sch-2'!#REF!</f>
        <v>#REF!</v>
      </c>
      <c r="D31" s="519" t="e">
        <f>'Sch-2'!#REF!</f>
        <v>#REF!</v>
      </c>
      <c r="E31" s="385" t="e">
        <f>'Sch-2'!#REF!</f>
        <v>#REF!</v>
      </c>
      <c r="F31" s="385" t="e">
        <f t="shared" si="0"/>
        <v>#REF!</v>
      </c>
      <c r="G31" s="438"/>
    </row>
    <row r="32" spans="1:7" s="436" customFormat="1" ht="17.25" customHeight="1">
      <c r="A32" s="519"/>
      <c r="B32" s="519"/>
      <c r="C32" s="519"/>
      <c r="D32" s="519"/>
      <c r="E32" s="385"/>
      <c r="F32" s="385"/>
      <c r="G32" s="438"/>
    </row>
    <row r="33" spans="1:7" s="436" customFormat="1" ht="17.25" customHeight="1">
      <c r="A33" s="519" t="e">
        <f>'Sch-2'!#REF!</f>
        <v>#REF!</v>
      </c>
      <c r="B33" s="519" t="e">
        <f>'Sch-2'!#REF!</f>
        <v>#REF!</v>
      </c>
      <c r="C33" s="519"/>
      <c r="D33" s="519"/>
      <c r="E33" s="385"/>
      <c r="F33" s="385"/>
      <c r="G33" s="438"/>
    </row>
    <row r="34" spans="1:7" s="436" customFormat="1" ht="17.25" customHeight="1">
      <c r="A34" s="519" t="e">
        <f>'Sch-2'!#REF!</f>
        <v>#REF!</v>
      </c>
      <c r="B34" s="519" t="e">
        <f>'Sch-2'!#REF!</f>
        <v>#REF!</v>
      </c>
      <c r="C34" s="519" t="e">
        <f>'Sch-2'!#REF!</f>
        <v>#REF!</v>
      </c>
      <c r="D34" s="519" t="e">
        <f>'Sch-2'!#REF!</f>
        <v>#REF!</v>
      </c>
      <c r="E34" s="385" t="e">
        <f>'Sch-2'!#REF!</f>
        <v>#REF!</v>
      </c>
      <c r="F34" s="385" t="e">
        <f t="shared" si="0"/>
        <v>#REF!</v>
      </c>
      <c r="G34" s="438"/>
    </row>
    <row r="35" spans="1:7" s="436" customFormat="1" ht="17.25" customHeight="1">
      <c r="A35" s="519"/>
      <c r="B35" s="519"/>
      <c r="C35" s="519"/>
      <c r="D35" s="519"/>
      <c r="E35" s="385"/>
      <c r="F35" s="385"/>
      <c r="G35" s="438"/>
    </row>
    <row r="36" spans="1:7" s="436" customFormat="1" ht="17.25" customHeight="1">
      <c r="A36" s="519" t="e">
        <f>'Sch-2'!#REF!</f>
        <v>#REF!</v>
      </c>
      <c r="B36" s="519" t="e">
        <f>'Sch-2'!#REF!</f>
        <v>#REF!</v>
      </c>
      <c r="C36" s="519"/>
      <c r="D36" s="519"/>
      <c r="E36" s="385"/>
      <c r="F36" s="385"/>
      <c r="G36" s="438"/>
    </row>
    <row r="37" spans="1:7" s="436" customFormat="1" ht="17.25" customHeight="1">
      <c r="A37" s="519" t="e">
        <f>'Sch-2'!#REF!</f>
        <v>#REF!</v>
      </c>
      <c r="B37" s="519" t="e">
        <f>'Sch-2'!#REF!</f>
        <v>#REF!</v>
      </c>
      <c r="C37" s="519" t="e">
        <f>'Sch-2'!#REF!</f>
        <v>#REF!</v>
      </c>
      <c r="D37" s="519" t="e">
        <f>'Sch-2'!#REF!</f>
        <v>#REF!</v>
      </c>
      <c r="E37" s="385" t="e">
        <f>'Sch-2'!#REF!</f>
        <v>#REF!</v>
      </c>
      <c r="F37" s="385" t="e">
        <f t="shared" si="0"/>
        <v>#REF!</v>
      </c>
      <c r="G37" s="438"/>
    </row>
    <row r="38" spans="1:7" s="436" customFormat="1" ht="17.25" customHeight="1">
      <c r="A38" s="519" t="e">
        <f>'Sch-2'!#REF!</f>
        <v>#REF!</v>
      </c>
      <c r="B38" s="519" t="e">
        <f>'Sch-2'!#REF!</f>
        <v>#REF!</v>
      </c>
      <c r="C38" s="519" t="e">
        <f>'Sch-2'!#REF!</f>
        <v>#REF!</v>
      </c>
      <c r="D38" s="519" t="e">
        <f>'Sch-2'!#REF!</f>
        <v>#REF!</v>
      </c>
      <c r="E38" s="385" t="e">
        <f>'Sch-2'!#REF!</f>
        <v>#REF!</v>
      </c>
      <c r="F38" s="385" t="e">
        <f t="shared" si="0"/>
        <v>#REF!</v>
      </c>
      <c r="G38" s="438"/>
    </row>
    <row r="39" spans="1:7" s="436" customFormat="1" ht="17.25" customHeight="1">
      <c r="A39" s="519" t="e">
        <f>'Sch-2'!#REF!</f>
        <v>#REF!</v>
      </c>
      <c r="B39" s="519" t="e">
        <f>'Sch-2'!#REF!</f>
        <v>#REF!</v>
      </c>
      <c r="C39" s="519" t="e">
        <f>'Sch-2'!#REF!</f>
        <v>#REF!</v>
      </c>
      <c r="D39" s="519" t="e">
        <f>'Sch-2'!#REF!</f>
        <v>#REF!</v>
      </c>
      <c r="E39" s="385" t="e">
        <f>'Sch-2'!#REF!</f>
        <v>#REF!</v>
      </c>
      <c r="F39" s="385" t="e">
        <f t="shared" si="0"/>
        <v>#REF!</v>
      </c>
      <c r="G39" s="438"/>
    </row>
    <row r="40" spans="1:7" s="436" customFormat="1" ht="17.25" customHeight="1">
      <c r="A40" s="519" t="e">
        <f>'Sch-2'!#REF!</f>
        <v>#REF!</v>
      </c>
      <c r="B40" s="519" t="e">
        <f>'Sch-2'!#REF!</f>
        <v>#REF!</v>
      </c>
      <c r="C40" s="519" t="e">
        <f>'Sch-2'!#REF!</f>
        <v>#REF!</v>
      </c>
      <c r="D40" s="519" t="e">
        <f>'Sch-2'!#REF!</f>
        <v>#REF!</v>
      </c>
      <c r="E40" s="385" t="e">
        <f>'Sch-2'!#REF!</f>
        <v>#REF!</v>
      </c>
      <c r="F40" s="385" t="e">
        <f t="shared" si="0"/>
        <v>#REF!</v>
      </c>
      <c r="G40" s="438"/>
    </row>
    <row r="41" spans="1:7" s="436" customFormat="1" ht="17.25" customHeight="1">
      <c r="A41" s="519"/>
      <c r="B41" s="519"/>
      <c r="C41" s="519"/>
      <c r="D41" s="519"/>
      <c r="E41" s="385"/>
      <c r="F41" s="385"/>
      <c r="G41" s="438"/>
    </row>
    <row r="42" spans="1:7" s="436" customFormat="1" ht="17.25" customHeight="1">
      <c r="A42" s="519" t="e">
        <f>'Sch-2'!#REF!</f>
        <v>#REF!</v>
      </c>
      <c r="B42" s="519" t="e">
        <f>'Sch-2'!#REF!</f>
        <v>#REF!</v>
      </c>
      <c r="C42" s="519"/>
      <c r="D42" s="519"/>
      <c r="E42" s="385"/>
      <c r="F42" s="385"/>
      <c r="G42" s="438"/>
    </row>
    <row r="43" spans="1:7" s="436" customFormat="1" ht="17.25" customHeight="1">
      <c r="A43" s="519" t="e">
        <f>'Sch-2'!#REF!</f>
        <v>#REF!</v>
      </c>
      <c r="B43" s="519" t="e">
        <f>'Sch-2'!#REF!</f>
        <v>#REF!</v>
      </c>
      <c r="C43" s="519" t="e">
        <f>'Sch-2'!#REF!</f>
        <v>#REF!</v>
      </c>
      <c r="D43" s="519" t="e">
        <f>'Sch-2'!#REF!</f>
        <v>#REF!</v>
      </c>
      <c r="E43" s="385" t="e">
        <f>'Sch-2'!#REF!</f>
        <v>#REF!</v>
      </c>
      <c r="F43" s="385" t="e">
        <f t="shared" si="0"/>
        <v>#REF!</v>
      </c>
      <c r="G43" s="438"/>
    </row>
    <row r="44" spans="1:7" s="436" customFormat="1" ht="17.25" customHeight="1">
      <c r="A44" s="519" t="e">
        <f>'Sch-2'!#REF!</f>
        <v>#REF!</v>
      </c>
      <c r="B44" s="519" t="e">
        <f>'Sch-2'!#REF!</f>
        <v>#REF!</v>
      </c>
      <c r="C44" s="519" t="e">
        <f>'Sch-2'!#REF!</f>
        <v>#REF!</v>
      </c>
      <c r="D44" s="519" t="e">
        <f>'Sch-2'!#REF!</f>
        <v>#REF!</v>
      </c>
      <c r="E44" s="385" t="e">
        <f>'Sch-2'!#REF!</f>
        <v>#REF!</v>
      </c>
      <c r="F44" s="385" t="e">
        <f t="shared" si="0"/>
        <v>#REF!</v>
      </c>
      <c r="G44" s="438"/>
    </row>
    <row r="45" spans="1:7" s="436" customFormat="1" ht="17.25" customHeight="1">
      <c r="A45" s="519" t="e">
        <f>'Sch-2'!#REF!</f>
        <v>#REF!</v>
      </c>
      <c r="B45" s="519" t="e">
        <f>'Sch-2'!#REF!</f>
        <v>#REF!</v>
      </c>
      <c r="C45" s="519" t="e">
        <f>'Sch-2'!#REF!</f>
        <v>#REF!</v>
      </c>
      <c r="D45" s="519" t="e">
        <f>'Sch-2'!#REF!</f>
        <v>#REF!</v>
      </c>
      <c r="E45" s="385" t="e">
        <f>'Sch-2'!#REF!</f>
        <v>#REF!</v>
      </c>
      <c r="F45" s="385" t="e">
        <f t="shared" si="0"/>
        <v>#REF!</v>
      </c>
      <c r="G45" s="438"/>
    </row>
    <row r="46" spans="1:7" s="436" customFormat="1" ht="17.25" customHeight="1">
      <c r="A46" s="519" t="e">
        <f>'Sch-2'!#REF!</f>
        <v>#REF!</v>
      </c>
      <c r="B46" s="519" t="e">
        <f>'Sch-2'!#REF!</f>
        <v>#REF!</v>
      </c>
      <c r="C46" s="519" t="e">
        <f>'Sch-2'!#REF!</f>
        <v>#REF!</v>
      </c>
      <c r="D46" s="519" t="e">
        <f>'Sch-2'!#REF!</f>
        <v>#REF!</v>
      </c>
      <c r="E46" s="385" t="e">
        <f>'Sch-2'!#REF!</f>
        <v>#REF!</v>
      </c>
      <c r="F46" s="385" t="e">
        <f t="shared" si="0"/>
        <v>#REF!</v>
      </c>
      <c r="G46" s="438"/>
    </row>
    <row r="47" spans="1:7" s="436" customFormat="1" ht="17.25" customHeight="1">
      <c r="A47" s="519" t="e">
        <f>'Sch-2'!#REF!</f>
        <v>#REF!</v>
      </c>
      <c r="B47" s="519" t="e">
        <f>'Sch-2'!#REF!</f>
        <v>#REF!</v>
      </c>
      <c r="C47" s="519" t="e">
        <f>'Sch-2'!#REF!</f>
        <v>#REF!</v>
      </c>
      <c r="D47" s="519" t="e">
        <f>'Sch-2'!#REF!</f>
        <v>#REF!</v>
      </c>
      <c r="E47" s="385" t="e">
        <f>'Sch-2'!#REF!</f>
        <v>#REF!</v>
      </c>
      <c r="F47" s="385" t="e">
        <f t="shared" si="0"/>
        <v>#REF!</v>
      </c>
      <c r="G47" s="438"/>
    </row>
    <row r="48" spans="1:7" s="436" customFormat="1" ht="17.25" customHeight="1">
      <c r="A48" s="519" t="e">
        <f>'Sch-2'!#REF!</f>
        <v>#REF!</v>
      </c>
      <c r="B48" s="519" t="e">
        <f>'Sch-2'!#REF!</f>
        <v>#REF!</v>
      </c>
      <c r="C48" s="519" t="e">
        <f>'Sch-2'!#REF!</f>
        <v>#REF!</v>
      </c>
      <c r="D48" s="519" t="e">
        <f>'Sch-2'!#REF!</f>
        <v>#REF!</v>
      </c>
      <c r="E48" s="385" t="e">
        <f>'Sch-2'!#REF!</f>
        <v>#REF!</v>
      </c>
      <c r="F48" s="385" t="e">
        <f t="shared" si="0"/>
        <v>#REF!</v>
      </c>
      <c r="G48" s="438"/>
    </row>
    <row r="49" spans="1:7" s="436" customFormat="1" ht="17.25" customHeight="1">
      <c r="A49" s="519" t="e">
        <f>'Sch-2'!#REF!</f>
        <v>#REF!</v>
      </c>
      <c r="B49" s="519" t="e">
        <f>'Sch-2'!#REF!</f>
        <v>#REF!</v>
      </c>
      <c r="C49" s="519" t="e">
        <f>'Sch-2'!#REF!</f>
        <v>#REF!</v>
      </c>
      <c r="D49" s="519" t="e">
        <f>'Sch-2'!#REF!</f>
        <v>#REF!</v>
      </c>
      <c r="E49" s="385" t="e">
        <f>'Sch-2'!#REF!</f>
        <v>#REF!</v>
      </c>
      <c r="F49" s="385" t="e">
        <f t="shared" si="0"/>
        <v>#REF!</v>
      </c>
      <c r="G49" s="438"/>
    </row>
    <row r="50" spans="1:7" s="436" customFormat="1" ht="17.25" customHeight="1">
      <c r="A50" s="519" t="e">
        <f>'Sch-2'!#REF!</f>
        <v>#REF!</v>
      </c>
      <c r="B50" s="519" t="e">
        <f>'Sch-2'!#REF!</f>
        <v>#REF!</v>
      </c>
      <c r="C50" s="519" t="e">
        <f>'Sch-2'!#REF!</f>
        <v>#REF!</v>
      </c>
      <c r="D50" s="519" t="e">
        <f>'Sch-2'!#REF!</f>
        <v>#REF!</v>
      </c>
      <c r="E50" s="385" t="e">
        <f>'Sch-2'!#REF!</f>
        <v>#REF!</v>
      </c>
      <c r="F50" s="385" t="e">
        <f t="shared" si="0"/>
        <v>#REF!</v>
      </c>
      <c r="G50" s="438"/>
    </row>
    <row r="51" spans="1:7" s="436" customFormat="1" ht="17.25" customHeight="1">
      <c r="A51" s="519"/>
      <c r="B51" s="519"/>
      <c r="C51" s="519"/>
      <c r="D51" s="519"/>
      <c r="E51" s="385"/>
      <c r="F51" s="385"/>
      <c r="G51" s="438"/>
    </row>
    <row r="52" spans="1:7" s="436" customFormat="1" ht="17.25" customHeight="1">
      <c r="A52" s="519" t="e">
        <f>'Sch-2'!#REF!</f>
        <v>#REF!</v>
      </c>
      <c r="B52" s="519" t="e">
        <f>'Sch-2'!#REF!</f>
        <v>#REF!</v>
      </c>
      <c r="C52" s="519"/>
      <c r="D52" s="519"/>
      <c r="E52" s="385"/>
      <c r="F52" s="385"/>
      <c r="G52" s="438"/>
    </row>
    <row r="53" spans="1:7" s="436" customFormat="1" ht="17.25" customHeight="1">
      <c r="A53" s="519"/>
      <c r="B53" s="519" t="e">
        <f>'Sch-2'!#REF!</f>
        <v>#REF!</v>
      </c>
      <c r="C53" s="519" t="e">
        <f>'Sch-2'!#REF!</f>
        <v>#REF!</v>
      </c>
      <c r="D53" s="519" t="e">
        <f>'Sch-2'!#REF!</f>
        <v>#REF!</v>
      </c>
      <c r="E53" s="385" t="e">
        <f>'Sch-2'!#REF!</f>
        <v>#REF!</v>
      </c>
      <c r="F53" s="385" t="e">
        <f>IF(E53=0, "Included", IF(ISERROR(D53*E53), E53, D53*E53))</f>
        <v>#REF!</v>
      </c>
      <c r="G53" s="438"/>
    </row>
    <row r="54" spans="1:7" s="436" customFormat="1" ht="17.25" customHeight="1">
      <c r="A54" s="519" t="e">
        <f>'Sch-2'!#REF!</f>
        <v>#REF!</v>
      </c>
      <c r="B54" s="519" t="e">
        <f>'Sch-2'!#REF!</f>
        <v>#REF!</v>
      </c>
      <c r="C54" s="519" t="e">
        <f>'Sch-2'!#REF!</f>
        <v>#REF!</v>
      </c>
      <c r="D54" s="519" t="e">
        <f>'Sch-2'!#REF!</f>
        <v>#REF!</v>
      </c>
      <c r="E54" s="385" t="e">
        <f>'Sch-2'!#REF!</f>
        <v>#REF!</v>
      </c>
      <c r="F54" s="385" t="e">
        <f t="shared" si="0"/>
        <v>#REF!</v>
      </c>
      <c r="G54" s="438"/>
    </row>
    <row r="55" spans="1:7" s="436" customFormat="1" ht="17.25" customHeight="1">
      <c r="A55" s="519" t="e">
        <f>'Sch-2'!#REF!</f>
        <v>#REF!</v>
      </c>
      <c r="B55" s="519" t="e">
        <f>'Sch-2'!#REF!</f>
        <v>#REF!</v>
      </c>
      <c r="C55" s="519" t="e">
        <f>'Sch-2'!#REF!</f>
        <v>#REF!</v>
      </c>
      <c r="D55" s="519" t="e">
        <f>'Sch-2'!#REF!</f>
        <v>#REF!</v>
      </c>
      <c r="E55" s="385" t="e">
        <f>'Sch-2'!#REF!</f>
        <v>#REF!</v>
      </c>
      <c r="F55" s="385" t="e">
        <f>IF(E55=0, "Included", IF(ISERROR(D55*E55), E55, D55*E55))</f>
        <v>#REF!</v>
      </c>
      <c r="G55" s="438"/>
    </row>
    <row r="56" spans="1:7" ht="28.15" customHeight="1">
      <c r="A56" s="443"/>
      <c r="B56" s="397" t="s">
        <v>194</v>
      </c>
      <c r="C56" s="397"/>
      <c r="D56" s="397"/>
      <c r="E56" s="383"/>
      <c r="F56" s="383" t="e">
        <f>SUM(F16:F55)</f>
        <v>#REF!</v>
      </c>
    </row>
    <row r="57" spans="1:7" ht="28.15" customHeight="1">
      <c r="A57" s="1125"/>
      <c r="B57" s="376"/>
      <c r="C57" s="376"/>
      <c r="D57" s="376"/>
      <c r="E57" s="377"/>
      <c r="F57" s="377"/>
    </row>
    <row r="58" spans="1:7" ht="28.15" customHeight="1">
      <c r="A58" s="1124"/>
      <c r="B58" s="447"/>
      <c r="C58" s="3"/>
      <c r="D58" s="3"/>
      <c r="E58" s="3"/>
      <c r="F58" s="3"/>
    </row>
    <row r="59" spans="1:7" ht="28.15" customHeight="1">
      <c r="A59" s="35" t="s">
        <v>170</v>
      </c>
      <c r="B59" s="113" t="str">
        <f>'Sch-1'!B66</f>
        <v>--</v>
      </c>
      <c r="C59" s="12"/>
      <c r="D59" s="36"/>
      <c r="E59" s="1"/>
      <c r="F59" s="1"/>
    </row>
    <row r="60" spans="1:7" ht="28.15" customHeight="1">
      <c r="A60" s="35" t="s">
        <v>171</v>
      </c>
      <c r="B60" s="113" t="str">
        <f>'Sch-1'!B67</f>
        <v/>
      </c>
      <c r="C60" s="1"/>
      <c r="D60" s="36" t="s">
        <v>149</v>
      </c>
      <c r="E60" s="186" t="str">
        <f>'Sch-1'!M67</f>
        <v/>
      </c>
      <c r="F60" s="1"/>
    </row>
    <row r="61" spans="1:7" ht="28.15" customHeight="1">
      <c r="A61" s="199"/>
      <c r="B61" s="198"/>
      <c r="C61" s="192"/>
      <c r="D61" s="36" t="s">
        <v>151</v>
      </c>
      <c r="E61" s="186">
        <f>'Sch-1'!M68</f>
        <v>0</v>
      </c>
      <c r="F61" s="192"/>
    </row>
    <row r="62" spans="1:7" ht="28.15" customHeight="1">
      <c r="A62" s="35"/>
      <c r="B62" s="113"/>
      <c r="C62" s="12"/>
      <c r="D62" s="36"/>
      <c r="E62" s="1"/>
      <c r="F62" s="1"/>
    </row>
    <row r="100" spans="1:41" s="183" customFormat="1">
      <c r="A100" s="1126"/>
      <c r="B100" s="1126"/>
      <c r="C100" s="1126"/>
      <c r="D100" s="1126"/>
      <c r="E100" s="1126"/>
      <c r="F100" s="1126"/>
      <c r="H100" s="37"/>
      <c r="I100" s="37"/>
      <c r="J100" s="37"/>
      <c r="K100" s="37"/>
      <c r="L100" s="37"/>
      <c r="M100" s="37"/>
      <c r="N100" s="1"/>
      <c r="O100" s="37"/>
      <c r="P100" s="37"/>
      <c r="Q100" s="37"/>
      <c r="R100" s="80"/>
      <c r="S100" s="80"/>
      <c r="T100" s="80"/>
      <c r="U100" s="80"/>
      <c r="V100" s="80"/>
      <c r="W100" s="80"/>
      <c r="X100" s="80"/>
      <c r="Y100" s="80"/>
      <c r="Z100" s="80"/>
      <c r="AA100" s="80"/>
      <c r="AB100" s="80"/>
      <c r="AC100" s="80"/>
      <c r="AD100" s="80"/>
      <c r="AE100" s="80"/>
      <c r="AF100" s="80"/>
      <c r="AG100" s="80"/>
      <c r="AH100" s="80"/>
      <c r="AI100" s="80"/>
      <c r="AJ100" s="80"/>
      <c r="AK100" s="80"/>
      <c r="AL100" s="37"/>
      <c r="AM100" s="37"/>
      <c r="AN100" s="37"/>
      <c r="AO100" s="37"/>
    </row>
    <row r="101" spans="1:41" s="183" customFormat="1">
      <c r="A101" s="1126"/>
      <c r="B101" s="1126"/>
      <c r="C101" s="1126"/>
      <c r="D101" s="1126"/>
      <c r="E101" s="1126"/>
      <c r="F101" s="1126"/>
      <c r="H101" s="37"/>
      <c r="I101" s="37"/>
      <c r="J101" s="37"/>
      <c r="K101" s="37"/>
      <c r="L101" s="37"/>
      <c r="M101" s="37"/>
      <c r="N101" s="1"/>
      <c r="O101" s="37"/>
      <c r="P101" s="37"/>
      <c r="Q101" s="37"/>
      <c r="R101" s="80"/>
      <c r="S101" s="80"/>
      <c r="T101" s="80"/>
      <c r="U101" s="80"/>
      <c r="V101" s="80"/>
      <c r="W101" s="80"/>
      <c r="X101" s="80"/>
      <c r="Y101" s="80"/>
      <c r="Z101" s="80"/>
      <c r="AA101" s="80"/>
      <c r="AB101" s="80"/>
      <c r="AC101" s="80"/>
      <c r="AD101" s="80"/>
      <c r="AE101" s="80"/>
      <c r="AF101" s="80"/>
      <c r="AG101" s="80"/>
      <c r="AH101" s="80"/>
      <c r="AI101" s="80"/>
      <c r="AJ101" s="80"/>
      <c r="AK101" s="80"/>
      <c r="AL101" s="37"/>
      <c r="AM101" s="37"/>
      <c r="AN101" s="37"/>
      <c r="AO101" s="37"/>
    </row>
    <row r="102" spans="1:41" s="183" customFormat="1">
      <c r="A102" s="1126"/>
      <c r="B102" s="1126"/>
      <c r="C102" s="1126"/>
      <c r="D102" s="1126"/>
      <c r="E102" s="1126"/>
      <c r="F102" s="1126"/>
      <c r="H102" s="37"/>
      <c r="I102" s="37"/>
      <c r="J102" s="37"/>
      <c r="K102" s="37"/>
      <c r="L102" s="37"/>
      <c r="M102" s="37"/>
      <c r="N102" s="1"/>
      <c r="O102" s="37"/>
      <c r="P102" s="37"/>
      <c r="Q102" s="37"/>
      <c r="R102" s="80"/>
      <c r="S102" s="80"/>
      <c r="T102" s="80"/>
      <c r="U102" s="80"/>
      <c r="V102" s="80"/>
      <c r="W102" s="80"/>
      <c r="X102" s="80"/>
      <c r="Y102" s="80"/>
      <c r="Z102" s="80"/>
      <c r="AA102" s="80"/>
      <c r="AB102" s="80"/>
      <c r="AC102" s="80"/>
      <c r="AD102" s="80"/>
      <c r="AE102" s="80"/>
      <c r="AF102" s="80"/>
      <c r="AG102" s="80"/>
      <c r="AH102" s="80"/>
      <c r="AI102" s="80"/>
      <c r="AJ102" s="80"/>
      <c r="AK102" s="80"/>
      <c r="AL102" s="37"/>
      <c r="AM102" s="37"/>
      <c r="AN102" s="37"/>
      <c r="AO102" s="37"/>
    </row>
    <row r="103" spans="1:41" s="183" customFormat="1">
      <c r="A103" s="1126"/>
      <c r="B103" s="1126"/>
      <c r="C103" s="1126"/>
      <c r="D103" s="1126"/>
      <c r="E103" s="1126"/>
      <c r="F103" s="1126"/>
      <c r="H103" s="37"/>
      <c r="I103" s="37"/>
      <c r="J103" s="37"/>
      <c r="K103" s="37"/>
      <c r="L103" s="37"/>
      <c r="M103" s="37"/>
      <c r="N103" s="1"/>
      <c r="O103" s="37"/>
      <c r="P103" s="37"/>
      <c r="Q103" s="37"/>
      <c r="R103" s="80"/>
      <c r="S103" s="80"/>
      <c r="T103" s="80"/>
      <c r="U103" s="80"/>
      <c r="V103" s="80"/>
      <c r="W103" s="80"/>
      <c r="X103" s="80"/>
      <c r="Y103" s="80"/>
      <c r="Z103" s="80"/>
      <c r="AA103" s="80"/>
      <c r="AB103" s="80"/>
      <c r="AC103" s="80"/>
      <c r="AD103" s="80"/>
      <c r="AE103" s="80"/>
      <c r="AF103" s="80"/>
      <c r="AG103" s="80"/>
      <c r="AH103" s="80"/>
      <c r="AI103" s="80"/>
      <c r="AJ103" s="80"/>
      <c r="AK103" s="80"/>
      <c r="AL103" s="37"/>
      <c r="AM103" s="37"/>
      <c r="AN103" s="37"/>
      <c r="AO103" s="37"/>
    </row>
    <row r="104" spans="1:41" s="183" customFormat="1">
      <c r="A104" s="1126"/>
      <c r="B104" s="1126"/>
      <c r="C104" s="1126"/>
      <c r="D104" s="1126"/>
      <c r="E104" s="1126"/>
      <c r="F104" s="1126"/>
      <c r="H104" s="37"/>
      <c r="I104" s="37"/>
      <c r="J104" s="37"/>
      <c r="K104" s="37"/>
      <c r="L104" s="37"/>
      <c r="M104" s="37"/>
      <c r="N104" s="1"/>
      <c r="O104" s="37"/>
      <c r="P104" s="37"/>
      <c r="Q104" s="37"/>
      <c r="R104" s="80"/>
      <c r="S104" s="80"/>
      <c r="T104" s="80"/>
      <c r="U104" s="80"/>
      <c r="V104" s="80"/>
      <c r="W104" s="80"/>
      <c r="X104" s="80"/>
      <c r="Y104" s="80"/>
      <c r="Z104" s="80"/>
      <c r="AA104" s="80"/>
      <c r="AB104" s="80"/>
      <c r="AC104" s="80"/>
      <c r="AD104" s="80"/>
      <c r="AE104" s="80"/>
      <c r="AF104" s="80"/>
      <c r="AG104" s="80"/>
      <c r="AH104" s="80"/>
      <c r="AI104" s="80"/>
      <c r="AJ104" s="80"/>
      <c r="AK104" s="80"/>
      <c r="AL104" s="37"/>
      <c r="AM104" s="37"/>
      <c r="AN104" s="37"/>
      <c r="AO104" s="37"/>
    </row>
    <row r="105" spans="1:41" s="183" customFormat="1">
      <c r="A105" s="1126"/>
      <c r="B105" s="1126"/>
      <c r="C105" s="1126"/>
      <c r="D105" s="1126"/>
      <c r="E105" s="1126"/>
      <c r="F105" s="1126"/>
      <c r="H105" s="37"/>
      <c r="I105" s="37"/>
      <c r="J105" s="37"/>
      <c r="K105" s="37"/>
      <c r="L105" s="37"/>
      <c r="M105" s="37"/>
      <c r="N105" s="1"/>
      <c r="O105" s="37"/>
      <c r="P105" s="37"/>
      <c r="Q105" s="37"/>
      <c r="R105" s="80"/>
      <c r="S105" s="80"/>
      <c r="T105" s="80"/>
      <c r="U105" s="80"/>
      <c r="V105" s="80"/>
      <c r="W105" s="80"/>
      <c r="X105" s="80"/>
      <c r="Y105" s="80"/>
      <c r="Z105" s="80"/>
      <c r="AA105" s="80"/>
      <c r="AB105" s="80"/>
      <c r="AC105" s="80"/>
      <c r="AD105" s="80"/>
      <c r="AE105" s="80"/>
      <c r="AF105" s="80"/>
      <c r="AG105" s="80"/>
      <c r="AH105" s="80"/>
      <c r="AI105" s="80"/>
      <c r="AJ105" s="80"/>
      <c r="AK105" s="80"/>
      <c r="AL105" s="37"/>
      <c r="AM105" s="37"/>
      <c r="AN105" s="37"/>
      <c r="AO105" s="37"/>
    </row>
    <row r="106" spans="1:41" s="183" customFormat="1">
      <c r="A106" s="1126"/>
      <c r="B106" s="1126"/>
      <c r="C106" s="1126"/>
      <c r="D106" s="1126"/>
      <c r="E106" s="1126"/>
      <c r="F106" s="1126"/>
      <c r="H106" s="37"/>
      <c r="I106" s="37"/>
      <c r="J106" s="37"/>
      <c r="K106" s="37"/>
      <c r="L106" s="37"/>
      <c r="M106" s="37"/>
      <c r="N106" s="1"/>
      <c r="O106" s="37"/>
      <c r="P106" s="37"/>
      <c r="Q106" s="37"/>
      <c r="R106" s="80"/>
      <c r="S106" s="80"/>
      <c r="T106" s="80"/>
      <c r="U106" s="80"/>
      <c r="V106" s="80"/>
      <c r="W106" s="80"/>
      <c r="X106" s="80"/>
      <c r="Y106" s="80"/>
      <c r="Z106" s="80"/>
      <c r="AA106" s="80"/>
      <c r="AB106" s="80"/>
      <c r="AC106" s="80"/>
      <c r="AD106" s="80"/>
      <c r="AE106" s="80"/>
      <c r="AF106" s="80"/>
      <c r="AG106" s="80"/>
      <c r="AH106" s="80"/>
      <c r="AI106" s="80"/>
      <c r="AJ106" s="80"/>
      <c r="AK106" s="80"/>
      <c r="AL106" s="37"/>
      <c r="AM106" s="37"/>
      <c r="AN106" s="37"/>
      <c r="AO106" s="37"/>
    </row>
    <row r="107" spans="1:41" s="183" customFormat="1">
      <c r="A107" s="1126"/>
      <c r="B107" s="1126"/>
      <c r="C107" s="1126"/>
      <c r="D107" s="1126"/>
      <c r="E107" s="1126"/>
      <c r="F107" s="1126"/>
      <c r="H107" s="37"/>
      <c r="I107" s="37"/>
      <c r="J107" s="37"/>
      <c r="K107" s="37"/>
      <c r="L107" s="37"/>
      <c r="M107" s="37"/>
      <c r="N107" s="1"/>
      <c r="O107" s="37"/>
      <c r="P107" s="37"/>
      <c r="Q107" s="37"/>
      <c r="R107" s="80"/>
      <c r="S107" s="80"/>
      <c r="T107" s="80"/>
      <c r="U107" s="80"/>
      <c r="V107" s="80"/>
      <c r="W107" s="80"/>
      <c r="X107" s="80"/>
      <c r="Y107" s="80"/>
      <c r="Z107" s="80"/>
      <c r="AA107" s="80"/>
      <c r="AB107" s="80"/>
      <c r="AC107" s="80"/>
      <c r="AD107" s="80"/>
      <c r="AE107" s="80"/>
      <c r="AF107" s="80"/>
      <c r="AG107" s="80"/>
      <c r="AH107" s="80"/>
      <c r="AI107" s="80"/>
      <c r="AJ107" s="80"/>
      <c r="AK107" s="80"/>
      <c r="AL107" s="37"/>
      <c r="AM107" s="37"/>
      <c r="AN107" s="37"/>
      <c r="AO107" s="37"/>
    </row>
    <row r="108" spans="1:41" s="183" customFormat="1">
      <c r="A108" s="1126"/>
      <c r="B108" s="1126"/>
      <c r="C108" s="1126"/>
      <c r="D108" s="1126"/>
      <c r="E108" s="1126"/>
      <c r="F108" s="1126"/>
      <c r="H108" s="37"/>
      <c r="I108" s="37"/>
      <c r="J108" s="37"/>
      <c r="K108" s="37"/>
      <c r="L108" s="37"/>
      <c r="M108" s="37"/>
      <c r="N108" s="1"/>
      <c r="O108" s="37"/>
      <c r="P108" s="37"/>
      <c r="Q108" s="37"/>
      <c r="R108" s="80"/>
      <c r="S108" s="80"/>
      <c r="T108" s="80"/>
      <c r="U108" s="80"/>
      <c r="V108" s="80"/>
      <c r="W108" s="80"/>
      <c r="X108" s="80"/>
      <c r="Y108" s="80"/>
      <c r="Z108" s="80"/>
      <c r="AA108" s="80"/>
      <c r="AB108" s="80"/>
      <c r="AC108" s="80"/>
      <c r="AD108" s="80"/>
      <c r="AE108" s="80"/>
      <c r="AF108" s="80"/>
      <c r="AG108" s="80"/>
      <c r="AH108" s="80"/>
      <c r="AI108" s="80"/>
      <c r="AJ108" s="80"/>
      <c r="AK108" s="80"/>
      <c r="AL108" s="37"/>
      <c r="AM108" s="37"/>
      <c r="AN108" s="37"/>
      <c r="AO108" s="37"/>
    </row>
    <row r="109" spans="1:41" s="183" customFormat="1">
      <c r="A109" s="1126"/>
      <c r="B109" s="1126"/>
      <c r="C109" s="1126"/>
      <c r="D109" s="1126"/>
      <c r="E109" s="1126"/>
      <c r="F109" s="1126"/>
      <c r="H109" s="37"/>
      <c r="I109" s="37"/>
      <c r="J109" s="37"/>
      <c r="K109" s="37"/>
      <c r="L109" s="37"/>
      <c r="M109" s="37"/>
      <c r="N109" s="1"/>
      <c r="O109" s="37"/>
      <c r="P109" s="37"/>
      <c r="Q109" s="37"/>
      <c r="R109" s="80"/>
      <c r="S109" s="80"/>
      <c r="T109" s="80"/>
      <c r="U109" s="80"/>
      <c r="V109" s="80"/>
      <c r="W109" s="80"/>
      <c r="X109" s="80"/>
      <c r="Y109" s="80"/>
      <c r="Z109" s="80"/>
      <c r="AA109" s="80"/>
      <c r="AB109" s="80"/>
      <c r="AC109" s="80"/>
      <c r="AD109" s="80"/>
      <c r="AE109" s="80"/>
      <c r="AF109" s="80"/>
      <c r="AG109" s="80"/>
      <c r="AH109" s="80"/>
      <c r="AI109" s="80"/>
      <c r="AJ109" s="80"/>
      <c r="AK109" s="80"/>
      <c r="AL109" s="37"/>
      <c r="AM109" s="37"/>
      <c r="AN109" s="37"/>
      <c r="AO109" s="37"/>
    </row>
    <row r="110" spans="1:41" s="183" customFormat="1">
      <c r="A110" s="1126"/>
      <c r="B110" s="1126"/>
      <c r="C110" s="1126"/>
      <c r="D110" s="1126"/>
      <c r="E110" s="1126"/>
      <c r="F110" s="1126"/>
      <c r="H110" s="37"/>
      <c r="I110" s="37"/>
      <c r="J110" s="37"/>
      <c r="K110" s="37"/>
      <c r="L110" s="37"/>
      <c r="M110" s="37"/>
      <c r="N110" s="1"/>
      <c r="O110" s="37"/>
      <c r="P110" s="37"/>
      <c r="Q110" s="37"/>
      <c r="R110" s="80"/>
      <c r="S110" s="80"/>
      <c r="T110" s="80"/>
      <c r="U110" s="80"/>
      <c r="V110" s="80"/>
      <c r="W110" s="80"/>
      <c r="X110" s="80"/>
      <c r="Y110" s="80"/>
      <c r="Z110" s="80"/>
      <c r="AA110" s="80"/>
      <c r="AB110" s="80"/>
      <c r="AC110" s="80"/>
      <c r="AD110" s="80"/>
      <c r="AE110" s="80"/>
      <c r="AF110" s="80"/>
      <c r="AG110" s="80"/>
      <c r="AH110" s="80"/>
      <c r="AI110" s="80"/>
      <c r="AJ110" s="80"/>
      <c r="AK110" s="80"/>
      <c r="AL110" s="37"/>
      <c r="AM110" s="37"/>
      <c r="AN110" s="37"/>
      <c r="AO110" s="37"/>
    </row>
    <row r="111" spans="1:41" s="183" customFormat="1">
      <c r="A111" s="1126"/>
      <c r="B111" s="1126"/>
      <c r="C111" s="1126"/>
      <c r="D111" s="1126"/>
      <c r="E111" s="1126"/>
      <c r="F111" s="1126"/>
      <c r="H111" s="37"/>
      <c r="I111" s="37"/>
      <c r="J111" s="37"/>
      <c r="K111" s="37"/>
      <c r="L111" s="37"/>
      <c r="M111" s="37"/>
      <c r="N111" s="1"/>
      <c r="O111" s="37"/>
      <c r="P111" s="37"/>
      <c r="Q111" s="37"/>
      <c r="R111" s="80"/>
      <c r="S111" s="80"/>
      <c r="T111" s="80"/>
      <c r="U111" s="80"/>
      <c r="V111" s="80"/>
      <c r="W111" s="80"/>
      <c r="X111" s="80"/>
      <c r="Y111" s="80"/>
      <c r="Z111" s="80"/>
      <c r="AA111" s="80"/>
      <c r="AB111" s="80"/>
      <c r="AC111" s="80"/>
      <c r="AD111" s="80"/>
      <c r="AE111" s="80"/>
      <c r="AF111" s="80"/>
      <c r="AG111" s="80"/>
      <c r="AH111" s="80"/>
      <c r="AI111" s="80"/>
      <c r="AJ111" s="80"/>
      <c r="AK111" s="80"/>
      <c r="AL111" s="37"/>
      <c r="AM111" s="37"/>
      <c r="AN111" s="37"/>
      <c r="AO111" s="37"/>
    </row>
    <row r="112" spans="1:41" s="183" customFormat="1">
      <c r="A112" s="1126"/>
      <c r="B112" s="1126"/>
      <c r="C112" s="1126"/>
      <c r="D112" s="1126"/>
      <c r="E112" s="1126"/>
      <c r="F112" s="1126"/>
      <c r="H112" s="37"/>
      <c r="I112" s="37"/>
      <c r="J112" s="37"/>
      <c r="K112" s="37"/>
      <c r="L112" s="37"/>
      <c r="M112" s="37"/>
      <c r="N112" s="1"/>
      <c r="O112" s="37"/>
      <c r="P112" s="37"/>
      <c r="Q112" s="37"/>
      <c r="R112" s="80"/>
      <c r="S112" s="80"/>
      <c r="T112" s="80"/>
      <c r="U112" s="80"/>
      <c r="V112" s="80"/>
      <c r="W112" s="80"/>
      <c r="X112" s="80"/>
      <c r="Y112" s="80"/>
      <c r="Z112" s="80"/>
      <c r="AA112" s="80"/>
      <c r="AB112" s="80"/>
      <c r="AC112" s="80"/>
      <c r="AD112" s="80"/>
      <c r="AE112" s="80"/>
      <c r="AF112" s="80"/>
      <c r="AG112" s="80"/>
      <c r="AH112" s="80"/>
      <c r="AI112" s="80"/>
      <c r="AJ112" s="80"/>
      <c r="AK112" s="80"/>
      <c r="AL112" s="37"/>
      <c r="AM112" s="37"/>
      <c r="AN112" s="37"/>
      <c r="AO112" s="37"/>
    </row>
    <row r="113" spans="1:41" s="183" customFormat="1">
      <c r="A113" s="1126"/>
      <c r="B113" s="1126"/>
      <c r="C113" s="1126"/>
      <c r="D113" s="1126"/>
      <c r="E113" s="1126"/>
      <c r="F113" s="1126"/>
      <c r="H113" s="37"/>
      <c r="I113" s="37"/>
      <c r="J113" s="37"/>
      <c r="K113" s="37"/>
      <c r="L113" s="37"/>
      <c r="M113" s="37"/>
      <c r="N113" s="1"/>
      <c r="O113" s="37"/>
      <c r="P113" s="37"/>
      <c r="Q113" s="37"/>
      <c r="R113" s="80"/>
      <c r="S113" s="80"/>
      <c r="T113" s="80"/>
      <c r="U113" s="80"/>
      <c r="V113" s="80"/>
      <c r="W113" s="80"/>
      <c r="X113" s="80"/>
      <c r="Y113" s="80"/>
      <c r="Z113" s="80"/>
      <c r="AA113" s="80"/>
      <c r="AB113" s="80"/>
      <c r="AC113" s="80"/>
      <c r="AD113" s="80"/>
      <c r="AE113" s="80"/>
      <c r="AF113" s="80"/>
      <c r="AG113" s="80"/>
      <c r="AH113" s="80"/>
      <c r="AI113" s="80"/>
      <c r="AJ113" s="80"/>
      <c r="AK113" s="80"/>
      <c r="AL113" s="37"/>
      <c r="AM113" s="37"/>
      <c r="AN113" s="37"/>
      <c r="AO113" s="37"/>
    </row>
    <row r="114" spans="1:41" s="183" customFormat="1">
      <c r="A114" s="1126"/>
      <c r="B114" s="1126"/>
      <c r="C114" s="1126"/>
      <c r="D114" s="1126"/>
      <c r="E114" s="1126"/>
      <c r="F114" s="1126"/>
      <c r="H114" s="37"/>
      <c r="I114" s="37"/>
      <c r="J114" s="37"/>
      <c r="K114" s="37"/>
      <c r="L114" s="37"/>
      <c r="M114" s="37"/>
      <c r="N114" s="1"/>
      <c r="O114" s="37"/>
      <c r="P114" s="37"/>
      <c r="Q114" s="37"/>
      <c r="R114" s="80"/>
      <c r="S114" s="80"/>
      <c r="T114" s="80"/>
      <c r="U114" s="80"/>
      <c r="V114" s="80"/>
      <c r="W114" s="80"/>
      <c r="X114" s="80"/>
      <c r="Y114" s="80"/>
      <c r="Z114" s="80"/>
      <c r="AA114" s="80"/>
      <c r="AB114" s="80"/>
      <c r="AC114" s="80"/>
      <c r="AD114" s="80"/>
      <c r="AE114" s="80"/>
      <c r="AF114" s="80"/>
      <c r="AG114" s="80"/>
      <c r="AH114" s="80"/>
      <c r="AI114" s="80"/>
      <c r="AJ114" s="80"/>
      <c r="AK114" s="80"/>
      <c r="AL114" s="37"/>
      <c r="AM114" s="37"/>
      <c r="AN114" s="37"/>
      <c r="AO114" s="37"/>
    </row>
    <row r="115" spans="1:41" s="183" customFormat="1">
      <c r="A115" s="1126"/>
      <c r="B115" s="1126"/>
      <c r="C115" s="1126"/>
      <c r="D115" s="1126"/>
      <c r="E115" s="1126"/>
      <c r="F115" s="1126"/>
      <c r="H115" s="37"/>
      <c r="I115" s="37"/>
      <c r="J115" s="37"/>
      <c r="K115" s="37"/>
      <c r="L115" s="37"/>
      <c r="M115" s="37"/>
      <c r="N115" s="1"/>
      <c r="O115" s="37"/>
      <c r="P115" s="37"/>
      <c r="Q115" s="37"/>
      <c r="R115" s="80"/>
      <c r="S115" s="80"/>
      <c r="T115" s="80"/>
      <c r="U115" s="80"/>
      <c r="V115" s="80"/>
      <c r="W115" s="80"/>
      <c r="X115" s="80"/>
      <c r="Y115" s="80"/>
      <c r="Z115" s="80"/>
      <c r="AA115" s="80"/>
      <c r="AB115" s="80"/>
      <c r="AC115" s="80"/>
      <c r="AD115" s="80"/>
      <c r="AE115" s="80"/>
      <c r="AF115" s="80"/>
      <c r="AG115" s="80"/>
      <c r="AH115" s="80"/>
      <c r="AI115" s="80"/>
      <c r="AJ115" s="80"/>
      <c r="AK115" s="80"/>
      <c r="AL115" s="37"/>
      <c r="AM115" s="37"/>
      <c r="AN115" s="37"/>
      <c r="AO115" s="37"/>
    </row>
    <row r="116" spans="1:41" s="183" customFormat="1">
      <c r="A116" s="1126"/>
      <c r="B116" s="1126"/>
      <c r="C116" s="1126"/>
      <c r="D116" s="1126"/>
      <c r="E116" s="1126"/>
      <c r="F116" s="1126"/>
      <c r="H116" s="37"/>
      <c r="I116" s="37"/>
      <c r="J116" s="37"/>
      <c r="K116" s="37"/>
      <c r="L116" s="37"/>
      <c r="M116" s="37"/>
      <c r="N116" s="1"/>
      <c r="O116" s="37"/>
      <c r="P116" s="37"/>
      <c r="Q116" s="37"/>
      <c r="R116" s="80"/>
      <c r="S116" s="80"/>
      <c r="T116" s="80"/>
      <c r="U116" s="80"/>
      <c r="V116" s="80"/>
      <c r="W116" s="80"/>
      <c r="X116" s="80"/>
      <c r="Y116" s="80"/>
      <c r="Z116" s="80"/>
      <c r="AA116" s="80"/>
      <c r="AB116" s="80"/>
      <c r="AC116" s="80"/>
      <c r="AD116" s="80"/>
      <c r="AE116" s="80"/>
      <c r="AF116" s="80"/>
      <c r="AG116" s="80"/>
      <c r="AH116" s="80"/>
      <c r="AI116" s="80"/>
      <c r="AJ116" s="80"/>
      <c r="AK116" s="80"/>
      <c r="AL116" s="37"/>
      <c r="AM116" s="37"/>
      <c r="AN116" s="37"/>
      <c r="AO116" s="37"/>
    </row>
    <row r="117" spans="1:41" s="183" customFormat="1">
      <c r="A117" s="1126"/>
      <c r="B117" s="1126"/>
      <c r="C117" s="1126"/>
      <c r="D117" s="1126"/>
      <c r="E117" s="1126"/>
      <c r="F117" s="1126"/>
      <c r="H117" s="37"/>
      <c r="I117" s="37"/>
      <c r="J117" s="37"/>
      <c r="K117" s="37"/>
      <c r="L117" s="37"/>
      <c r="M117" s="37"/>
      <c r="N117" s="1"/>
      <c r="O117" s="37"/>
      <c r="P117" s="37"/>
      <c r="Q117" s="37"/>
      <c r="R117" s="80"/>
      <c r="S117" s="80"/>
      <c r="T117" s="80"/>
      <c r="U117" s="80"/>
      <c r="V117" s="80"/>
      <c r="W117" s="80"/>
      <c r="X117" s="80"/>
      <c r="Y117" s="80"/>
      <c r="Z117" s="80"/>
      <c r="AA117" s="80"/>
      <c r="AB117" s="80"/>
      <c r="AC117" s="80"/>
      <c r="AD117" s="80"/>
      <c r="AE117" s="80"/>
      <c r="AF117" s="80"/>
      <c r="AG117" s="80"/>
      <c r="AH117" s="80"/>
      <c r="AI117" s="80"/>
      <c r="AJ117" s="80"/>
      <c r="AK117" s="80"/>
      <c r="AL117" s="37"/>
      <c r="AM117" s="37"/>
      <c r="AN117" s="37"/>
      <c r="AO117" s="37"/>
    </row>
    <row r="118" spans="1:41" s="183" customFormat="1">
      <c r="A118" s="1126"/>
      <c r="B118" s="1126"/>
      <c r="C118" s="1126"/>
      <c r="D118" s="1126"/>
      <c r="E118" s="1126"/>
      <c r="F118" s="1126"/>
      <c r="H118" s="37"/>
      <c r="I118" s="37"/>
      <c r="J118" s="37"/>
      <c r="K118" s="37"/>
      <c r="L118" s="37"/>
      <c r="M118" s="37"/>
      <c r="N118" s="1"/>
      <c r="O118" s="37"/>
      <c r="P118" s="37"/>
      <c r="Q118" s="37"/>
      <c r="R118" s="80"/>
      <c r="S118" s="80"/>
      <c r="T118" s="80"/>
      <c r="U118" s="80"/>
      <c r="V118" s="80"/>
      <c r="W118" s="80"/>
      <c r="X118" s="80"/>
      <c r="Y118" s="80"/>
      <c r="Z118" s="80"/>
      <c r="AA118" s="80"/>
      <c r="AB118" s="80"/>
      <c r="AC118" s="80"/>
      <c r="AD118" s="80"/>
      <c r="AE118" s="80"/>
      <c r="AF118" s="80"/>
      <c r="AG118" s="80"/>
      <c r="AH118" s="80"/>
      <c r="AI118" s="80"/>
      <c r="AJ118" s="80"/>
      <c r="AK118" s="80"/>
      <c r="AL118" s="37"/>
      <c r="AM118" s="37"/>
      <c r="AN118" s="37"/>
      <c r="AO118" s="37"/>
    </row>
    <row r="119" spans="1:41" s="183" customFormat="1">
      <c r="A119" s="1126"/>
      <c r="B119" s="1126"/>
      <c r="C119" s="1126"/>
      <c r="D119" s="1126"/>
      <c r="E119" s="1126"/>
      <c r="F119" s="1126"/>
      <c r="H119" s="37"/>
      <c r="I119" s="37"/>
      <c r="J119" s="37"/>
      <c r="K119" s="37"/>
      <c r="L119" s="37"/>
      <c r="M119" s="37"/>
      <c r="N119" s="1"/>
      <c r="O119" s="37"/>
      <c r="P119" s="37"/>
      <c r="Q119" s="37"/>
      <c r="R119" s="80"/>
      <c r="S119" s="80"/>
      <c r="T119" s="80"/>
      <c r="U119" s="80"/>
      <c r="V119" s="80"/>
      <c r="W119" s="80"/>
      <c r="X119" s="80"/>
      <c r="Y119" s="80"/>
      <c r="Z119" s="80"/>
      <c r="AA119" s="80"/>
      <c r="AB119" s="80"/>
      <c r="AC119" s="80"/>
      <c r="AD119" s="80"/>
      <c r="AE119" s="80"/>
      <c r="AF119" s="80"/>
      <c r="AG119" s="80"/>
      <c r="AH119" s="80"/>
      <c r="AI119" s="80"/>
      <c r="AJ119" s="80"/>
      <c r="AK119" s="80"/>
      <c r="AL119" s="37"/>
      <c r="AM119" s="37"/>
      <c r="AN119" s="37"/>
      <c r="AO119" s="37"/>
    </row>
    <row r="120" spans="1:41" s="183" customFormat="1">
      <c r="A120" s="1126"/>
      <c r="B120" s="1126"/>
      <c r="C120" s="1126"/>
      <c r="D120" s="1126"/>
      <c r="E120" s="1126"/>
      <c r="F120" s="1126"/>
      <c r="H120" s="37"/>
      <c r="I120" s="37"/>
      <c r="J120" s="37"/>
      <c r="K120" s="37"/>
      <c r="L120" s="37"/>
      <c r="M120" s="37"/>
      <c r="N120" s="1"/>
      <c r="O120" s="37"/>
      <c r="P120" s="37"/>
      <c r="Q120" s="37"/>
      <c r="R120" s="80"/>
      <c r="S120" s="80"/>
      <c r="T120" s="80"/>
      <c r="U120" s="80"/>
      <c r="V120" s="80"/>
      <c r="W120" s="80"/>
      <c r="X120" s="80"/>
      <c r="Y120" s="80"/>
      <c r="Z120" s="80"/>
      <c r="AA120" s="80"/>
      <c r="AB120" s="80"/>
      <c r="AC120" s="80"/>
      <c r="AD120" s="80"/>
      <c r="AE120" s="80"/>
      <c r="AF120" s="80"/>
      <c r="AG120" s="80"/>
      <c r="AH120" s="80"/>
      <c r="AI120" s="80"/>
      <c r="AJ120" s="80"/>
      <c r="AK120" s="80"/>
      <c r="AL120" s="37"/>
      <c r="AM120" s="37"/>
      <c r="AN120" s="37"/>
      <c r="AO120" s="37"/>
    </row>
    <row r="121" spans="1:41" s="183" customFormat="1">
      <c r="A121" s="1126"/>
      <c r="B121" s="1126"/>
      <c r="C121" s="1126"/>
      <c r="D121" s="1126"/>
      <c r="E121" s="1126"/>
      <c r="F121" s="1126"/>
      <c r="H121" s="37"/>
      <c r="I121" s="37"/>
      <c r="J121" s="37"/>
      <c r="K121" s="37"/>
      <c r="L121" s="37"/>
      <c r="M121" s="37"/>
      <c r="N121" s="1"/>
      <c r="O121" s="37"/>
      <c r="P121" s="37"/>
      <c r="Q121" s="37"/>
      <c r="R121" s="80"/>
      <c r="S121" s="80"/>
      <c r="T121" s="80"/>
      <c r="U121" s="80"/>
      <c r="V121" s="80"/>
      <c r="W121" s="80"/>
      <c r="X121" s="80"/>
      <c r="Y121" s="80"/>
      <c r="Z121" s="80"/>
      <c r="AA121" s="80"/>
      <c r="AB121" s="80"/>
      <c r="AC121" s="80"/>
      <c r="AD121" s="80"/>
      <c r="AE121" s="80"/>
      <c r="AF121" s="80"/>
      <c r="AG121" s="80"/>
      <c r="AH121" s="80"/>
      <c r="AI121" s="80"/>
      <c r="AJ121" s="80"/>
      <c r="AK121" s="80"/>
      <c r="AL121" s="37"/>
      <c r="AM121" s="37"/>
      <c r="AN121" s="37"/>
      <c r="AO121" s="37"/>
    </row>
    <row r="122" spans="1:41" s="183" customFormat="1">
      <c r="A122" s="1126"/>
      <c r="B122" s="1126"/>
      <c r="C122" s="1126"/>
      <c r="D122" s="1126"/>
      <c r="E122" s="1126"/>
      <c r="F122" s="1126"/>
      <c r="H122" s="37"/>
      <c r="I122" s="37"/>
      <c r="J122" s="37"/>
      <c r="K122" s="37"/>
      <c r="L122" s="37"/>
      <c r="M122" s="37"/>
      <c r="N122" s="1"/>
      <c r="O122" s="37"/>
      <c r="P122" s="37"/>
      <c r="Q122" s="37"/>
      <c r="R122" s="80"/>
      <c r="S122" s="80"/>
      <c r="T122" s="80"/>
      <c r="U122" s="80"/>
      <c r="V122" s="80"/>
      <c r="W122" s="80"/>
      <c r="X122" s="80"/>
      <c r="Y122" s="80"/>
      <c r="Z122" s="80"/>
      <c r="AA122" s="80"/>
      <c r="AB122" s="80"/>
      <c r="AC122" s="80"/>
      <c r="AD122" s="80"/>
      <c r="AE122" s="80"/>
      <c r="AF122" s="80"/>
      <c r="AG122" s="80"/>
      <c r="AH122" s="80"/>
      <c r="AI122" s="80"/>
      <c r="AJ122" s="80"/>
      <c r="AK122" s="80"/>
      <c r="AL122" s="37"/>
      <c r="AM122" s="37"/>
      <c r="AN122" s="37"/>
      <c r="AO122" s="37"/>
    </row>
    <row r="123" spans="1:41" s="183" customFormat="1">
      <c r="A123" s="1126"/>
      <c r="B123" s="91"/>
      <c r="C123" s="90"/>
      <c r="D123" s="90"/>
      <c r="E123" s="90"/>
      <c r="F123" s="90"/>
      <c r="H123" s="37"/>
      <c r="I123" s="37"/>
      <c r="J123" s="37"/>
      <c r="K123" s="37"/>
      <c r="L123" s="37"/>
      <c r="M123" s="37"/>
      <c r="N123" s="1"/>
      <c r="O123" s="37"/>
      <c r="P123" s="37"/>
      <c r="Q123" s="37"/>
      <c r="R123" s="80"/>
      <c r="S123" s="80"/>
      <c r="T123" s="80"/>
      <c r="U123" s="80"/>
      <c r="V123" s="80"/>
      <c r="W123" s="80"/>
      <c r="X123" s="80"/>
      <c r="Y123" s="80"/>
      <c r="Z123" s="80"/>
      <c r="AA123" s="80"/>
      <c r="AB123" s="80"/>
      <c r="AC123" s="80"/>
      <c r="AD123" s="80"/>
      <c r="AE123" s="80"/>
      <c r="AF123" s="80"/>
      <c r="AG123" s="80"/>
      <c r="AH123" s="80"/>
      <c r="AI123" s="80"/>
      <c r="AJ123" s="80"/>
      <c r="AK123" s="80"/>
      <c r="AL123" s="37"/>
      <c r="AM123" s="37"/>
      <c r="AN123" s="37"/>
      <c r="AO123" s="37"/>
    </row>
    <row r="124" spans="1:41" s="183" customFormat="1">
      <c r="A124" s="1126"/>
      <c r="B124" s="91"/>
      <c r="C124" s="90"/>
      <c r="D124" s="90"/>
      <c r="E124" s="90"/>
      <c r="F124" s="90"/>
      <c r="H124" s="37"/>
      <c r="I124" s="37"/>
      <c r="J124" s="37"/>
      <c r="K124" s="37"/>
      <c r="L124" s="37"/>
      <c r="M124" s="37"/>
      <c r="N124" s="1"/>
      <c r="O124" s="37"/>
      <c r="P124" s="37"/>
      <c r="Q124" s="37"/>
      <c r="R124" s="80"/>
      <c r="S124" s="80"/>
      <c r="T124" s="80"/>
      <c r="U124" s="80"/>
      <c r="V124" s="80"/>
      <c r="W124" s="80"/>
      <c r="X124" s="80"/>
      <c r="Y124" s="80"/>
      <c r="Z124" s="80"/>
      <c r="AA124" s="80"/>
      <c r="AB124" s="80"/>
      <c r="AC124" s="80"/>
      <c r="AD124" s="80"/>
      <c r="AE124" s="80"/>
      <c r="AF124" s="80"/>
      <c r="AG124" s="80"/>
      <c r="AH124" s="80"/>
      <c r="AI124" s="80"/>
      <c r="AJ124" s="80"/>
      <c r="AK124" s="80"/>
      <c r="AL124" s="37"/>
      <c r="AM124" s="37"/>
      <c r="AN124" s="37"/>
      <c r="AO124" s="37"/>
    </row>
    <row r="125" spans="1:41" s="183" customFormat="1">
      <c r="A125" s="1126"/>
      <c r="B125" s="91"/>
      <c r="C125" s="90"/>
      <c r="D125" s="90"/>
      <c r="E125" s="90"/>
      <c r="F125" s="90"/>
      <c r="H125" s="37"/>
      <c r="I125" s="37"/>
      <c r="J125" s="37"/>
      <c r="K125" s="37"/>
      <c r="L125" s="37"/>
      <c r="M125" s="37"/>
      <c r="N125" s="1"/>
      <c r="O125" s="37"/>
      <c r="P125" s="37"/>
      <c r="Q125" s="37"/>
      <c r="R125" s="80"/>
      <c r="S125" s="80"/>
      <c r="T125" s="80"/>
      <c r="U125" s="80"/>
      <c r="V125" s="80"/>
      <c r="W125" s="80"/>
      <c r="X125" s="80"/>
      <c r="Y125" s="80"/>
      <c r="Z125" s="80"/>
      <c r="AA125" s="80"/>
      <c r="AB125" s="80"/>
      <c r="AC125" s="80"/>
      <c r="AD125" s="80"/>
      <c r="AE125" s="80"/>
      <c r="AF125" s="80"/>
      <c r="AG125" s="80"/>
      <c r="AH125" s="80"/>
      <c r="AI125" s="80"/>
      <c r="AJ125" s="80"/>
      <c r="AK125" s="80"/>
      <c r="AL125" s="37"/>
      <c r="AM125" s="37"/>
      <c r="AN125" s="37"/>
      <c r="AO125" s="37"/>
    </row>
    <row r="126" spans="1:41" s="183" customFormat="1">
      <c r="A126" s="1126"/>
      <c r="B126" s="91"/>
      <c r="C126" s="90"/>
      <c r="D126" s="90"/>
      <c r="E126" s="90"/>
      <c r="F126" s="90"/>
      <c r="H126" s="37"/>
      <c r="I126" s="37"/>
      <c r="J126" s="37"/>
      <c r="K126" s="37"/>
      <c r="L126" s="37"/>
      <c r="M126" s="37"/>
      <c r="N126" s="1"/>
      <c r="O126" s="37"/>
      <c r="P126" s="37"/>
      <c r="Q126" s="37"/>
      <c r="R126" s="80"/>
      <c r="S126" s="80"/>
      <c r="T126" s="80"/>
      <c r="U126" s="80"/>
      <c r="V126" s="80"/>
      <c r="W126" s="80"/>
      <c r="X126" s="80"/>
      <c r="Y126" s="80"/>
      <c r="Z126" s="80"/>
      <c r="AA126" s="80"/>
      <c r="AB126" s="80"/>
      <c r="AC126" s="80"/>
      <c r="AD126" s="80"/>
      <c r="AE126" s="80"/>
      <c r="AF126" s="80"/>
      <c r="AG126" s="80"/>
      <c r="AH126" s="80"/>
      <c r="AI126" s="80"/>
      <c r="AJ126" s="80"/>
      <c r="AK126" s="80"/>
      <c r="AL126" s="37"/>
      <c r="AM126" s="37"/>
      <c r="AN126" s="37"/>
      <c r="AO126" s="37"/>
    </row>
    <row r="127" spans="1:41" s="183" customFormat="1">
      <c r="A127" s="1126"/>
      <c r="B127" s="91"/>
      <c r="C127" s="90"/>
      <c r="D127" s="90"/>
      <c r="E127" s="90"/>
      <c r="F127" s="90"/>
      <c r="H127" s="37"/>
      <c r="I127" s="37"/>
      <c r="J127" s="37"/>
      <c r="K127" s="37"/>
      <c r="L127" s="37"/>
      <c r="M127" s="37"/>
      <c r="N127" s="1"/>
      <c r="O127" s="37"/>
      <c r="P127" s="37"/>
      <c r="Q127" s="37"/>
      <c r="R127" s="80"/>
      <c r="S127" s="80"/>
      <c r="T127" s="80"/>
      <c r="U127" s="80"/>
      <c r="V127" s="80"/>
      <c r="W127" s="80"/>
      <c r="X127" s="80"/>
      <c r="Y127" s="80"/>
      <c r="Z127" s="80"/>
      <c r="AA127" s="80"/>
      <c r="AB127" s="80"/>
      <c r="AC127" s="80"/>
      <c r="AD127" s="80"/>
      <c r="AE127" s="80"/>
      <c r="AF127" s="80"/>
      <c r="AG127" s="80"/>
      <c r="AH127" s="80"/>
      <c r="AI127" s="80"/>
      <c r="AJ127" s="80"/>
      <c r="AK127" s="80"/>
      <c r="AL127" s="37"/>
      <c r="AM127" s="37"/>
      <c r="AN127" s="37"/>
      <c r="AO127" s="37"/>
    </row>
    <row r="128" spans="1:41" s="183" customFormat="1">
      <c r="A128" s="1126"/>
      <c r="B128" s="91"/>
      <c r="C128" s="90"/>
      <c r="D128" s="90"/>
      <c r="E128" s="90"/>
      <c r="F128" s="90"/>
      <c r="H128" s="37"/>
      <c r="I128" s="37"/>
      <c r="J128" s="37"/>
      <c r="K128" s="37"/>
      <c r="L128" s="37"/>
      <c r="M128" s="37"/>
      <c r="N128" s="1"/>
      <c r="O128" s="37"/>
      <c r="P128" s="37"/>
      <c r="Q128" s="37"/>
      <c r="R128" s="80"/>
      <c r="S128" s="80"/>
      <c r="T128" s="80"/>
      <c r="U128" s="80"/>
      <c r="V128" s="80"/>
      <c r="W128" s="80"/>
      <c r="X128" s="80"/>
      <c r="Y128" s="80"/>
      <c r="Z128" s="80"/>
      <c r="AA128" s="80"/>
      <c r="AB128" s="80"/>
      <c r="AC128" s="80"/>
      <c r="AD128" s="80"/>
      <c r="AE128" s="80"/>
      <c r="AF128" s="80"/>
      <c r="AG128" s="80"/>
      <c r="AH128" s="80"/>
      <c r="AI128" s="80"/>
      <c r="AJ128" s="80"/>
      <c r="AK128" s="80"/>
      <c r="AL128" s="37"/>
      <c r="AM128" s="37"/>
      <c r="AN128" s="37"/>
      <c r="AO128" s="37"/>
    </row>
    <row r="129" spans="1:41" s="183" customFormat="1">
      <c r="A129" s="1126"/>
      <c r="B129" s="91"/>
      <c r="C129" s="90"/>
      <c r="D129" s="90"/>
      <c r="E129" s="90"/>
      <c r="F129" s="90"/>
      <c r="H129" s="37"/>
      <c r="I129" s="37"/>
      <c r="J129" s="37"/>
      <c r="K129" s="37"/>
      <c r="L129" s="37"/>
      <c r="M129" s="37"/>
      <c r="N129" s="1"/>
      <c r="O129" s="37"/>
      <c r="P129" s="37"/>
      <c r="Q129" s="37"/>
      <c r="R129" s="80"/>
      <c r="S129" s="80"/>
      <c r="T129" s="80"/>
      <c r="U129" s="80"/>
      <c r="V129" s="80"/>
      <c r="W129" s="80"/>
      <c r="X129" s="80"/>
      <c r="Y129" s="80"/>
      <c r="Z129" s="80"/>
      <c r="AA129" s="80"/>
      <c r="AB129" s="80"/>
      <c r="AC129" s="80"/>
      <c r="AD129" s="80"/>
      <c r="AE129" s="80"/>
      <c r="AF129" s="80"/>
      <c r="AG129" s="80"/>
      <c r="AH129" s="80"/>
      <c r="AI129" s="80"/>
      <c r="AJ129" s="80"/>
      <c r="AK129" s="80"/>
      <c r="AL129" s="37"/>
      <c r="AM129" s="37"/>
      <c r="AN129" s="37"/>
      <c r="AO129" s="37"/>
    </row>
    <row r="130" spans="1:41" s="183" customFormat="1">
      <c r="A130" s="1126"/>
      <c r="B130" s="91"/>
      <c r="C130" s="90"/>
      <c r="D130" s="90"/>
      <c r="E130" s="90"/>
      <c r="F130" s="90"/>
      <c r="H130" s="37"/>
      <c r="I130" s="37"/>
      <c r="J130" s="37"/>
      <c r="K130" s="37"/>
      <c r="L130" s="37"/>
      <c r="M130" s="37"/>
      <c r="N130" s="1"/>
      <c r="O130" s="37"/>
      <c r="P130" s="37"/>
      <c r="Q130" s="37"/>
      <c r="R130" s="80"/>
      <c r="S130" s="80"/>
      <c r="T130" s="80"/>
      <c r="U130" s="80"/>
      <c r="V130" s="80"/>
      <c r="W130" s="80"/>
      <c r="X130" s="80"/>
      <c r="Y130" s="80"/>
      <c r="Z130" s="80"/>
      <c r="AA130" s="80"/>
      <c r="AB130" s="80"/>
      <c r="AC130" s="80"/>
      <c r="AD130" s="80"/>
      <c r="AE130" s="80"/>
      <c r="AF130" s="80"/>
      <c r="AG130" s="80"/>
      <c r="AH130" s="80"/>
      <c r="AI130" s="80"/>
      <c r="AJ130" s="80"/>
      <c r="AK130" s="80"/>
      <c r="AL130" s="37"/>
      <c r="AM130" s="37"/>
      <c r="AN130" s="37"/>
      <c r="AO130" s="37"/>
    </row>
    <row r="131" spans="1:41" s="183" customFormat="1">
      <c r="A131" s="1126"/>
      <c r="B131" s="91"/>
      <c r="C131" s="90"/>
      <c r="D131" s="90"/>
      <c r="E131" s="90"/>
      <c r="F131" s="90"/>
      <c r="H131" s="37"/>
      <c r="I131" s="37"/>
      <c r="J131" s="37"/>
      <c r="K131" s="37"/>
      <c r="L131" s="37"/>
      <c r="M131" s="37"/>
      <c r="N131" s="1"/>
      <c r="O131" s="37"/>
      <c r="P131" s="37"/>
      <c r="Q131" s="37"/>
      <c r="R131" s="80"/>
      <c r="S131" s="80"/>
      <c r="T131" s="80"/>
      <c r="U131" s="80"/>
      <c r="V131" s="80"/>
      <c r="W131" s="80"/>
      <c r="X131" s="80"/>
      <c r="Y131" s="80"/>
      <c r="Z131" s="80"/>
      <c r="AA131" s="80"/>
      <c r="AB131" s="80"/>
      <c r="AC131" s="80"/>
      <c r="AD131" s="80"/>
      <c r="AE131" s="80"/>
      <c r="AF131" s="80"/>
      <c r="AG131" s="80"/>
      <c r="AH131" s="80"/>
      <c r="AI131" s="80"/>
      <c r="AJ131" s="80"/>
      <c r="AK131" s="80"/>
      <c r="AL131" s="37"/>
      <c r="AM131" s="37"/>
      <c r="AN131" s="37"/>
      <c r="AO131" s="37"/>
    </row>
    <row r="132" spans="1:41" s="183" customFormat="1">
      <c r="A132" s="1126"/>
      <c r="B132" s="91"/>
      <c r="C132" s="90"/>
      <c r="D132" s="90"/>
      <c r="E132" s="90"/>
      <c r="F132" s="90"/>
      <c r="H132" s="37"/>
      <c r="I132" s="37"/>
      <c r="J132" s="37"/>
      <c r="K132" s="37"/>
      <c r="L132" s="37"/>
      <c r="M132" s="37"/>
      <c r="N132" s="1"/>
      <c r="O132" s="37"/>
      <c r="P132" s="37"/>
      <c r="Q132" s="37"/>
      <c r="R132" s="80"/>
      <c r="S132" s="80"/>
      <c r="T132" s="80"/>
      <c r="U132" s="80"/>
      <c r="V132" s="80"/>
      <c r="W132" s="80"/>
      <c r="X132" s="80"/>
      <c r="Y132" s="80"/>
      <c r="Z132" s="80"/>
      <c r="AA132" s="80"/>
      <c r="AB132" s="80"/>
      <c r="AC132" s="80"/>
      <c r="AD132" s="80"/>
      <c r="AE132" s="80"/>
      <c r="AF132" s="80"/>
      <c r="AG132" s="80"/>
      <c r="AH132" s="80"/>
      <c r="AI132" s="80"/>
      <c r="AJ132" s="80"/>
      <c r="AK132" s="80"/>
      <c r="AL132" s="37"/>
      <c r="AM132" s="37"/>
      <c r="AN132" s="37"/>
      <c r="AO132" s="37"/>
    </row>
    <row r="133" spans="1:41" s="183" customFormat="1">
      <c r="A133" s="1126"/>
      <c r="B133" s="91"/>
      <c r="C133" s="90"/>
      <c r="D133" s="90"/>
      <c r="E133" s="90"/>
      <c r="F133" s="90"/>
      <c r="H133" s="37"/>
      <c r="I133" s="37"/>
      <c r="J133" s="37"/>
      <c r="K133" s="37"/>
      <c r="L133" s="37"/>
      <c r="M133" s="37"/>
      <c r="N133" s="1"/>
      <c r="O133" s="37"/>
      <c r="P133" s="37"/>
      <c r="Q133" s="37"/>
      <c r="R133" s="80"/>
      <c r="S133" s="80"/>
      <c r="T133" s="80"/>
      <c r="U133" s="80"/>
      <c r="V133" s="80"/>
      <c r="W133" s="80"/>
      <c r="X133" s="80"/>
      <c r="Y133" s="80"/>
      <c r="Z133" s="80"/>
      <c r="AA133" s="80"/>
      <c r="AB133" s="80"/>
      <c r="AC133" s="80"/>
      <c r="AD133" s="80"/>
      <c r="AE133" s="80"/>
      <c r="AF133" s="80"/>
      <c r="AG133" s="80"/>
      <c r="AH133" s="80"/>
      <c r="AI133" s="80"/>
      <c r="AJ133" s="80"/>
      <c r="AK133" s="80"/>
      <c r="AL133" s="37"/>
      <c r="AM133" s="37"/>
      <c r="AN133" s="37"/>
      <c r="AO133" s="37"/>
    </row>
    <row r="134" spans="1:41" s="183" customFormat="1">
      <c r="A134" s="1126"/>
      <c r="B134" s="91"/>
      <c r="C134" s="90"/>
      <c r="D134" s="90"/>
      <c r="E134" s="90"/>
      <c r="F134" s="90"/>
      <c r="H134" s="37"/>
      <c r="I134" s="37"/>
      <c r="J134" s="37"/>
      <c r="K134" s="37"/>
      <c r="L134" s="37"/>
      <c r="M134" s="37"/>
      <c r="N134" s="1"/>
      <c r="O134" s="37"/>
      <c r="P134" s="37"/>
      <c r="Q134" s="37"/>
      <c r="R134" s="80"/>
      <c r="S134" s="80"/>
      <c r="T134" s="80"/>
      <c r="U134" s="80"/>
      <c r="V134" s="80"/>
      <c r="W134" s="80"/>
      <c r="X134" s="80"/>
      <c r="Y134" s="80"/>
      <c r="Z134" s="80"/>
      <c r="AA134" s="80"/>
      <c r="AB134" s="80"/>
      <c r="AC134" s="80"/>
      <c r="AD134" s="80"/>
      <c r="AE134" s="80"/>
      <c r="AF134" s="80"/>
      <c r="AG134" s="80"/>
      <c r="AH134" s="80"/>
      <c r="AI134" s="80"/>
      <c r="AJ134" s="80"/>
      <c r="AK134" s="80"/>
      <c r="AL134" s="37"/>
      <c r="AM134" s="37"/>
      <c r="AN134" s="37"/>
      <c r="AO134" s="37"/>
    </row>
    <row r="135" spans="1:41" s="183" customFormat="1">
      <c r="A135" s="1126"/>
      <c r="B135" s="91"/>
      <c r="C135" s="90"/>
      <c r="D135" s="90"/>
      <c r="E135" s="90"/>
      <c r="F135" s="90"/>
      <c r="H135" s="37"/>
      <c r="I135" s="37"/>
      <c r="J135" s="37"/>
      <c r="K135" s="37"/>
      <c r="L135" s="37"/>
      <c r="M135" s="37"/>
      <c r="N135" s="1"/>
      <c r="O135" s="37"/>
      <c r="P135" s="37"/>
      <c r="Q135" s="37"/>
      <c r="R135" s="80"/>
      <c r="S135" s="80"/>
      <c r="T135" s="80"/>
      <c r="U135" s="80"/>
      <c r="V135" s="80"/>
      <c r="W135" s="80"/>
      <c r="X135" s="80"/>
      <c r="Y135" s="80"/>
      <c r="Z135" s="80"/>
      <c r="AA135" s="80"/>
      <c r="AB135" s="80"/>
      <c r="AC135" s="80"/>
      <c r="AD135" s="80"/>
      <c r="AE135" s="80"/>
      <c r="AF135" s="80"/>
      <c r="AG135" s="80"/>
      <c r="AH135" s="80"/>
      <c r="AI135" s="80"/>
      <c r="AJ135" s="80"/>
      <c r="AK135" s="80"/>
      <c r="AL135" s="37"/>
      <c r="AM135" s="37"/>
      <c r="AN135" s="37"/>
      <c r="AO135" s="37"/>
    </row>
    <row r="136" spans="1:41" s="183" customFormat="1">
      <c r="A136" s="1126"/>
      <c r="B136" s="91"/>
      <c r="C136" s="90"/>
      <c r="D136" s="90"/>
      <c r="E136" s="90"/>
      <c r="F136" s="90"/>
      <c r="H136" s="37"/>
      <c r="I136" s="37"/>
      <c r="J136" s="37"/>
      <c r="K136" s="37"/>
      <c r="L136" s="37"/>
      <c r="M136" s="37"/>
      <c r="N136" s="1"/>
      <c r="O136" s="37"/>
      <c r="P136" s="37"/>
      <c r="Q136" s="37"/>
      <c r="R136" s="80"/>
      <c r="S136" s="80"/>
      <c r="T136" s="80"/>
      <c r="U136" s="80"/>
      <c r="V136" s="80"/>
      <c r="W136" s="80"/>
      <c r="X136" s="80"/>
      <c r="Y136" s="80"/>
      <c r="Z136" s="80"/>
      <c r="AA136" s="80"/>
      <c r="AB136" s="80"/>
      <c r="AC136" s="80"/>
      <c r="AD136" s="80"/>
      <c r="AE136" s="80"/>
      <c r="AF136" s="80"/>
      <c r="AG136" s="80"/>
      <c r="AH136" s="80"/>
      <c r="AI136" s="80"/>
      <c r="AJ136" s="80"/>
      <c r="AK136" s="80"/>
      <c r="AL136" s="37"/>
      <c r="AM136" s="37"/>
      <c r="AN136" s="37"/>
      <c r="AO136" s="37"/>
    </row>
    <row r="137" spans="1:41" s="183" customFormat="1">
      <c r="A137" s="1126"/>
      <c r="B137" s="91"/>
      <c r="C137" s="90"/>
      <c r="D137" s="90"/>
      <c r="E137" s="90"/>
      <c r="F137" s="90"/>
      <c r="H137" s="37"/>
      <c r="I137" s="37"/>
      <c r="J137" s="37"/>
      <c r="K137" s="37"/>
      <c r="L137" s="37"/>
      <c r="M137" s="37"/>
      <c r="N137" s="1"/>
      <c r="O137" s="37"/>
      <c r="P137" s="37"/>
      <c r="Q137" s="37"/>
      <c r="R137" s="80"/>
      <c r="S137" s="80"/>
      <c r="T137" s="80"/>
      <c r="U137" s="80"/>
      <c r="V137" s="80"/>
      <c r="W137" s="80"/>
      <c r="X137" s="80"/>
      <c r="Y137" s="80"/>
      <c r="Z137" s="80"/>
      <c r="AA137" s="80"/>
      <c r="AB137" s="80"/>
      <c r="AC137" s="80"/>
      <c r="AD137" s="80"/>
      <c r="AE137" s="80"/>
      <c r="AF137" s="80"/>
      <c r="AG137" s="80"/>
      <c r="AH137" s="80"/>
      <c r="AI137" s="80"/>
      <c r="AJ137" s="80"/>
      <c r="AK137" s="80"/>
      <c r="AL137" s="37"/>
      <c r="AM137" s="37"/>
      <c r="AN137" s="37"/>
      <c r="AO137" s="37"/>
    </row>
    <row r="138" spans="1:41" s="183" customFormat="1">
      <c r="A138" s="1126"/>
      <c r="B138" s="91"/>
      <c r="C138" s="90"/>
      <c r="D138" s="90"/>
      <c r="E138" s="90"/>
      <c r="F138" s="90"/>
      <c r="H138" s="37"/>
      <c r="I138" s="37"/>
      <c r="J138" s="37"/>
      <c r="K138" s="37"/>
      <c r="L138" s="37"/>
      <c r="M138" s="37"/>
      <c r="N138" s="1"/>
      <c r="O138" s="37"/>
      <c r="P138" s="37"/>
      <c r="Q138" s="37"/>
      <c r="R138" s="80"/>
      <c r="S138" s="80"/>
      <c r="T138" s="80"/>
      <c r="U138" s="80"/>
      <c r="V138" s="80"/>
      <c r="W138" s="80"/>
      <c r="X138" s="80"/>
      <c r="Y138" s="80"/>
      <c r="Z138" s="80"/>
      <c r="AA138" s="80"/>
      <c r="AB138" s="80"/>
      <c r="AC138" s="80"/>
      <c r="AD138" s="80"/>
      <c r="AE138" s="80"/>
      <c r="AF138" s="80"/>
      <c r="AG138" s="80"/>
      <c r="AH138" s="80"/>
      <c r="AI138" s="80"/>
      <c r="AJ138" s="80"/>
      <c r="AK138" s="80"/>
      <c r="AL138" s="37"/>
      <c r="AM138" s="37"/>
      <c r="AN138" s="37"/>
      <c r="AO138" s="37"/>
    </row>
    <row r="139" spans="1:41" s="183" customFormat="1">
      <c r="A139" s="1126"/>
      <c r="B139" s="91"/>
      <c r="C139" s="90"/>
      <c r="D139" s="90"/>
      <c r="E139" s="90"/>
      <c r="F139" s="90"/>
      <c r="H139" s="37"/>
      <c r="I139" s="37"/>
      <c r="J139" s="37"/>
      <c r="K139" s="37"/>
      <c r="L139" s="37"/>
      <c r="M139" s="37"/>
      <c r="N139" s="1"/>
      <c r="O139" s="37"/>
      <c r="P139" s="37"/>
      <c r="Q139" s="37"/>
      <c r="R139" s="80"/>
      <c r="S139" s="80"/>
      <c r="T139" s="80"/>
      <c r="U139" s="80"/>
      <c r="V139" s="80"/>
      <c r="W139" s="80"/>
      <c r="X139" s="80"/>
      <c r="Y139" s="80"/>
      <c r="Z139" s="80"/>
      <c r="AA139" s="80"/>
      <c r="AB139" s="80"/>
      <c r="AC139" s="80"/>
      <c r="AD139" s="80"/>
      <c r="AE139" s="80"/>
      <c r="AF139" s="80"/>
      <c r="AG139" s="80"/>
      <c r="AH139" s="80"/>
      <c r="AI139" s="80"/>
      <c r="AJ139" s="80"/>
      <c r="AK139" s="80"/>
      <c r="AL139" s="37"/>
      <c r="AM139" s="37"/>
      <c r="AN139" s="37"/>
      <c r="AO139" s="37"/>
    </row>
    <row r="140" spans="1:41" s="183" customFormat="1">
      <c r="A140" s="1126"/>
      <c r="B140" s="91"/>
      <c r="C140" s="90"/>
      <c r="D140" s="90"/>
      <c r="E140" s="90"/>
      <c r="F140" s="90"/>
      <c r="H140" s="37"/>
      <c r="I140" s="37"/>
      <c r="J140" s="37"/>
      <c r="K140" s="37"/>
      <c r="L140" s="37"/>
      <c r="M140" s="37"/>
      <c r="N140" s="1"/>
      <c r="O140" s="37"/>
      <c r="P140" s="37"/>
      <c r="Q140" s="37"/>
      <c r="R140" s="80"/>
      <c r="S140" s="80"/>
      <c r="T140" s="80"/>
      <c r="U140" s="80"/>
      <c r="V140" s="80"/>
      <c r="W140" s="80"/>
      <c r="X140" s="80"/>
      <c r="Y140" s="80"/>
      <c r="Z140" s="80"/>
      <c r="AA140" s="80"/>
      <c r="AB140" s="80"/>
      <c r="AC140" s="80"/>
      <c r="AD140" s="80"/>
      <c r="AE140" s="80"/>
      <c r="AF140" s="80"/>
      <c r="AG140" s="80"/>
      <c r="AH140" s="80"/>
      <c r="AI140" s="80"/>
      <c r="AJ140" s="80"/>
      <c r="AK140" s="80"/>
      <c r="AL140" s="37"/>
      <c r="AM140" s="37"/>
      <c r="AN140" s="37"/>
      <c r="AO140" s="37"/>
    </row>
  </sheetData>
  <sheetProtection password="CFB5" sheet="1" objects="1" scenarios="1" formatColumns="0" formatRows="0" selectLockedCells="1"/>
  <customSheetViews>
    <customSheetView guid="{987A3FAC-920D-4C0C-8129-D8F4AFD7E477}"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1"/>
      <headerFooter alignWithMargins="0">
        <oddFooter>&amp;R&amp;"Book Antiqua,Bold"&amp;10Schedule-2/ Page &amp;P of &amp;N</oddFooter>
      </headerFooter>
    </customSheetView>
    <customSheetView guid="{CB55CDDD-15EC-4265-9148-3411BBB26D54}"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2"/>
      <headerFooter alignWithMargins="0">
        <oddFooter>&amp;R&amp;"Book Antiqua,Bold"&amp;10Schedule-2/ Page &amp;P of &amp;N</oddFooter>
      </headerFooter>
    </customSheetView>
    <customSheetView guid="{023E95C7-CD0A-46A1-945E-64751E02EBFE}"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3"/>
      <headerFooter alignWithMargins="0">
        <oddFooter>&amp;R&amp;"Book Antiqua,Bold"&amp;10Schedule-2/ Page &amp;P of &amp;N</oddFooter>
      </headerFooter>
    </customSheetView>
    <customSheetView guid="{BB6473B7-092C-417E-97E7-ED0705AE17A0}"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4"/>
      <headerFooter alignWithMargins="0">
        <oddFooter>&amp;R&amp;"Book Antiqua,Bold"&amp;10Schedule-2/ Page &amp;P of &amp;N</oddFooter>
      </headerFooter>
    </customSheetView>
    <customSheetView guid="{A41EE4DE-0D82-4A56-8210-F78316511D11}"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5"/>
      <headerFooter alignWithMargins="0">
        <oddFooter>&amp;R&amp;"Book Antiqua,Bold"&amp;10Schedule-2/ Page &amp;P of &amp;N</oddFooter>
      </headerFooter>
    </customSheetView>
    <customSheetView guid="{1E0C44A1-9358-4FBD-8C2C-4DB661DA1476}"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6"/>
      <headerFooter alignWithMargins="0">
        <oddFooter>&amp;R&amp;"Book Antiqua,Bold"&amp;10Schedule-2/ Page &amp;P of &amp;N</oddFooter>
      </headerFooter>
    </customSheetView>
    <customSheetView guid="{498493C3-769C-4143-9114-C68CD1D40B11}"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7"/>
      <headerFooter alignWithMargins="0">
        <oddFooter>&amp;R&amp;"Book Antiqua,Bold"&amp;10Schedule-2/ Page &amp;P of &amp;N</oddFooter>
      </headerFooter>
    </customSheetView>
    <customSheetView guid="{C431BC99-7569-44AB-83F6-AB73BDED3783}"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8"/>
      <headerFooter alignWithMargins="0">
        <oddFooter>&amp;R&amp;"Book Antiqua,Bold"&amp;10Schedule-2/ Page &amp;P of &amp;N</oddFooter>
      </headerFooter>
    </customSheetView>
    <customSheetView guid="{E97134B6-5E8D-4951-8DA0-73D065532361}"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9"/>
      <headerFooter alignWithMargins="0">
        <oddFooter>&amp;R&amp;"Book Antiqua,Bold"&amp;10Schedule-2/ Page &amp;P of &amp;N</oddFooter>
      </headerFooter>
    </customSheetView>
    <customSheetView guid="{D0757F9E-DF41-4B40-A5E5-F4F8FDD8D61D}"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10"/>
      <headerFooter alignWithMargins="0">
        <oddFooter>&amp;R&amp;"Book Antiqua,Bold"&amp;10Schedule-2/ Page &amp;P of &amp;N</oddFooter>
      </headerFooter>
    </customSheetView>
    <customSheetView guid="{EE46BCD1-F715-4FA9-A5FC-1B125AD601E0}"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11"/>
      <headerFooter alignWithMargins="0">
        <oddFooter>&amp;R&amp;"Book Antiqua,Bold"&amp;10Schedule-2/ Page &amp;P of &amp;N</oddFooter>
      </headerFooter>
    </customSheetView>
    <customSheetView guid="{4AA1107B-A795-4744-B566-827168772C7A}"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12"/>
      <headerFooter alignWithMargins="0">
        <oddFooter>&amp;R&amp;"Book Antiqua,Bold"&amp;10Schedule-2/ Page &amp;P of &amp;N</oddFooter>
      </headerFooter>
    </customSheetView>
    <customSheetView guid="{B23AD343-29DA-4CE0-BD10-47BF44F3782F}"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13"/>
      <headerFooter alignWithMargins="0">
        <oddFooter>&amp;R&amp;"Book Antiqua,Bold"&amp;10Schedule-2/ Page &amp;P of &amp;N</oddFooter>
      </headerFooter>
    </customSheetView>
    <customSheetView guid="{ECE9294F-C910-4036-88BC-B1F2176FB06B}"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14"/>
      <headerFooter alignWithMargins="0">
        <oddFooter>&amp;R&amp;"Book Antiqua,Bold"&amp;10Schedule-2/ Page &amp;P of &amp;N</oddFooter>
      </headerFooter>
    </customSheetView>
    <customSheetView guid="{27A45B7A-04F2-4516-B80B-5ED0825D4ED3}" scale="80" hiddenColumns="1" state="hidden">
      <selection activeCell="A4" sqref="A4:F4"/>
      <colBreaks count="1" manualBreakCount="1">
        <brk id="6" max="1048575" man="1"/>
      </colBreaks>
      <pageMargins left="0" right="0" top="0" bottom="0" header="0" footer="0"/>
      <printOptions horizontalCentered="1"/>
      <pageSetup paperSize="9" orientation="portrait" horizontalDpi="300" verticalDpi="300" r:id="rId15"/>
      <headerFooter alignWithMargins="0">
        <oddFooter>&amp;R&amp;"Book Antiqua,Bold"&amp;10Schedule-2/ Page &amp;P of &amp;N</oddFooter>
      </headerFooter>
    </customSheetView>
    <customSheetView guid="{E9F4E142-7D26-464D-BECA-4F3806DB1FE1}"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16"/>
      <headerFooter alignWithMargins="0">
        <oddFooter>&amp;R&amp;"Book Antiqua,Bold"&amp;10Schedule-2/ Page &amp;P of &amp;N</oddFooter>
      </headerFooter>
    </customSheetView>
    <customSheetView guid="{A7DBDDEF-9245-44C6-9EBF-032DB6E1C0A2}"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17"/>
      <headerFooter alignWithMargins="0">
        <oddFooter>&amp;R&amp;"Book Antiqua,Bold"&amp;10Schedule-2/ Page &amp;P of &amp;N</oddFooter>
      </headerFooter>
    </customSheetView>
    <customSheetView guid="{7487ED9F-BBED-4B2A-9631-22F1A430946B}"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18"/>
      <headerFooter alignWithMargins="0">
        <oddFooter>&amp;R&amp;"Book Antiqua,Bold"&amp;10Schedule-2/ Page &amp;P of &amp;N</oddFooter>
      </headerFooter>
    </customSheetView>
    <customSheetView guid="{B3CE7B10-A914-4559-A6DA-AED8C22AFD6D}"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19"/>
      <headerFooter alignWithMargins="0">
        <oddFooter>&amp;R&amp;"Book Antiqua,Bold"&amp;10Schedule-2/ Page &amp;P of &amp;N</oddFooter>
      </headerFooter>
    </customSheetView>
    <customSheetView guid="{D53177B2-31EC-4222-B97A-A37DCFD9E45B}"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20"/>
      <headerFooter alignWithMargins="0">
        <oddFooter>&amp;R&amp;"Book Antiqua,Bold"&amp;10Schedule-2/ Page &amp;P of &amp;N</oddFooter>
      </headerFooter>
    </customSheetView>
    <customSheetView guid="{223BC0FC-814D-40F0-9795-CE82A16FF3A5}"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21"/>
      <headerFooter alignWithMargins="0">
        <oddFooter>&amp;R&amp;"Book Antiqua,Bold"&amp;10Schedule-2/ Page &amp;P of &amp;N</oddFooter>
      </headerFooter>
    </customSheetView>
    <customSheetView guid="{B835C05C-B615-4DCB-982D-4519616B3CD8}"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22"/>
      <headerFooter alignWithMargins="0">
        <oddFooter>&amp;R&amp;"Book Antiqua,Bold"&amp;10Schedule-2/ Page &amp;P of &amp;N</oddFooter>
      </headerFooter>
    </customSheetView>
    <customSheetView guid="{A34CC49F-E309-4C23-B4F6-1E3B307C10D1}"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23"/>
      <headerFooter alignWithMargins="0">
        <oddFooter>&amp;R&amp;"Book Antiqua,Bold"&amp;10Schedule-2/ Page &amp;P of &amp;N</oddFooter>
      </headerFooter>
    </customSheetView>
    <customSheetView guid="{8909CFDD-4F29-4C72-886E-908773EE94A2}"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24"/>
      <headerFooter alignWithMargins="0">
        <oddFooter>&amp;R&amp;"Book Antiqua,Bold"&amp;10Schedule-2/ Page &amp;P of &amp;N</oddFooter>
      </headerFooter>
    </customSheetView>
    <customSheetView guid="{D5F8AD2D-F014-4A7B-9CE7-589273BD9F11}"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25"/>
      <headerFooter alignWithMargins="0">
        <oddFooter>&amp;R&amp;"Book Antiqua,Bold"&amp;10Schedule-2/ Page &amp;P of &amp;N</oddFooter>
      </headerFooter>
    </customSheetView>
    <customSheetView guid="{B79CB868-E256-4BC8-93B8-32C16DA3E61B}"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26"/>
      <headerFooter alignWithMargins="0">
        <oddFooter>&amp;R&amp;"Book Antiqua,Bold"&amp;10Schedule-2/ Page &amp;P of &amp;N</oddFooter>
      </headerFooter>
    </customSheetView>
  </customSheetViews>
  <mergeCells count="10">
    <mergeCell ref="A3:F3"/>
    <mergeCell ref="W3:X3"/>
    <mergeCell ref="A4:F4"/>
    <mergeCell ref="A7:D7"/>
    <mergeCell ref="L13:M13"/>
    <mergeCell ref="O13:P13"/>
    <mergeCell ref="B8:D8"/>
    <mergeCell ref="B9:D9"/>
    <mergeCell ref="B10:D10"/>
    <mergeCell ref="B11:D11"/>
  </mergeCells>
  <phoneticPr fontId="29" type="noConversion"/>
  <conditionalFormatting sqref="E16:E55">
    <cfRule type="expression" dxfId="31" priority="1" stopIfTrue="1">
      <formula>D16&gt;0</formula>
    </cfRule>
  </conditionalFormatting>
  <printOptions horizontalCentered="1"/>
  <pageMargins left="0.51181102362204722" right="0.26" top="0.4" bottom="0.44" header="0.25" footer="0.24"/>
  <pageSetup paperSize="9" orientation="portrait" horizontalDpi="300" verticalDpi="300" r:id="rId27"/>
  <headerFooter alignWithMargins="0">
    <oddFooter>&amp;R&amp;"Book Antiqua,Bold"&amp;10Schedule-2/ Page &amp;P of &amp;N</oddFooter>
  </headerFooter>
  <colBreaks count="1" manualBreakCount="1">
    <brk id="6" max="1048575" man="1"/>
  </colBreaks>
  <drawing r:id="rId28"/>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indexed="10"/>
    <pageSetUpPr fitToPage="1"/>
  </sheetPr>
  <dimension ref="A1:BB167"/>
  <sheetViews>
    <sheetView tabSelected="1" view="pageBreakPreview" topLeftCell="A8" zoomScale="80" zoomScaleNormal="100" zoomScaleSheetLayoutView="80" workbookViewId="0">
      <pane ySplit="10" topLeftCell="A18" activePane="bottomLeft" state="frozen"/>
      <selection activeCell="A8" sqref="A8"/>
      <selection pane="bottomLeft" activeCell="O116" sqref="O116"/>
    </sheetView>
  </sheetViews>
  <sheetFormatPr defaultColWidth="9" defaultRowHeight="15.75"/>
  <cols>
    <col min="1" max="1" width="5.25" style="746" customWidth="1"/>
    <col min="2" max="2" width="13" style="653" hidden="1" customWidth="1"/>
    <col min="3" max="3" width="7.875" style="653" hidden="1" customWidth="1"/>
    <col min="4" max="4" width="8.875" style="653" hidden="1" customWidth="1"/>
    <col min="5" max="5" width="9.375" style="653" hidden="1" customWidth="1"/>
    <col min="6" max="6" width="25" style="653" hidden="1" customWidth="1"/>
    <col min="7" max="7" width="12.625" style="653" customWidth="1"/>
    <col min="8" max="8" width="12.125" style="697" hidden="1" customWidth="1"/>
    <col min="9" max="9" width="12" style="637" hidden="1" customWidth="1"/>
    <col min="10" max="10" width="9.5" style="653" customWidth="1"/>
    <col min="11" max="11" width="13" style="653" customWidth="1"/>
    <col min="12" max="12" width="65.5" style="638" customWidth="1"/>
    <col min="13" max="13" width="6.5" style="637" customWidth="1"/>
    <col min="14" max="14" width="8.625" style="637" customWidth="1"/>
    <col min="15" max="15" width="13.5" style="614" customWidth="1"/>
    <col min="16" max="16" width="17.25" style="637" customWidth="1"/>
    <col min="17" max="17" width="15.25" style="636" bestFit="1" customWidth="1"/>
    <col min="18" max="18" width="22.75" style="632" customWidth="1"/>
    <col min="19" max="19" width="15.5" style="632" customWidth="1"/>
    <col min="20" max="28" width="9" style="632" customWidth="1"/>
    <col min="29" max="29" width="16.5" style="632" customWidth="1"/>
    <col min="30" max="31" width="9" style="632" customWidth="1"/>
    <col min="32" max="36" width="9" style="632"/>
    <col min="37" max="37" width="9" style="632" hidden="1" customWidth="1"/>
    <col min="38" max="39" width="17.625" style="632" hidden="1" customWidth="1"/>
    <col min="40" max="40" width="9" style="632" hidden="1" customWidth="1"/>
    <col min="41" max="41" width="15.5" style="632" hidden="1" customWidth="1"/>
    <col min="42" max="42" width="15.375" style="632" hidden="1" customWidth="1"/>
    <col min="43" max="54" width="9" style="632"/>
    <col min="55" max="16384" width="9" style="633"/>
  </cols>
  <sheetData>
    <row r="1" spans="1:54" ht="16.5">
      <c r="A1" s="744" t="str">
        <f>Cover!B3</f>
        <v>SR-I/C&amp;M/WC-4402/2025(SR1/NT/W-AIS/DOM/B00/25/13182), (RFx: 5002004796)</v>
      </c>
      <c r="B1" s="650"/>
      <c r="C1" s="879"/>
      <c r="D1" s="879"/>
      <c r="E1" s="879"/>
      <c r="F1" s="650"/>
      <c r="G1" s="879"/>
      <c r="H1" s="695"/>
      <c r="I1" s="628"/>
      <c r="J1" s="650"/>
      <c r="K1" s="650"/>
      <c r="L1" s="629"/>
      <c r="M1" s="630"/>
      <c r="N1" s="630"/>
      <c r="O1" s="631"/>
      <c r="P1" s="630" t="s">
        <v>195</v>
      </c>
    </row>
    <row r="2" spans="1:54">
      <c r="A2" s="745"/>
      <c r="B2" s="651"/>
      <c r="C2" s="651"/>
      <c r="D2" s="651"/>
      <c r="E2" s="651"/>
      <c r="F2" s="651"/>
      <c r="G2" s="651"/>
      <c r="H2" s="696"/>
      <c r="I2" s="623"/>
      <c r="J2" s="651"/>
      <c r="K2" s="651"/>
      <c r="L2" s="634"/>
      <c r="M2" s="623"/>
      <c r="N2" s="623"/>
      <c r="O2" s="633"/>
      <c r="P2" s="623"/>
    </row>
    <row r="3" spans="1:54" ht="80.45" customHeight="1">
      <c r="A3" s="1293" t="str">
        <f>Cover!$B$2</f>
        <v xml:space="preserve">WC-4402 : 400KV AIS Substation Extension Package of Kurnool-3 PS due to Re-Arrangement in Electrical Layout at Kurnool-III Pooling Station </v>
      </c>
      <c r="B3" s="1293"/>
      <c r="C3" s="1293"/>
      <c r="D3" s="1293"/>
      <c r="E3" s="1293"/>
      <c r="F3" s="1293"/>
      <c r="G3" s="1293"/>
      <c r="H3" s="1293"/>
      <c r="I3" s="1293"/>
      <c r="J3" s="1293"/>
      <c r="K3" s="1293"/>
      <c r="L3" s="1293"/>
      <c r="M3" s="1293"/>
      <c r="N3" s="1293"/>
      <c r="O3" s="1293"/>
      <c r="P3" s="1293"/>
      <c r="Q3" s="1293"/>
      <c r="AK3" s="635" t="s">
        <v>183</v>
      </c>
      <c r="AM3" s="652">
        <f>IF(ISERROR(#REF!/('Sch-6'!D14+'Sch-6'!D16+'Sch-6'!D18)),0,#REF!/( 'Sch-6'!D14+'Sch-6'!D16+'Sch-6'!D18))</f>
        <v>0</v>
      </c>
    </row>
    <row r="4" spans="1:54" ht="16.5">
      <c r="A4" s="1295" t="s">
        <v>196</v>
      </c>
      <c r="B4" s="1295"/>
      <c r="C4" s="1295"/>
      <c r="D4" s="1295"/>
      <c r="E4" s="1295"/>
      <c r="F4" s="1295"/>
      <c r="G4" s="1295"/>
      <c r="H4" s="1295"/>
      <c r="I4" s="1295"/>
      <c r="J4" s="1295"/>
      <c r="K4" s="1295"/>
      <c r="L4" s="1295"/>
      <c r="M4" s="1295"/>
      <c r="N4" s="1295"/>
      <c r="O4" s="1295"/>
      <c r="P4" s="1295"/>
      <c r="Q4" s="1295"/>
      <c r="AK4" s="635" t="s">
        <v>185</v>
      </c>
      <c r="AM4" s="652" t="e">
        <f>#REF!</f>
        <v>#REF!</v>
      </c>
    </row>
    <row r="5" spans="1:54">
      <c r="AK5" s="635" t="s">
        <v>197</v>
      </c>
      <c r="AM5" s="652">
        <f>IF(ISERROR(#REF!/#REF!),0,#REF! /#REF!)</f>
        <v>0</v>
      </c>
    </row>
    <row r="6" spans="1:54" ht="16.5">
      <c r="A6" s="747" t="str">
        <f>'Sch-1'!A6</f>
        <v>Bidder’s Name and Address (Sole Bidder) :</v>
      </c>
      <c r="B6" s="654"/>
      <c r="C6" s="880"/>
      <c r="D6" s="880"/>
      <c r="E6" s="880"/>
      <c r="F6" s="654"/>
      <c r="G6" s="880"/>
      <c r="H6" s="698"/>
      <c r="I6" s="692"/>
      <c r="J6" s="654"/>
      <c r="K6" s="654"/>
      <c r="L6" s="639"/>
      <c r="M6" s="689" t="s">
        <v>88</v>
      </c>
      <c r="P6" s="623"/>
      <c r="AK6" s="635" t="s">
        <v>198</v>
      </c>
      <c r="AM6" s="652" t="e">
        <f>#REF!</f>
        <v>#REF!</v>
      </c>
    </row>
    <row r="7" spans="1:54" ht="16.5">
      <c r="A7" s="748" t="str">
        <f>'Sch-1'!A7</f>
        <v/>
      </c>
      <c r="B7" s="655"/>
      <c r="C7" s="881"/>
      <c r="D7" s="881"/>
      <c r="E7" s="881"/>
      <c r="F7" s="655"/>
      <c r="G7" s="881"/>
      <c r="H7" s="699"/>
      <c r="I7" s="655"/>
      <c r="J7" s="655"/>
      <c r="K7" s="655"/>
      <c r="L7" s="655"/>
      <c r="M7" s="1218" t="str">
        <f>'Sch-1'!M7</f>
        <v>Contract &amp; Materials Dept.,</v>
      </c>
      <c r="N7" s="1218"/>
      <c r="O7" s="1218"/>
      <c r="P7" s="1218"/>
      <c r="AK7" s="635" t="s">
        <v>188</v>
      </c>
      <c r="AM7" s="652" t="e">
        <f>SUM(AM3:AM6)</f>
        <v>#REF!</v>
      </c>
    </row>
    <row r="8" spans="1:54" ht="49.5">
      <c r="A8" s="1117" t="s">
        <v>89</v>
      </c>
      <c r="B8" s="654"/>
      <c r="C8" s="1299" t="str">
        <f>IF('Sch-1'!C8=0, "", 'Sch-1'!C8)</f>
        <v/>
      </c>
      <c r="D8" s="1299"/>
      <c r="E8" s="1299"/>
      <c r="F8" s="1299"/>
      <c r="G8" s="880"/>
      <c r="H8" s="698"/>
      <c r="I8" s="692"/>
      <c r="J8" s="654"/>
      <c r="K8" s="654"/>
      <c r="M8" s="1218" t="str">
        <f>'Sch-1'!M8</f>
        <v>Power Grid Corporation of India Ltd.,</v>
      </c>
      <c r="N8" s="1218"/>
      <c r="O8" s="1218"/>
      <c r="P8" s="1218"/>
    </row>
    <row r="9" spans="1:54" ht="49.5">
      <c r="A9" s="1117" t="s">
        <v>90</v>
      </c>
      <c r="B9" s="654"/>
      <c r="C9" s="1284" t="str">
        <f>IF('Sch-1'!C9=0, "", 'Sch-1'!C9)</f>
        <v/>
      </c>
      <c r="D9" s="1284"/>
      <c r="E9" s="1284"/>
      <c r="F9" s="1284"/>
      <c r="G9" s="880"/>
      <c r="H9" s="698"/>
      <c r="I9" s="692"/>
      <c r="J9" s="654"/>
      <c r="K9" s="654"/>
      <c r="M9" s="1218" t="str">
        <f>'Sch-1'!M9</f>
        <v>SRTS-I, Kavadiguda Main Road,</v>
      </c>
      <c r="N9" s="1218"/>
      <c r="O9" s="1218"/>
      <c r="P9" s="1218"/>
    </row>
    <row r="10" spans="1:54">
      <c r="A10" s="749"/>
      <c r="B10" s="656"/>
      <c r="C10" s="1284" t="str">
        <f>IF('Sch-1'!C10=0, "", 'Sch-1'!C10)</f>
        <v/>
      </c>
      <c r="D10" s="1284"/>
      <c r="E10" s="1284"/>
      <c r="F10" s="1284"/>
      <c r="G10" s="657"/>
      <c r="H10" s="700"/>
      <c r="I10" s="640"/>
      <c r="J10" s="656"/>
      <c r="K10" s="656"/>
      <c r="M10" s="640" t="str">
        <f>'Sch-1'!M10</f>
        <v>Secunderabad -500080.</v>
      </c>
      <c r="N10" s="693"/>
      <c r="O10" s="712"/>
      <c r="P10" s="693"/>
      <c r="AK10" s="635" t="s">
        <v>199</v>
      </c>
      <c r="AM10" s="652">
        <f>'Sch-1'!AA10</f>
        <v>0</v>
      </c>
    </row>
    <row r="11" spans="1:54">
      <c r="A11" s="749"/>
      <c r="B11" s="656"/>
      <c r="C11" s="1284" t="str">
        <f>IF('Sch-1'!C11=0, "", 'Sch-1'!C11)</f>
        <v/>
      </c>
      <c r="D11" s="1284"/>
      <c r="E11" s="1284"/>
      <c r="F11" s="1284"/>
      <c r="G11" s="657"/>
      <c r="H11" s="700"/>
      <c r="I11" s="640"/>
      <c r="J11" s="656"/>
      <c r="K11" s="656"/>
      <c r="M11" s="1218"/>
      <c r="N11" s="1218"/>
      <c r="O11" s="1218"/>
      <c r="P11" s="1218"/>
      <c r="AK11" s="635"/>
      <c r="AM11" s="652"/>
    </row>
    <row r="12" spans="1:54">
      <c r="A12" s="750"/>
      <c r="B12" s="657"/>
      <c r="C12" s="657"/>
      <c r="D12" s="657"/>
      <c r="E12" s="657"/>
      <c r="F12" s="657"/>
      <c r="G12" s="657"/>
      <c r="H12" s="700"/>
      <c r="I12" s="693"/>
      <c r="J12" s="657"/>
      <c r="K12" s="657"/>
      <c r="L12" s="658"/>
      <c r="M12" s="659"/>
      <c r="N12" s="659"/>
      <c r="O12" s="640"/>
      <c r="P12" s="623"/>
      <c r="AK12" s="635"/>
      <c r="AM12" s="652"/>
    </row>
    <row r="13" spans="1:54" s="711" customFormat="1" ht="18.75">
      <c r="A13" s="1300" t="s">
        <v>200</v>
      </c>
      <c r="B13" s="1300"/>
      <c r="C13" s="1300"/>
      <c r="D13" s="1300"/>
      <c r="E13" s="1300"/>
      <c r="F13" s="1300"/>
      <c r="G13" s="1300"/>
      <c r="H13" s="1300"/>
      <c r="I13" s="1300"/>
      <c r="J13" s="1300"/>
      <c r="K13" s="1300"/>
      <c r="L13" s="1300"/>
      <c r="M13" s="1300"/>
      <c r="N13" s="1300"/>
      <c r="O13" s="1300"/>
      <c r="P13" s="1300"/>
      <c r="Q13" s="1300"/>
      <c r="R13" s="708"/>
      <c r="S13" s="708"/>
      <c r="T13" s="708"/>
      <c r="U13" s="708"/>
      <c r="V13" s="707"/>
      <c r="W13" s="707"/>
      <c r="X13" s="707"/>
      <c r="Y13" s="707"/>
      <c r="Z13" s="707"/>
      <c r="AA13" s="707"/>
      <c r="AB13" s="707"/>
      <c r="AC13" s="707"/>
      <c r="AD13" s="707"/>
      <c r="AE13" s="707"/>
      <c r="AF13" s="707"/>
      <c r="AG13" s="707"/>
      <c r="AH13" s="707"/>
      <c r="AI13" s="707"/>
      <c r="AJ13" s="707"/>
      <c r="AK13" s="707"/>
      <c r="AL13" s="1289" t="s">
        <v>190</v>
      </c>
      <c r="AM13" s="1289"/>
      <c r="AN13" s="710" t="s">
        <v>168</v>
      </c>
      <c r="AO13" s="1289" t="s">
        <v>191</v>
      </c>
      <c r="AP13" s="1289"/>
      <c r="AQ13" s="707"/>
      <c r="AR13" s="707"/>
      <c r="AS13" s="707"/>
      <c r="AT13" s="707"/>
      <c r="AU13" s="707"/>
      <c r="AV13" s="707"/>
      <c r="AW13" s="707"/>
      <c r="AX13" s="707"/>
      <c r="AY13" s="707"/>
      <c r="AZ13" s="707"/>
      <c r="BA13" s="707"/>
      <c r="BB13" s="707"/>
    </row>
    <row r="14" spans="1:54" ht="16.5">
      <c r="A14" s="749"/>
      <c r="B14" s="656"/>
      <c r="C14" s="657"/>
      <c r="D14" s="657"/>
      <c r="E14" s="657"/>
      <c r="F14" s="656"/>
      <c r="G14" s="657"/>
      <c r="H14" s="700"/>
      <c r="I14" s="640"/>
      <c r="J14" s="656"/>
      <c r="K14" s="656"/>
      <c r="L14" s="656"/>
      <c r="M14" s="657"/>
      <c r="N14" s="657"/>
      <c r="O14" s="656"/>
      <c r="P14" s="657"/>
      <c r="R14" s="660"/>
      <c r="S14" s="660"/>
      <c r="T14" s="660"/>
      <c r="U14" s="660"/>
      <c r="AL14" s="661"/>
      <c r="AM14" s="661"/>
      <c r="AN14" s="636"/>
      <c r="AO14" s="661"/>
      <c r="AP14" s="661"/>
    </row>
    <row r="15" spans="1:54" ht="16.5">
      <c r="A15" s="749"/>
      <c r="B15" s="656"/>
      <c r="C15" s="657"/>
      <c r="D15" s="657"/>
      <c r="E15" s="657"/>
      <c r="F15" s="656"/>
      <c r="G15" s="657"/>
      <c r="H15" s="700"/>
      <c r="I15" s="640"/>
      <c r="J15" s="656"/>
      <c r="K15" s="656"/>
      <c r="L15" s="656"/>
      <c r="M15" s="657"/>
      <c r="N15" s="1276" t="s">
        <v>93</v>
      </c>
      <c r="O15" s="1276"/>
      <c r="P15" s="1276"/>
      <c r="R15" s="660"/>
      <c r="S15" s="660"/>
      <c r="T15" s="660"/>
      <c r="U15" s="660"/>
      <c r="AL15" s="661"/>
      <c r="AM15" s="661"/>
      <c r="AN15" s="636"/>
      <c r="AO15" s="661"/>
      <c r="AP15" s="661"/>
    </row>
    <row r="16" spans="1:54" ht="120">
      <c r="A16" s="839" t="s">
        <v>95</v>
      </c>
      <c r="B16" s="825" t="s">
        <v>96</v>
      </c>
      <c r="C16" s="825" t="s">
        <v>97</v>
      </c>
      <c r="D16" s="825" t="s">
        <v>201</v>
      </c>
      <c r="E16" s="825" t="s">
        <v>202</v>
      </c>
      <c r="F16" s="825" t="s">
        <v>98</v>
      </c>
      <c r="G16" s="840" t="s">
        <v>203</v>
      </c>
      <c r="H16" s="1079" t="s">
        <v>204</v>
      </c>
      <c r="I16" s="871" t="s">
        <v>205</v>
      </c>
      <c r="J16" s="871" t="s">
        <v>206</v>
      </c>
      <c r="K16" s="871" t="s">
        <v>103</v>
      </c>
      <c r="L16" s="825" t="s">
        <v>174</v>
      </c>
      <c r="M16" s="826" t="s">
        <v>105</v>
      </c>
      <c r="N16" s="826" t="s">
        <v>175</v>
      </c>
      <c r="O16" s="825" t="s">
        <v>207</v>
      </c>
      <c r="P16" s="825" t="s">
        <v>208</v>
      </c>
      <c r="Q16" s="871" t="s">
        <v>209</v>
      </c>
      <c r="R16" s="660"/>
      <c r="S16" s="660"/>
      <c r="T16" s="660"/>
      <c r="U16" s="660"/>
      <c r="AL16" s="662" t="s">
        <v>210</v>
      </c>
      <c r="AM16" s="662" t="s">
        <v>211</v>
      </c>
      <c r="AN16" s="636"/>
      <c r="AO16" s="662" t="s">
        <v>210</v>
      </c>
      <c r="AP16" s="662" t="s">
        <v>211</v>
      </c>
    </row>
    <row r="17" spans="1:54" s="711" customFormat="1" ht="16.5">
      <c r="A17" s="841">
        <v>1</v>
      </c>
      <c r="B17" s="841">
        <v>2</v>
      </c>
      <c r="C17" s="841">
        <v>3</v>
      </c>
      <c r="D17" s="841">
        <v>4</v>
      </c>
      <c r="E17" s="841">
        <v>5</v>
      </c>
      <c r="F17" s="893">
        <v>6</v>
      </c>
      <c r="G17" s="841">
        <v>7</v>
      </c>
      <c r="H17" s="893">
        <v>8</v>
      </c>
      <c r="I17" s="1080">
        <v>9</v>
      </c>
      <c r="J17" s="1080">
        <v>10</v>
      </c>
      <c r="K17" s="1080">
        <v>11</v>
      </c>
      <c r="L17" s="842">
        <v>12</v>
      </c>
      <c r="M17" s="842">
        <v>13</v>
      </c>
      <c r="N17" s="842">
        <v>14</v>
      </c>
      <c r="O17" s="842">
        <v>15</v>
      </c>
      <c r="P17" s="842" t="s">
        <v>212</v>
      </c>
      <c r="Q17" s="842">
        <v>17</v>
      </c>
      <c r="R17" s="708"/>
      <c r="S17" s="708"/>
      <c r="T17" s="708"/>
      <c r="U17" s="708"/>
      <c r="V17" s="707"/>
      <c r="W17" s="707"/>
      <c r="X17" s="707"/>
      <c r="Y17" s="707"/>
      <c r="Z17" s="707"/>
      <c r="AA17" s="707"/>
      <c r="AB17" s="707"/>
      <c r="AC17" s="707"/>
      <c r="AD17" s="707"/>
      <c r="AE17" s="707"/>
      <c r="AF17" s="707"/>
      <c r="AG17" s="707"/>
      <c r="AH17" s="707"/>
      <c r="AI17" s="707"/>
      <c r="AJ17" s="707"/>
      <c r="AK17" s="707"/>
      <c r="AL17" s="709">
        <v>5</v>
      </c>
      <c r="AM17" s="709" t="s">
        <v>161</v>
      </c>
      <c r="AN17" s="710"/>
      <c r="AO17" s="709">
        <v>5</v>
      </c>
      <c r="AP17" s="709" t="s">
        <v>161</v>
      </c>
      <c r="AQ17" s="707"/>
      <c r="AR17" s="707"/>
      <c r="AS17" s="707"/>
      <c r="AT17" s="707"/>
      <c r="AU17" s="707"/>
      <c r="AV17" s="707"/>
      <c r="AW17" s="707"/>
      <c r="AX17" s="707"/>
      <c r="AY17" s="707"/>
      <c r="AZ17" s="707"/>
      <c r="BA17" s="707"/>
      <c r="BB17" s="707"/>
    </row>
    <row r="18" spans="1:54" s="1113" customFormat="1" ht="22.5" customHeight="1">
      <c r="A18" s="1105"/>
      <c r="B18" s="1105"/>
      <c r="C18" s="1105"/>
      <c r="D18" s="1114" t="s">
        <v>111</v>
      </c>
      <c r="E18" s="1105"/>
      <c r="F18" s="1286" t="s">
        <v>633</v>
      </c>
      <c r="G18" s="1287"/>
      <c r="H18" s="1287"/>
      <c r="I18" s="1287"/>
      <c r="J18" s="1287"/>
      <c r="K18" s="1287"/>
      <c r="L18" s="1288"/>
      <c r="M18" s="1106"/>
      <c r="N18" s="1106"/>
      <c r="O18" s="1107"/>
      <c r="P18" s="1108"/>
      <c r="Q18" s="1108"/>
      <c r="R18" s="1108"/>
      <c r="S18" s="1109"/>
      <c r="T18" s="1110"/>
      <c r="U18" s="1110"/>
      <c r="V18" s="1110"/>
      <c r="W18" s="1110"/>
      <c r="X18" s="1110"/>
      <c r="Y18" s="1110"/>
      <c r="Z18" s="1111"/>
      <c r="AA18" s="1111"/>
      <c r="AB18" s="1112"/>
      <c r="AC18" s="1111"/>
      <c r="AD18" s="1111"/>
      <c r="AL18" s="1110"/>
      <c r="AM18" s="1110"/>
      <c r="AN18" s="1110"/>
      <c r="AO18" s="1110"/>
      <c r="AP18" s="1110"/>
      <c r="AQ18" s="1110"/>
      <c r="AR18" s="1110"/>
      <c r="AS18" s="1110"/>
      <c r="AT18" s="1110"/>
      <c r="AU18" s="1110"/>
      <c r="AV18" s="1110"/>
      <c r="AW18" s="1110"/>
      <c r="AX18" s="1110"/>
      <c r="AY18" s="1110"/>
    </row>
    <row r="19" spans="1:54" s="614" customFormat="1" ht="16.5">
      <c r="A19" s="758">
        <v>1</v>
      </c>
      <c r="B19" s="1043"/>
      <c r="C19" s="1042"/>
      <c r="D19" s="1042"/>
      <c r="E19" s="1042"/>
      <c r="F19" s="1093"/>
      <c r="G19" s="1100">
        <v>100000340</v>
      </c>
      <c r="H19" s="1101">
        <v>998736</v>
      </c>
      <c r="I19" s="1115"/>
      <c r="J19" s="1042">
        <v>18</v>
      </c>
      <c r="K19" s="898"/>
      <c r="L19" s="1098" t="s">
        <v>123</v>
      </c>
      <c r="M19" s="1103" t="s">
        <v>113</v>
      </c>
      <c r="N19" s="1103">
        <v>18</v>
      </c>
      <c r="O19" s="894"/>
      <c r="P19" s="872" t="str">
        <f>IF(O19=0, "Included", IF(ISERROR(N19*O19), O19, N19*O19))</f>
        <v>Included</v>
      </c>
      <c r="Q19" s="872">
        <f>S19</f>
        <v>0</v>
      </c>
      <c r="R19" s="614">
        <f>IF(P19="Included",0,P19)</f>
        <v>0</v>
      </c>
      <c r="S19" s="614">
        <f>IF(K19="",(R19*J19/100),(R19*K19))</f>
        <v>0</v>
      </c>
      <c r="T19" s="615"/>
      <c r="U19" s="615"/>
      <c r="AD19" s="742"/>
    </row>
    <row r="20" spans="1:54" s="614" customFormat="1" ht="16.5">
      <c r="A20" s="758">
        <v>2</v>
      </c>
      <c r="B20" s="1043"/>
      <c r="C20" s="1042"/>
      <c r="D20" s="1042"/>
      <c r="E20" s="1042"/>
      <c r="F20" s="1093"/>
      <c r="G20" s="1100">
        <v>100000328</v>
      </c>
      <c r="H20" s="1101">
        <v>998736</v>
      </c>
      <c r="I20" s="1115"/>
      <c r="J20" s="1042">
        <v>18</v>
      </c>
      <c r="K20" s="898"/>
      <c r="L20" s="1098" t="s">
        <v>122</v>
      </c>
      <c r="M20" s="1103" t="s">
        <v>113</v>
      </c>
      <c r="N20" s="1103">
        <v>6</v>
      </c>
      <c r="O20" s="894"/>
      <c r="P20" s="872" t="str">
        <f>IF(O20=0, "Included", IF(ISERROR(N20*O20), O20, N20*O20))</f>
        <v>Included</v>
      </c>
      <c r="Q20" s="872">
        <f>S20</f>
        <v>0</v>
      </c>
      <c r="R20" s="614">
        <f>IF(P20="Included",0,P20)</f>
        <v>0</v>
      </c>
      <c r="S20" s="614">
        <f t="shared" ref="S20:S68" si="0">IF(K20="",(R20*J20/100),(R20*K20))</f>
        <v>0</v>
      </c>
      <c r="T20" s="615"/>
      <c r="U20" s="615"/>
      <c r="AD20" s="742"/>
    </row>
    <row r="21" spans="1:54" s="614" customFormat="1" ht="16.5">
      <c r="A21" s="758">
        <v>3</v>
      </c>
      <c r="B21" s="1043"/>
      <c r="C21" s="1042"/>
      <c r="D21" s="1042"/>
      <c r="E21" s="1042"/>
      <c r="F21" s="1093"/>
      <c r="G21" s="1100">
        <v>100000287</v>
      </c>
      <c r="H21" s="1101">
        <v>998736</v>
      </c>
      <c r="I21" s="1115"/>
      <c r="J21" s="1042">
        <v>18</v>
      </c>
      <c r="K21" s="898"/>
      <c r="L21" s="1098" t="s">
        <v>121</v>
      </c>
      <c r="M21" s="1103" t="s">
        <v>113</v>
      </c>
      <c r="N21" s="1103">
        <v>12</v>
      </c>
      <c r="O21" s="894"/>
      <c r="P21" s="872" t="str">
        <f>IF(O21=0, "Included", IF(ISERROR(N21*O21), O21, N21*O21))</f>
        <v>Included</v>
      </c>
      <c r="Q21" s="872">
        <f>S21</f>
        <v>0</v>
      </c>
      <c r="R21" s="614">
        <f>IF(P21="Included",0,P21)</f>
        <v>0</v>
      </c>
      <c r="S21" s="614">
        <f t="shared" si="0"/>
        <v>0</v>
      </c>
      <c r="T21" s="615"/>
      <c r="U21" s="615"/>
      <c r="AD21" s="742"/>
    </row>
    <row r="22" spans="1:54" s="614" customFormat="1" ht="31.5">
      <c r="A22" s="758">
        <v>4</v>
      </c>
      <c r="B22" s="1043"/>
      <c r="C22" s="1042"/>
      <c r="D22" s="1042"/>
      <c r="E22" s="1042"/>
      <c r="F22" s="1093"/>
      <c r="G22" s="1100">
        <v>100000274</v>
      </c>
      <c r="H22" s="1101">
        <v>998736</v>
      </c>
      <c r="I22" s="1115"/>
      <c r="J22" s="1042">
        <v>18</v>
      </c>
      <c r="K22" s="898"/>
      <c r="L22" s="1098" t="s">
        <v>120</v>
      </c>
      <c r="M22" s="1103" t="s">
        <v>113</v>
      </c>
      <c r="N22" s="1103">
        <v>12</v>
      </c>
      <c r="O22" s="894"/>
      <c r="P22" s="872" t="str">
        <f>IF(O22=0, "Included", IF(ISERROR(N22*O22), O22, N22*O22))</f>
        <v>Included</v>
      </c>
      <c r="Q22" s="872">
        <f>S22</f>
        <v>0</v>
      </c>
      <c r="R22" s="614">
        <f>IF(P22="Included",0,P22)</f>
        <v>0</v>
      </c>
      <c r="S22" s="614">
        <f t="shared" si="0"/>
        <v>0</v>
      </c>
      <c r="T22" s="615"/>
      <c r="U22" s="615"/>
      <c r="AD22" s="742"/>
    </row>
    <row r="23" spans="1:54" s="614" customFormat="1" ht="31.5">
      <c r="A23" s="758">
        <v>5</v>
      </c>
      <c r="B23" s="1043"/>
      <c r="C23" s="1042"/>
      <c r="D23" s="1042"/>
      <c r="E23" s="1042"/>
      <c r="F23" s="1093"/>
      <c r="G23" s="1100">
        <v>100000267</v>
      </c>
      <c r="H23" s="1101">
        <v>998734</v>
      </c>
      <c r="I23" s="1115"/>
      <c r="J23" s="1042">
        <v>18</v>
      </c>
      <c r="K23" s="898"/>
      <c r="L23" s="1098" t="s">
        <v>119</v>
      </c>
      <c r="M23" s="1103" t="s">
        <v>113</v>
      </c>
      <c r="N23" s="1103">
        <v>2</v>
      </c>
      <c r="O23" s="894"/>
      <c r="P23" s="872" t="str">
        <f t="shared" ref="P23:P44" si="1">IF(O23=0, "Included", IF(ISERROR(N23*O23), O23, N23*O23))</f>
        <v>Included</v>
      </c>
      <c r="Q23" s="872">
        <f t="shared" ref="Q23:Q44" si="2">S23</f>
        <v>0</v>
      </c>
      <c r="R23" s="614">
        <f t="shared" ref="R23:R44" si="3">IF(P23="Included",0,P23)</f>
        <v>0</v>
      </c>
      <c r="S23" s="614">
        <f t="shared" si="0"/>
        <v>0</v>
      </c>
      <c r="T23" s="615"/>
      <c r="U23" s="615"/>
      <c r="AD23" s="742"/>
    </row>
    <row r="24" spans="1:54" s="614" customFormat="1" ht="31.5">
      <c r="A24" s="758">
        <v>6</v>
      </c>
      <c r="B24" s="1043"/>
      <c r="C24" s="1042"/>
      <c r="D24" s="1042"/>
      <c r="E24" s="1042"/>
      <c r="F24" s="1093"/>
      <c r="G24" s="1100">
        <v>100000266</v>
      </c>
      <c r="H24" s="1101">
        <v>995429</v>
      </c>
      <c r="I24" s="1115"/>
      <c r="J24" s="1042">
        <v>18</v>
      </c>
      <c r="K24" s="898"/>
      <c r="L24" s="1098" t="s">
        <v>671</v>
      </c>
      <c r="M24" s="1103" t="s">
        <v>113</v>
      </c>
      <c r="N24" s="1103">
        <v>2</v>
      </c>
      <c r="O24" s="894"/>
      <c r="P24" s="872" t="str">
        <f t="shared" si="1"/>
        <v>Included</v>
      </c>
      <c r="Q24" s="872">
        <f t="shared" si="2"/>
        <v>0</v>
      </c>
      <c r="R24" s="614">
        <f t="shared" si="3"/>
        <v>0</v>
      </c>
      <c r="S24" s="614">
        <f t="shared" si="0"/>
        <v>0</v>
      </c>
      <c r="T24" s="615"/>
      <c r="U24" s="615"/>
      <c r="AD24" s="742"/>
    </row>
    <row r="25" spans="1:54" s="614" customFormat="1" ht="16.5">
      <c r="A25" s="758">
        <v>7</v>
      </c>
      <c r="B25" s="1043"/>
      <c r="C25" s="1042"/>
      <c r="D25" s="1042"/>
      <c r="E25" s="1042"/>
      <c r="F25" s="1093"/>
      <c r="G25" s="1100">
        <v>100000884</v>
      </c>
      <c r="H25" s="1101">
        <v>998736</v>
      </c>
      <c r="I25" s="1115"/>
      <c r="J25" s="1042">
        <v>18</v>
      </c>
      <c r="K25" s="898"/>
      <c r="L25" s="1098" t="s">
        <v>672</v>
      </c>
      <c r="M25" s="1103" t="s">
        <v>113</v>
      </c>
      <c r="N25" s="1103">
        <v>30</v>
      </c>
      <c r="O25" s="894"/>
      <c r="P25" s="872" t="str">
        <f t="shared" si="1"/>
        <v>Included</v>
      </c>
      <c r="Q25" s="872">
        <f t="shared" si="2"/>
        <v>0</v>
      </c>
      <c r="R25" s="614">
        <f t="shared" si="3"/>
        <v>0</v>
      </c>
      <c r="S25" s="614">
        <f t="shared" si="0"/>
        <v>0</v>
      </c>
      <c r="T25" s="615"/>
      <c r="U25" s="615"/>
      <c r="AD25" s="742"/>
    </row>
    <row r="26" spans="1:54" s="614" customFormat="1" ht="16.5">
      <c r="A26" s="758">
        <v>8</v>
      </c>
      <c r="B26" s="1043"/>
      <c r="C26" s="1042"/>
      <c r="D26" s="1042"/>
      <c r="E26" s="1042"/>
      <c r="F26" s="1093"/>
      <c r="G26" s="1100">
        <v>100000498</v>
      </c>
      <c r="H26" s="1101">
        <v>998736</v>
      </c>
      <c r="I26" s="1115"/>
      <c r="J26" s="1042">
        <v>18</v>
      </c>
      <c r="K26" s="898"/>
      <c r="L26" s="1098" t="s">
        <v>112</v>
      </c>
      <c r="M26" s="1103" t="s">
        <v>113</v>
      </c>
      <c r="N26" s="1103">
        <v>90</v>
      </c>
      <c r="O26" s="894"/>
      <c r="P26" s="872" t="str">
        <f t="shared" si="1"/>
        <v>Included</v>
      </c>
      <c r="Q26" s="872">
        <f t="shared" si="2"/>
        <v>0</v>
      </c>
      <c r="R26" s="614">
        <f t="shared" si="3"/>
        <v>0</v>
      </c>
      <c r="S26" s="614">
        <f t="shared" si="0"/>
        <v>0</v>
      </c>
      <c r="T26" s="615"/>
      <c r="U26" s="615"/>
      <c r="AD26" s="742"/>
    </row>
    <row r="27" spans="1:54" s="614" customFormat="1" ht="16.5">
      <c r="A27" s="758">
        <v>9</v>
      </c>
      <c r="B27" s="1043"/>
      <c r="C27" s="1042"/>
      <c r="D27" s="1042"/>
      <c r="E27" s="1042"/>
      <c r="F27" s="1093"/>
      <c r="G27" s="1100">
        <v>100000484</v>
      </c>
      <c r="H27" s="1101">
        <v>998736</v>
      </c>
      <c r="I27" s="1115"/>
      <c r="J27" s="1042">
        <v>18</v>
      </c>
      <c r="K27" s="898"/>
      <c r="L27" s="1098" t="s">
        <v>114</v>
      </c>
      <c r="M27" s="1103" t="s">
        <v>113</v>
      </c>
      <c r="N27" s="1103">
        <v>21</v>
      </c>
      <c r="O27" s="894"/>
      <c r="P27" s="872" t="str">
        <f t="shared" si="1"/>
        <v>Included</v>
      </c>
      <c r="Q27" s="872">
        <f t="shared" si="2"/>
        <v>0</v>
      </c>
      <c r="R27" s="614">
        <f t="shared" si="3"/>
        <v>0</v>
      </c>
      <c r="S27" s="614">
        <f t="shared" si="0"/>
        <v>0</v>
      </c>
      <c r="T27" s="615"/>
      <c r="U27" s="615"/>
      <c r="AD27" s="742"/>
    </row>
    <row r="28" spans="1:54" s="614" customFormat="1" ht="31.5">
      <c r="A28" s="758">
        <v>10</v>
      </c>
      <c r="B28" s="1043"/>
      <c r="C28" s="1042"/>
      <c r="D28" s="1042"/>
      <c r="E28" s="1042"/>
      <c r="F28" s="1093"/>
      <c r="G28" s="1100">
        <v>100002016</v>
      </c>
      <c r="H28" s="1101">
        <v>998736</v>
      </c>
      <c r="I28" s="1115"/>
      <c r="J28" s="1042">
        <v>18</v>
      </c>
      <c r="K28" s="898"/>
      <c r="L28" s="1098" t="s">
        <v>673</v>
      </c>
      <c r="M28" s="1103" t="s">
        <v>113</v>
      </c>
      <c r="N28" s="1103">
        <v>15</v>
      </c>
      <c r="O28" s="894"/>
      <c r="P28" s="872" t="str">
        <f t="shared" si="1"/>
        <v>Included</v>
      </c>
      <c r="Q28" s="872">
        <f t="shared" si="2"/>
        <v>0</v>
      </c>
      <c r="R28" s="614">
        <f t="shared" si="3"/>
        <v>0</v>
      </c>
      <c r="S28" s="614">
        <f t="shared" si="0"/>
        <v>0</v>
      </c>
      <c r="T28" s="615"/>
      <c r="U28" s="615"/>
      <c r="AD28" s="742"/>
    </row>
    <row r="29" spans="1:54" s="614" customFormat="1" ht="16.5">
      <c r="A29" s="758">
        <v>11</v>
      </c>
      <c r="B29" s="1043"/>
      <c r="C29" s="1042"/>
      <c r="D29" s="1042"/>
      <c r="E29" s="1042"/>
      <c r="F29" s="1093"/>
      <c r="G29" s="1100">
        <v>100002013</v>
      </c>
      <c r="H29" s="1101">
        <v>998736</v>
      </c>
      <c r="I29" s="1115"/>
      <c r="J29" s="1042">
        <v>18</v>
      </c>
      <c r="K29" s="898"/>
      <c r="L29" s="1098" t="s">
        <v>118</v>
      </c>
      <c r="M29" s="1103" t="s">
        <v>113</v>
      </c>
      <c r="N29" s="1103">
        <v>8</v>
      </c>
      <c r="O29" s="894"/>
      <c r="P29" s="872" t="str">
        <f t="shared" si="1"/>
        <v>Included</v>
      </c>
      <c r="Q29" s="872">
        <f t="shared" si="2"/>
        <v>0</v>
      </c>
      <c r="R29" s="614">
        <f t="shared" si="3"/>
        <v>0</v>
      </c>
      <c r="S29" s="614">
        <f t="shared" si="0"/>
        <v>0</v>
      </c>
      <c r="T29" s="615"/>
      <c r="U29" s="615"/>
      <c r="AD29" s="742"/>
    </row>
    <row r="30" spans="1:54" s="614" customFormat="1" ht="16.5">
      <c r="A30" s="758">
        <v>12</v>
      </c>
      <c r="B30" s="1043"/>
      <c r="C30" s="1042"/>
      <c r="D30" s="1042"/>
      <c r="E30" s="1042"/>
      <c r="F30" s="1093"/>
      <c r="G30" s="1100">
        <v>100002014</v>
      </c>
      <c r="H30" s="1101">
        <v>998736</v>
      </c>
      <c r="I30" s="1115"/>
      <c r="J30" s="1042">
        <v>18</v>
      </c>
      <c r="K30" s="898"/>
      <c r="L30" s="1098" t="s">
        <v>674</v>
      </c>
      <c r="M30" s="1103" t="s">
        <v>113</v>
      </c>
      <c r="N30" s="1103">
        <v>8</v>
      </c>
      <c r="O30" s="894"/>
      <c r="P30" s="872" t="str">
        <f>IF(O30=0, "Included", IF(ISERROR(N30*O30), O30, N30*O30))</f>
        <v>Included</v>
      </c>
      <c r="Q30" s="872">
        <f>S30</f>
        <v>0</v>
      </c>
      <c r="R30" s="614">
        <f>IF(P30="Included",0,P30)</f>
        <v>0</v>
      </c>
      <c r="S30" s="614">
        <f t="shared" si="0"/>
        <v>0</v>
      </c>
      <c r="T30" s="615"/>
      <c r="U30" s="615"/>
      <c r="AD30" s="742"/>
    </row>
    <row r="31" spans="1:54" s="614" customFormat="1" ht="16.5">
      <c r="A31" s="758">
        <v>13</v>
      </c>
      <c r="B31" s="1043"/>
      <c r="C31" s="1042"/>
      <c r="D31" s="1042"/>
      <c r="E31" s="1042"/>
      <c r="F31" s="1093"/>
      <c r="G31" s="1100">
        <v>100000448</v>
      </c>
      <c r="H31" s="1101">
        <v>998736</v>
      </c>
      <c r="I31" s="1115"/>
      <c r="J31" s="1042">
        <v>18</v>
      </c>
      <c r="K31" s="898"/>
      <c r="L31" s="1098" t="s">
        <v>115</v>
      </c>
      <c r="M31" s="1103" t="s">
        <v>113</v>
      </c>
      <c r="N31" s="1103">
        <v>21</v>
      </c>
      <c r="O31" s="894"/>
      <c r="P31" s="872" t="str">
        <f>IF(O31=0, "Included", IF(ISERROR(N31*O31), O31, N31*O31))</f>
        <v>Included</v>
      </c>
      <c r="Q31" s="872">
        <f>S31</f>
        <v>0</v>
      </c>
      <c r="R31" s="614">
        <f>IF(P31="Included",0,P31)</f>
        <v>0</v>
      </c>
      <c r="S31" s="614">
        <f t="shared" si="0"/>
        <v>0</v>
      </c>
      <c r="T31" s="615"/>
      <c r="U31" s="615"/>
      <c r="AD31" s="742"/>
    </row>
    <row r="32" spans="1:54" s="614" customFormat="1" ht="31.5">
      <c r="A32" s="758">
        <v>14</v>
      </c>
      <c r="B32" s="1043"/>
      <c r="C32" s="1042"/>
      <c r="D32" s="1042"/>
      <c r="E32" s="1042"/>
      <c r="F32" s="1093"/>
      <c r="G32" s="1100">
        <v>100001989</v>
      </c>
      <c r="H32" s="1101">
        <v>998731</v>
      </c>
      <c r="I32" s="1115"/>
      <c r="J32" s="1042">
        <v>18</v>
      </c>
      <c r="K32" s="898"/>
      <c r="L32" s="1098" t="s">
        <v>116</v>
      </c>
      <c r="M32" s="1103" t="s">
        <v>113</v>
      </c>
      <c r="N32" s="1103">
        <v>24</v>
      </c>
      <c r="O32" s="894"/>
      <c r="P32" s="872" t="str">
        <f>IF(O32=0, "Included", IF(ISERROR(N32*O32), O32, N32*O32))</f>
        <v>Included</v>
      </c>
      <c r="Q32" s="872">
        <f>S32</f>
        <v>0</v>
      </c>
      <c r="R32" s="614">
        <f>IF(P32="Included",0,P32)</f>
        <v>0</v>
      </c>
      <c r="S32" s="614">
        <f t="shared" si="0"/>
        <v>0</v>
      </c>
      <c r="T32" s="615"/>
      <c r="U32" s="615"/>
      <c r="AD32" s="742"/>
    </row>
    <row r="33" spans="1:30" s="614" customFormat="1" ht="16.5">
      <c r="A33" s="758">
        <v>15</v>
      </c>
      <c r="B33" s="1043"/>
      <c r="C33" s="1042"/>
      <c r="D33" s="1042"/>
      <c r="E33" s="1042"/>
      <c r="F33" s="1093"/>
      <c r="G33" s="1100">
        <v>100003634</v>
      </c>
      <c r="H33" s="1101">
        <v>998731</v>
      </c>
      <c r="I33" s="1115"/>
      <c r="J33" s="1042">
        <v>18</v>
      </c>
      <c r="K33" s="898"/>
      <c r="L33" s="1098" t="s">
        <v>117</v>
      </c>
      <c r="M33" s="1103" t="s">
        <v>113</v>
      </c>
      <c r="N33" s="1103">
        <v>8</v>
      </c>
      <c r="O33" s="894"/>
      <c r="P33" s="872" t="str">
        <f t="shared" si="1"/>
        <v>Included</v>
      </c>
      <c r="Q33" s="872">
        <f t="shared" si="2"/>
        <v>0</v>
      </c>
      <c r="R33" s="614">
        <f t="shared" si="3"/>
        <v>0</v>
      </c>
      <c r="S33" s="614">
        <f t="shared" si="0"/>
        <v>0</v>
      </c>
      <c r="T33" s="615"/>
      <c r="U33" s="615"/>
      <c r="AD33" s="742"/>
    </row>
    <row r="34" spans="1:30" s="614" customFormat="1" ht="16.5">
      <c r="A34" s="758">
        <v>16</v>
      </c>
      <c r="B34" s="1043"/>
      <c r="C34" s="1042"/>
      <c r="D34" s="1042"/>
      <c r="E34" s="1042"/>
      <c r="F34" s="1093"/>
      <c r="G34" s="1100">
        <v>100011980</v>
      </c>
      <c r="H34" s="1101">
        <v>998731</v>
      </c>
      <c r="I34" s="1115"/>
      <c r="J34" s="1042">
        <v>18</v>
      </c>
      <c r="K34" s="898"/>
      <c r="L34" s="1098" t="s">
        <v>675</v>
      </c>
      <c r="M34" s="1103" t="s">
        <v>113</v>
      </c>
      <c r="N34" s="1103">
        <v>3</v>
      </c>
      <c r="O34" s="894"/>
      <c r="P34" s="872" t="str">
        <f t="shared" si="1"/>
        <v>Included</v>
      </c>
      <c r="Q34" s="872">
        <f t="shared" si="2"/>
        <v>0</v>
      </c>
      <c r="R34" s="614">
        <f t="shared" si="3"/>
        <v>0</v>
      </c>
      <c r="S34" s="614">
        <f t="shared" si="0"/>
        <v>0</v>
      </c>
      <c r="T34" s="615"/>
      <c r="U34" s="615"/>
      <c r="AD34" s="742"/>
    </row>
    <row r="35" spans="1:30" s="614" customFormat="1" ht="31.5">
      <c r="A35" s="758">
        <v>17</v>
      </c>
      <c r="B35" s="1043"/>
      <c r="C35" s="1042"/>
      <c r="D35" s="1042"/>
      <c r="E35" s="1042"/>
      <c r="F35" s="1093"/>
      <c r="G35" s="1100">
        <v>100012000</v>
      </c>
      <c r="H35" s="1101">
        <v>998731</v>
      </c>
      <c r="I35" s="1115"/>
      <c r="J35" s="1042">
        <v>18</v>
      </c>
      <c r="K35" s="898"/>
      <c r="L35" s="1098" t="s">
        <v>676</v>
      </c>
      <c r="M35" s="1103" t="s">
        <v>113</v>
      </c>
      <c r="N35" s="1103">
        <v>4</v>
      </c>
      <c r="O35" s="894"/>
      <c r="P35" s="872" t="str">
        <f t="shared" si="1"/>
        <v>Included</v>
      </c>
      <c r="Q35" s="872">
        <f t="shared" si="2"/>
        <v>0</v>
      </c>
      <c r="R35" s="614">
        <f t="shared" si="3"/>
        <v>0</v>
      </c>
      <c r="S35" s="614">
        <f t="shared" si="0"/>
        <v>0</v>
      </c>
      <c r="T35" s="615"/>
      <c r="U35" s="615"/>
      <c r="AD35" s="742"/>
    </row>
    <row r="36" spans="1:30" s="614" customFormat="1" ht="31.5">
      <c r="A36" s="758">
        <v>18</v>
      </c>
      <c r="B36" s="1043"/>
      <c r="C36" s="1042"/>
      <c r="D36" s="1042"/>
      <c r="E36" s="1042"/>
      <c r="F36" s="1093"/>
      <c r="G36" s="1100">
        <v>100011982</v>
      </c>
      <c r="H36" s="1101">
        <v>998731</v>
      </c>
      <c r="I36" s="1115"/>
      <c r="J36" s="1042">
        <v>18</v>
      </c>
      <c r="K36" s="898"/>
      <c r="L36" s="1098" t="s">
        <v>677</v>
      </c>
      <c r="M36" s="1103" t="s">
        <v>113</v>
      </c>
      <c r="N36" s="1103">
        <v>2</v>
      </c>
      <c r="O36" s="894"/>
      <c r="P36" s="872" t="str">
        <f t="shared" si="1"/>
        <v>Included</v>
      </c>
      <c r="Q36" s="872">
        <f t="shared" si="2"/>
        <v>0</v>
      </c>
      <c r="R36" s="614">
        <f t="shared" si="3"/>
        <v>0</v>
      </c>
      <c r="S36" s="614">
        <f t="shared" si="0"/>
        <v>0</v>
      </c>
      <c r="T36" s="615"/>
      <c r="U36" s="615"/>
      <c r="AD36" s="742"/>
    </row>
    <row r="37" spans="1:30" s="614" customFormat="1" ht="31.5">
      <c r="A37" s="758">
        <v>19</v>
      </c>
      <c r="B37" s="1043"/>
      <c r="C37" s="1042"/>
      <c r="D37" s="1042"/>
      <c r="E37" s="1042"/>
      <c r="F37" s="1093"/>
      <c r="G37" s="1100">
        <v>100001994</v>
      </c>
      <c r="H37" s="1101">
        <v>998736</v>
      </c>
      <c r="I37" s="1115"/>
      <c r="J37" s="1042">
        <v>18</v>
      </c>
      <c r="K37" s="898"/>
      <c r="L37" s="1098" t="s">
        <v>678</v>
      </c>
      <c r="M37" s="1103" t="s">
        <v>113</v>
      </c>
      <c r="N37" s="1103">
        <v>9</v>
      </c>
      <c r="O37" s="894"/>
      <c r="P37" s="872" t="str">
        <f t="shared" si="1"/>
        <v>Included</v>
      </c>
      <c r="Q37" s="872">
        <f t="shared" si="2"/>
        <v>0</v>
      </c>
      <c r="R37" s="614">
        <f t="shared" si="3"/>
        <v>0</v>
      </c>
      <c r="S37" s="614">
        <f t="shared" si="0"/>
        <v>0</v>
      </c>
      <c r="T37" s="615"/>
      <c r="U37" s="615"/>
      <c r="AD37" s="742"/>
    </row>
    <row r="38" spans="1:30" s="614" customFormat="1" ht="31.5">
      <c r="A38" s="758">
        <v>20</v>
      </c>
      <c r="B38" s="1043"/>
      <c r="C38" s="1042"/>
      <c r="D38" s="1042"/>
      <c r="E38" s="1042"/>
      <c r="F38" s="1093"/>
      <c r="G38" s="1100">
        <v>100000338</v>
      </c>
      <c r="H38" s="1101">
        <v>998736</v>
      </c>
      <c r="I38" s="1115"/>
      <c r="J38" s="1042">
        <v>18</v>
      </c>
      <c r="K38" s="898"/>
      <c r="L38" s="1098" t="s">
        <v>634</v>
      </c>
      <c r="M38" s="1103" t="s">
        <v>124</v>
      </c>
      <c r="N38" s="1103">
        <v>10</v>
      </c>
      <c r="O38" s="894"/>
      <c r="P38" s="872" t="str">
        <f t="shared" si="1"/>
        <v>Included</v>
      </c>
      <c r="Q38" s="872">
        <f t="shared" si="2"/>
        <v>0</v>
      </c>
      <c r="R38" s="614">
        <f t="shared" si="3"/>
        <v>0</v>
      </c>
      <c r="S38" s="614">
        <f t="shared" si="0"/>
        <v>0</v>
      </c>
      <c r="T38" s="615"/>
      <c r="U38" s="615"/>
      <c r="AD38" s="742"/>
    </row>
    <row r="39" spans="1:30" s="614" customFormat="1" ht="31.5">
      <c r="A39" s="758">
        <v>21</v>
      </c>
      <c r="B39" s="1043"/>
      <c r="C39" s="1042"/>
      <c r="D39" s="1042"/>
      <c r="E39" s="1042"/>
      <c r="F39" s="1093"/>
      <c r="G39" s="1100">
        <v>100000330</v>
      </c>
      <c r="H39" s="1101">
        <v>998736</v>
      </c>
      <c r="I39" s="1115"/>
      <c r="J39" s="1042">
        <v>18</v>
      </c>
      <c r="K39" s="898"/>
      <c r="L39" s="1098" t="s">
        <v>679</v>
      </c>
      <c r="M39" s="1103" t="s">
        <v>124</v>
      </c>
      <c r="N39" s="1103">
        <v>2</v>
      </c>
      <c r="O39" s="894"/>
      <c r="P39" s="872" t="str">
        <f t="shared" si="1"/>
        <v>Included</v>
      </c>
      <c r="Q39" s="872">
        <f t="shared" si="2"/>
        <v>0</v>
      </c>
      <c r="R39" s="614">
        <f t="shared" si="3"/>
        <v>0</v>
      </c>
      <c r="S39" s="614">
        <f t="shared" si="0"/>
        <v>0</v>
      </c>
      <c r="T39" s="615"/>
      <c r="U39" s="615"/>
      <c r="AD39" s="742"/>
    </row>
    <row r="40" spans="1:30" s="614" customFormat="1" ht="31.5">
      <c r="A40" s="758">
        <v>22</v>
      </c>
      <c r="B40" s="1043"/>
      <c r="C40" s="1042"/>
      <c r="D40" s="1042"/>
      <c r="E40" s="1042"/>
      <c r="F40" s="1093"/>
      <c r="G40" s="1100">
        <v>100000335</v>
      </c>
      <c r="H40" s="1101">
        <v>998736</v>
      </c>
      <c r="I40" s="1115"/>
      <c r="J40" s="1042">
        <v>18</v>
      </c>
      <c r="K40" s="898"/>
      <c r="L40" s="1098" t="s">
        <v>635</v>
      </c>
      <c r="M40" s="1103" t="s">
        <v>124</v>
      </c>
      <c r="N40" s="1103">
        <v>2</v>
      </c>
      <c r="O40" s="894"/>
      <c r="P40" s="872" t="str">
        <f t="shared" si="1"/>
        <v>Included</v>
      </c>
      <c r="Q40" s="872">
        <f t="shared" si="2"/>
        <v>0</v>
      </c>
      <c r="R40" s="614">
        <f t="shared" si="3"/>
        <v>0</v>
      </c>
      <c r="S40" s="614">
        <f t="shared" si="0"/>
        <v>0</v>
      </c>
      <c r="T40" s="615"/>
      <c r="U40" s="615"/>
      <c r="AD40" s="742"/>
    </row>
    <row r="41" spans="1:30" s="614" customFormat="1" ht="47.25">
      <c r="A41" s="758">
        <v>23</v>
      </c>
      <c r="B41" s="1043"/>
      <c r="C41" s="1042"/>
      <c r="D41" s="1042"/>
      <c r="E41" s="1042"/>
      <c r="F41" s="1093"/>
      <c r="G41" s="1100">
        <v>100017133</v>
      </c>
      <c r="H41" s="1101">
        <v>995429</v>
      </c>
      <c r="I41" s="1115"/>
      <c r="J41" s="1042">
        <v>18</v>
      </c>
      <c r="K41" s="898"/>
      <c r="L41" s="1098" t="s">
        <v>636</v>
      </c>
      <c r="M41" s="1103" t="s">
        <v>113</v>
      </c>
      <c r="N41" s="1103">
        <v>12</v>
      </c>
      <c r="O41" s="894"/>
      <c r="P41" s="872" t="str">
        <f t="shared" si="1"/>
        <v>Included</v>
      </c>
      <c r="Q41" s="872">
        <f t="shared" si="2"/>
        <v>0</v>
      </c>
      <c r="R41" s="614">
        <f t="shared" si="3"/>
        <v>0</v>
      </c>
      <c r="S41" s="614">
        <f t="shared" si="0"/>
        <v>0</v>
      </c>
      <c r="T41" s="615"/>
      <c r="U41" s="615"/>
      <c r="AD41" s="742"/>
    </row>
    <row r="42" spans="1:30" s="614" customFormat="1" ht="47.25">
      <c r="A42" s="758">
        <v>24</v>
      </c>
      <c r="B42" s="1043"/>
      <c r="C42" s="1042"/>
      <c r="D42" s="1042"/>
      <c r="E42" s="1042"/>
      <c r="F42" s="1093"/>
      <c r="G42" s="1100">
        <v>100017126</v>
      </c>
      <c r="H42" s="1101">
        <v>998736</v>
      </c>
      <c r="I42" s="1115"/>
      <c r="J42" s="1042">
        <v>18</v>
      </c>
      <c r="K42" s="898"/>
      <c r="L42" s="1098" t="s">
        <v>637</v>
      </c>
      <c r="M42" s="1103" t="s">
        <v>113</v>
      </c>
      <c r="N42" s="1103">
        <v>42</v>
      </c>
      <c r="O42" s="894"/>
      <c r="P42" s="872" t="str">
        <f t="shared" si="1"/>
        <v>Included</v>
      </c>
      <c r="Q42" s="872">
        <f t="shared" si="2"/>
        <v>0</v>
      </c>
      <c r="R42" s="614">
        <f t="shared" si="3"/>
        <v>0</v>
      </c>
      <c r="S42" s="614">
        <f t="shared" si="0"/>
        <v>0</v>
      </c>
      <c r="T42" s="615"/>
      <c r="U42" s="615"/>
      <c r="AD42" s="742"/>
    </row>
    <row r="43" spans="1:30" s="614" customFormat="1" ht="47.25">
      <c r="A43" s="758">
        <v>25</v>
      </c>
      <c r="B43" s="1043"/>
      <c r="C43" s="1042"/>
      <c r="D43" s="1042"/>
      <c r="E43" s="1042"/>
      <c r="F43" s="1093"/>
      <c r="G43" s="1100">
        <v>100017127</v>
      </c>
      <c r="H43" s="1101">
        <v>998736</v>
      </c>
      <c r="I43" s="1115"/>
      <c r="J43" s="1042">
        <v>18</v>
      </c>
      <c r="K43" s="898"/>
      <c r="L43" s="1098" t="s">
        <v>638</v>
      </c>
      <c r="M43" s="1103" t="s">
        <v>113</v>
      </c>
      <c r="N43" s="1103">
        <v>42</v>
      </c>
      <c r="O43" s="894"/>
      <c r="P43" s="872" t="str">
        <f t="shared" si="1"/>
        <v>Included</v>
      </c>
      <c r="Q43" s="872">
        <f t="shared" si="2"/>
        <v>0</v>
      </c>
      <c r="R43" s="614">
        <f t="shared" si="3"/>
        <v>0</v>
      </c>
      <c r="S43" s="614">
        <f t="shared" si="0"/>
        <v>0</v>
      </c>
      <c r="T43" s="615"/>
      <c r="U43" s="615"/>
      <c r="AD43" s="742"/>
    </row>
    <row r="44" spans="1:30" s="614" customFormat="1" ht="31.5">
      <c r="A44" s="758">
        <v>26</v>
      </c>
      <c r="B44" s="1043"/>
      <c r="C44" s="1042"/>
      <c r="D44" s="1042"/>
      <c r="E44" s="1042"/>
      <c r="F44" s="1093"/>
      <c r="G44" s="1100">
        <v>100000489</v>
      </c>
      <c r="H44" s="1101">
        <v>998736</v>
      </c>
      <c r="I44" s="1115"/>
      <c r="J44" s="1042">
        <v>18</v>
      </c>
      <c r="K44" s="898"/>
      <c r="L44" s="1098" t="s">
        <v>639</v>
      </c>
      <c r="M44" s="1103" t="s">
        <v>124</v>
      </c>
      <c r="N44" s="1103">
        <v>12</v>
      </c>
      <c r="O44" s="894"/>
      <c r="P44" s="872" t="str">
        <f t="shared" si="1"/>
        <v>Included</v>
      </c>
      <c r="Q44" s="872">
        <f t="shared" si="2"/>
        <v>0</v>
      </c>
      <c r="R44" s="614">
        <f t="shared" si="3"/>
        <v>0</v>
      </c>
      <c r="S44" s="614">
        <f t="shared" si="0"/>
        <v>0</v>
      </c>
      <c r="T44" s="615"/>
      <c r="U44" s="615"/>
      <c r="AD44" s="742"/>
    </row>
    <row r="45" spans="1:30" s="614" customFormat="1" ht="31.5">
      <c r="A45" s="758">
        <v>27</v>
      </c>
      <c r="B45" s="1043"/>
      <c r="C45" s="1042"/>
      <c r="D45" s="1042"/>
      <c r="E45" s="1042"/>
      <c r="F45" s="1093"/>
      <c r="G45" s="1100">
        <v>100000485</v>
      </c>
      <c r="H45" s="1101">
        <v>998731</v>
      </c>
      <c r="I45" s="1115"/>
      <c r="J45" s="1042">
        <v>18</v>
      </c>
      <c r="K45" s="898"/>
      <c r="L45" s="1098" t="s">
        <v>680</v>
      </c>
      <c r="M45" s="1103" t="s">
        <v>124</v>
      </c>
      <c r="N45" s="1103">
        <v>5</v>
      </c>
      <c r="O45" s="894"/>
      <c r="P45" s="872" t="str">
        <f>IF(O45=0, "Included", IF(ISERROR(N45*O45), O45, N45*O45))</f>
        <v>Included</v>
      </c>
      <c r="Q45" s="872">
        <f>S45</f>
        <v>0</v>
      </c>
      <c r="R45" s="614">
        <f>IF(P45="Included",0,P45)</f>
        <v>0</v>
      </c>
      <c r="S45" s="614">
        <f t="shared" si="0"/>
        <v>0</v>
      </c>
      <c r="T45" s="615"/>
      <c r="U45" s="615"/>
      <c r="AD45" s="742"/>
    </row>
    <row r="46" spans="1:30" s="614" customFormat="1" ht="31.5">
      <c r="A46" s="758">
        <v>28</v>
      </c>
      <c r="B46" s="1043"/>
      <c r="C46" s="1042"/>
      <c r="D46" s="1042"/>
      <c r="E46" s="1042"/>
      <c r="F46" s="1093"/>
      <c r="G46" s="1100">
        <v>100000486</v>
      </c>
      <c r="H46" s="1101">
        <v>998736</v>
      </c>
      <c r="I46" s="1115"/>
      <c r="J46" s="1042">
        <v>18</v>
      </c>
      <c r="K46" s="898"/>
      <c r="L46" s="1098" t="s">
        <v>681</v>
      </c>
      <c r="M46" s="1103" t="s">
        <v>124</v>
      </c>
      <c r="N46" s="1103">
        <v>2</v>
      </c>
      <c r="O46" s="894"/>
      <c r="P46" s="872" t="str">
        <f>IF(O46=0, "Included", IF(ISERROR(N46*O46), O46, N46*O46))</f>
        <v>Included</v>
      </c>
      <c r="Q46" s="872">
        <f>S46</f>
        <v>0</v>
      </c>
      <c r="R46" s="614">
        <f>IF(P46="Included",0,P46)</f>
        <v>0</v>
      </c>
      <c r="S46" s="614">
        <f t="shared" si="0"/>
        <v>0</v>
      </c>
      <c r="T46" s="615"/>
      <c r="U46" s="615"/>
      <c r="AD46" s="742"/>
    </row>
    <row r="47" spans="1:30" s="614" customFormat="1" ht="31.5">
      <c r="A47" s="758">
        <v>29</v>
      </c>
      <c r="B47" s="1043"/>
      <c r="C47" s="1042"/>
      <c r="D47" s="1042"/>
      <c r="E47" s="1042"/>
      <c r="F47" s="1093"/>
      <c r="G47" s="1100">
        <v>100000488</v>
      </c>
      <c r="H47" s="1101">
        <v>998736</v>
      </c>
      <c r="I47" s="1115"/>
      <c r="J47" s="1042">
        <v>18</v>
      </c>
      <c r="K47" s="898"/>
      <c r="L47" s="1098" t="s">
        <v>682</v>
      </c>
      <c r="M47" s="1103" t="s">
        <v>124</v>
      </c>
      <c r="N47" s="1103">
        <v>2</v>
      </c>
      <c r="O47" s="894"/>
      <c r="P47" s="872" t="str">
        <f>IF(O47=0, "Included", IF(ISERROR(N47*O47), O47, N47*O47))</f>
        <v>Included</v>
      </c>
      <c r="Q47" s="872">
        <f>S47</f>
        <v>0</v>
      </c>
      <c r="R47" s="614">
        <f>IF(P47="Included",0,P47)</f>
        <v>0</v>
      </c>
      <c r="S47" s="614">
        <f t="shared" si="0"/>
        <v>0</v>
      </c>
      <c r="T47" s="615"/>
      <c r="U47" s="615"/>
      <c r="AD47" s="742"/>
    </row>
    <row r="48" spans="1:30" s="614" customFormat="1" ht="47.25">
      <c r="A48" s="758">
        <v>30</v>
      </c>
      <c r="B48" s="1043"/>
      <c r="C48" s="1042"/>
      <c r="D48" s="1042"/>
      <c r="E48" s="1042"/>
      <c r="F48" s="1093"/>
      <c r="G48" s="1100">
        <v>100017117</v>
      </c>
      <c r="H48" s="1101">
        <v>998736</v>
      </c>
      <c r="I48" s="1115"/>
      <c r="J48" s="1042">
        <v>18</v>
      </c>
      <c r="K48" s="898"/>
      <c r="L48" s="1098" t="s">
        <v>640</v>
      </c>
      <c r="M48" s="1103" t="s">
        <v>124</v>
      </c>
      <c r="N48" s="1103">
        <v>60</v>
      </c>
      <c r="O48" s="894"/>
      <c r="P48" s="872" t="str">
        <f t="shared" ref="P48:P52" si="4">IF(O48=0, "Included", IF(ISERROR(N48*O48), O48, N48*O48))</f>
        <v>Included</v>
      </c>
      <c r="Q48" s="872">
        <f t="shared" ref="Q48:Q52" si="5">S48</f>
        <v>0</v>
      </c>
      <c r="R48" s="614">
        <f t="shared" ref="R48:R52" si="6">IF(P48="Included",0,P48)</f>
        <v>0</v>
      </c>
      <c r="S48" s="614">
        <f t="shared" si="0"/>
        <v>0</v>
      </c>
      <c r="T48" s="615"/>
      <c r="U48" s="615"/>
      <c r="AD48" s="742"/>
    </row>
    <row r="49" spans="1:30" s="614" customFormat="1" ht="47.25">
      <c r="A49" s="758">
        <v>31</v>
      </c>
      <c r="B49" s="1043"/>
      <c r="C49" s="1042"/>
      <c r="D49" s="1042"/>
      <c r="E49" s="1042"/>
      <c r="F49" s="1093"/>
      <c r="G49" s="1100">
        <v>100017119</v>
      </c>
      <c r="H49" s="1101">
        <v>998736</v>
      </c>
      <c r="I49" s="1115"/>
      <c r="J49" s="1042">
        <v>18</v>
      </c>
      <c r="K49" s="898"/>
      <c r="L49" s="1098" t="s">
        <v>641</v>
      </c>
      <c r="M49" s="1103" t="s">
        <v>124</v>
      </c>
      <c r="N49" s="1103">
        <v>5</v>
      </c>
      <c r="O49" s="894"/>
      <c r="P49" s="872" t="str">
        <f t="shared" si="4"/>
        <v>Included</v>
      </c>
      <c r="Q49" s="872">
        <f t="shared" si="5"/>
        <v>0</v>
      </c>
      <c r="R49" s="614">
        <f t="shared" si="6"/>
        <v>0</v>
      </c>
      <c r="S49" s="614">
        <f t="shared" si="0"/>
        <v>0</v>
      </c>
      <c r="T49" s="615"/>
      <c r="U49" s="615"/>
      <c r="AD49" s="742"/>
    </row>
    <row r="50" spans="1:30" s="614" customFormat="1" ht="47.25">
      <c r="A50" s="758">
        <v>32</v>
      </c>
      <c r="B50" s="1043"/>
      <c r="C50" s="1042"/>
      <c r="D50" s="1042"/>
      <c r="E50" s="1042"/>
      <c r="F50" s="1093"/>
      <c r="G50" s="1100">
        <v>100017115</v>
      </c>
      <c r="H50" s="1101">
        <v>998736</v>
      </c>
      <c r="I50" s="1115"/>
      <c r="J50" s="1042">
        <v>18</v>
      </c>
      <c r="K50" s="898"/>
      <c r="L50" s="1098" t="s">
        <v>642</v>
      </c>
      <c r="M50" s="1103" t="s">
        <v>124</v>
      </c>
      <c r="N50" s="1103">
        <v>20</v>
      </c>
      <c r="O50" s="894"/>
      <c r="P50" s="872" t="str">
        <f t="shared" si="4"/>
        <v>Included</v>
      </c>
      <c r="Q50" s="872">
        <f t="shared" si="5"/>
        <v>0</v>
      </c>
      <c r="R50" s="614">
        <f t="shared" si="6"/>
        <v>0</v>
      </c>
      <c r="S50" s="614">
        <f t="shared" si="0"/>
        <v>0</v>
      </c>
      <c r="T50" s="615"/>
      <c r="U50" s="615"/>
      <c r="AD50" s="742"/>
    </row>
    <row r="51" spans="1:30" s="614" customFormat="1" ht="47.25">
      <c r="A51" s="758">
        <v>33</v>
      </c>
      <c r="B51" s="1043"/>
      <c r="C51" s="1042"/>
      <c r="D51" s="1042"/>
      <c r="E51" s="1042"/>
      <c r="F51" s="1093"/>
      <c r="G51" s="1100">
        <v>100017118</v>
      </c>
      <c r="H51" s="1101">
        <v>995463</v>
      </c>
      <c r="I51" s="1115"/>
      <c r="J51" s="1042">
        <v>18</v>
      </c>
      <c r="K51" s="898"/>
      <c r="L51" s="1098" t="s">
        <v>643</v>
      </c>
      <c r="M51" s="1103" t="s">
        <v>124</v>
      </c>
      <c r="N51" s="1103">
        <v>60</v>
      </c>
      <c r="O51" s="894"/>
      <c r="P51" s="872" t="str">
        <f t="shared" si="4"/>
        <v>Included</v>
      </c>
      <c r="Q51" s="872">
        <f t="shared" si="5"/>
        <v>0</v>
      </c>
      <c r="R51" s="614">
        <f t="shared" si="6"/>
        <v>0</v>
      </c>
      <c r="S51" s="614">
        <f t="shared" si="0"/>
        <v>0</v>
      </c>
      <c r="T51" s="615"/>
      <c r="U51" s="615"/>
      <c r="AD51" s="742"/>
    </row>
    <row r="52" spans="1:30" s="614" customFormat="1" ht="47.25">
      <c r="A52" s="758">
        <v>34</v>
      </c>
      <c r="B52" s="1043"/>
      <c r="C52" s="1042"/>
      <c r="D52" s="1042"/>
      <c r="E52" s="1042"/>
      <c r="F52" s="1093"/>
      <c r="G52" s="1100">
        <v>100017116</v>
      </c>
      <c r="H52" s="1101">
        <v>998736</v>
      </c>
      <c r="I52" s="1115"/>
      <c r="J52" s="1042">
        <v>18</v>
      </c>
      <c r="K52" s="898"/>
      <c r="L52" s="1098" t="s">
        <v>644</v>
      </c>
      <c r="M52" s="1103" t="s">
        <v>124</v>
      </c>
      <c r="N52" s="1103">
        <v>20</v>
      </c>
      <c r="O52" s="894"/>
      <c r="P52" s="872" t="str">
        <f t="shared" si="4"/>
        <v>Included</v>
      </c>
      <c r="Q52" s="872">
        <f t="shared" si="5"/>
        <v>0</v>
      </c>
      <c r="R52" s="614">
        <f t="shared" si="6"/>
        <v>0</v>
      </c>
      <c r="S52" s="614">
        <f t="shared" si="0"/>
        <v>0</v>
      </c>
      <c r="T52" s="615"/>
      <c r="U52" s="615"/>
      <c r="AD52" s="742"/>
    </row>
    <row r="53" spans="1:30" s="614" customFormat="1" ht="47.25">
      <c r="A53" s="758">
        <v>35</v>
      </c>
      <c r="B53" s="1043"/>
      <c r="C53" s="1042"/>
      <c r="D53" s="1042"/>
      <c r="E53" s="1042"/>
      <c r="F53" s="1093"/>
      <c r="G53" s="1100">
        <v>100017121</v>
      </c>
      <c r="H53" s="1101">
        <v>995429</v>
      </c>
      <c r="I53" s="1115"/>
      <c r="J53" s="1042">
        <v>18</v>
      </c>
      <c r="K53" s="898"/>
      <c r="L53" s="1098" t="s">
        <v>645</v>
      </c>
      <c r="M53" s="1103" t="s">
        <v>124</v>
      </c>
      <c r="N53" s="1103">
        <v>30</v>
      </c>
      <c r="O53" s="894"/>
      <c r="P53" s="872" t="str">
        <f>IF(O53=0, "Included", IF(ISERROR(N53*O53), O53, N53*O53))</f>
        <v>Included</v>
      </c>
      <c r="Q53" s="872">
        <f>S53</f>
        <v>0</v>
      </c>
      <c r="R53" s="614">
        <f>IF(P53="Included",0,P53)</f>
        <v>0</v>
      </c>
      <c r="S53" s="614">
        <f t="shared" si="0"/>
        <v>0</v>
      </c>
      <c r="T53" s="615"/>
      <c r="U53" s="615"/>
      <c r="AD53" s="742"/>
    </row>
    <row r="54" spans="1:30" s="614" customFormat="1" ht="47.25">
      <c r="A54" s="758">
        <v>36</v>
      </c>
      <c r="B54" s="1043"/>
      <c r="C54" s="1042"/>
      <c r="D54" s="1042"/>
      <c r="E54" s="1042"/>
      <c r="F54" s="1093"/>
      <c r="G54" s="1100">
        <v>100017122</v>
      </c>
      <c r="H54" s="1101">
        <v>995461</v>
      </c>
      <c r="I54" s="1115"/>
      <c r="J54" s="1042">
        <v>18</v>
      </c>
      <c r="K54" s="898"/>
      <c r="L54" s="1098" t="s">
        <v>646</v>
      </c>
      <c r="M54" s="1103" t="s">
        <v>124</v>
      </c>
      <c r="N54" s="1103">
        <v>25</v>
      </c>
      <c r="O54" s="894"/>
      <c r="P54" s="872" t="str">
        <f>IF(O54=0, "Included", IF(ISERROR(N54*O54), O54, N54*O54))</f>
        <v>Included</v>
      </c>
      <c r="Q54" s="872">
        <f>S54</f>
        <v>0</v>
      </c>
      <c r="R54" s="614">
        <f>IF(P54="Included",0,P54)</f>
        <v>0</v>
      </c>
      <c r="S54" s="614">
        <f t="shared" si="0"/>
        <v>0</v>
      </c>
      <c r="T54" s="615"/>
      <c r="U54" s="615"/>
      <c r="AD54" s="742"/>
    </row>
    <row r="55" spans="1:30" s="614" customFormat="1" ht="47.25">
      <c r="A55" s="758">
        <v>37</v>
      </c>
      <c r="B55" s="1043"/>
      <c r="C55" s="1042"/>
      <c r="D55" s="1042"/>
      <c r="E55" s="1042"/>
      <c r="F55" s="1093"/>
      <c r="G55" s="1100">
        <v>100017123</v>
      </c>
      <c r="H55" s="1101">
        <v>998731</v>
      </c>
      <c r="I55" s="1115"/>
      <c r="J55" s="1042">
        <v>18</v>
      </c>
      <c r="K55" s="898"/>
      <c r="L55" s="1098" t="s">
        <v>647</v>
      </c>
      <c r="M55" s="1103" t="s">
        <v>124</v>
      </c>
      <c r="N55" s="1103">
        <v>10</v>
      </c>
      <c r="O55" s="894"/>
      <c r="P55" s="872" t="str">
        <f>IF(O55=0, "Included", IF(ISERROR(N55*O55), O55, N55*O55))</f>
        <v>Included</v>
      </c>
      <c r="Q55" s="872">
        <f>S55</f>
        <v>0</v>
      </c>
      <c r="R55" s="614">
        <f>IF(P55="Included",0,P55)</f>
        <v>0</v>
      </c>
      <c r="S55" s="614">
        <f t="shared" si="0"/>
        <v>0</v>
      </c>
      <c r="T55" s="615"/>
      <c r="U55" s="615"/>
      <c r="AD55" s="742"/>
    </row>
    <row r="56" spans="1:30" s="614" customFormat="1" ht="16.5">
      <c r="A56" s="758">
        <v>38</v>
      </c>
      <c r="B56" s="1043"/>
      <c r="C56" s="1042"/>
      <c r="D56" s="1042"/>
      <c r="E56" s="1042"/>
      <c r="F56" s="1093"/>
      <c r="G56" s="1100">
        <v>100003103</v>
      </c>
      <c r="H56" s="1101">
        <v>998739</v>
      </c>
      <c r="I56" s="1115"/>
      <c r="J56" s="1042">
        <v>18</v>
      </c>
      <c r="K56" s="898"/>
      <c r="L56" s="1098" t="s">
        <v>125</v>
      </c>
      <c r="M56" s="1103" t="s">
        <v>126</v>
      </c>
      <c r="N56" s="1103">
        <v>130</v>
      </c>
      <c r="O56" s="894"/>
      <c r="P56" s="872" t="str">
        <f t="shared" ref="P56:P65" si="7">IF(O56=0, "Included", IF(ISERROR(N56*O56), O56, N56*O56))</f>
        <v>Included</v>
      </c>
      <c r="Q56" s="872">
        <f t="shared" ref="Q56:Q65" si="8">S56</f>
        <v>0</v>
      </c>
      <c r="R56" s="614">
        <f t="shared" ref="R56:R65" si="9">IF(P56="Included",0,P56)</f>
        <v>0</v>
      </c>
      <c r="S56" s="614">
        <f t="shared" si="0"/>
        <v>0</v>
      </c>
      <c r="T56" s="615"/>
      <c r="U56" s="615"/>
      <c r="AD56" s="742"/>
    </row>
    <row r="57" spans="1:30" s="614" customFormat="1" ht="33" customHeight="1">
      <c r="A57" s="758">
        <v>39</v>
      </c>
      <c r="B57" s="1043"/>
      <c r="C57" s="1042"/>
      <c r="D57" s="1042"/>
      <c r="E57" s="1042"/>
      <c r="F57" s="1093"/>
      <c r="G57" s="1100">
        <v>100000731</v>
      </c>
      <c r="H57" s="1101">
        <v>998731</v>
      </c>
      <c r="I57" s="1115"/>
      <c r="J57" s="1042">
        <v>18</v>
      </c>
      <c r="K57" s="898"/>
      <c r="L57" s="1098" t="s">
        <v>683</v>
      </c>
      <c r="M57" s="1103" t="s">
        <v>113</v>
      </c>
      <c r="N57" s="1103">
        <v>2</v>
      </c>
      <c r="O57" s="894"/>
      <c r="P57" s="872" t="str">
        <f t="shared" si="7"/>
        <v>Included</v>
      </c>
      <c r="Q57" s="872">
        <f t="shared" si="8"/>
        <v>0</v>
      </c>
      <c r="R57" s="614">
        <f t="shared" si="9"/>
        <v>0</v>
      </c>
      <c r="S57" s="614">
        <f t="shared" si="0"/>
        <v>0</v>
      </c>
      <c r="T57" s="615"/>
      <c r="U57" s="615"/>
      <c r="AD57" s="742"/>
    </row>
    <row r="58" spans="1:30" s="614" customFormat="1" ht="16.5">
      <c r="A58" s="758">
        <v>40</v>
      </c>
      <c r="B58" s="1043"/>
      <c r="C58" s="1042"/>
      <c r="D58" s="1042"/>
      <c r="E58" s="1042"/>
      <c r="F58" s="1093"/>
      <c r="G58" s="1100">
        <v>100016779</v>
      </c>
      <c r="H58" s="1101">
        <v>998731</v>
      </c>
      <c r="I58" s="1115"/>
      <c r="J58" s="1042">
        <v>18</v>
      </c>
      <c r="K58" s="898"/>
      <c r="L58" s="1098" t="s">
        <v>648</v>
      </c>
      <c r="M58" s="1103" t="s">
        <v>113</v>
      </c>
      <c r="N58" s="1103">
        <v>4</v>
      </c>
      <c r="O58" s="894"/>
      <c r="P58" s="872" t="str">
        <f t="shared" si="7"/>
        <v>Included</v>
      </c>
      <c r="Q58" s="872">
        <f t="shared" si="8"/>
        <v>0</v>
      </c>
      <c r="R58" s="614">
        <f t="shared" si="9"/>
        <v>0</v>
      </c>
      <c r="S58" s="614">
        <f t="shared" si="0"/>
        <v>0</v>
      </c>
      <c r="T58" s="615"/>
      <c r="U58" s="615"/>
      <c r="AD58" s="742"/>
    </row>
    <row r="59" spans="1:30" s="614" customFormat="1" ht="16.5">
      <c r="A59" s="758">
        <v>41</v>
      </c>
      <c r="B59" s="1043"/>
      <c r="C59" s="1042"/>
      <c r="D59" s="1042"/>
      <c r="E59" s="1042"/>
      <c r="F59" s="1093"/>
      <c r="G59" s="1100">
        <v>100016778</v>
      </c>
      <c r="H59" s="1101">
        <v>998731</v>
      </c>
      <c r="I59" s="1115"/>
      <c r="J59" s="1042">
        <v>18</v>
      </c>
      <c r="K59" s="898"/>
      <c r="L59" s="1098" t="s">
        <v>127</v>
      </c>
      <c r="M59" s="1103" t="s">
        <v>113</v>
      </c>
      <c r="N59" s="1103">
        <v>11</v>
      </c>
      <c r="O59" s="894"/>
      <c r="P59" s="872" t="str">
        <f t="shared" si="7"/>
        <v>Included</v>
      </c>
      <c r="Q59" s="872">
        <f t="shared" si="8"/>
        <v>0</v>
      </c>
      <c r="R59" s="614">
        <f t="shared" si="9"/>
        <v>0</v>
      </c>
      <c r="S59" s="614">
        <f t="shared" si="0"/>
        <v>0</v>
      </c>
      <c r="T59" s="615"/>
      <c r="U59" s="615"/>
      <c r="AD59" s="742"/>
    </row>
    <row r="60" spans="1:30" s="614" customFormat="1" ht="16.5">
      <c r="A60" s="758">
        <v>42</v>
      </c>
      <c r="B60" s="1043"/>
      <c r="C60" s="1042"/>
      <c r="D60" s="1042"/>
      <c r="E60" s="1042"/>
      <c r="F60" s="1093"/>
      <c r="G60" s="1100">
        <v>100000738</v>
      </c>
      <c r="H60" s="1101">
        <v>998739</v>
      </c>
      <c r="I60" s="1115"/>
      <c r="J60" s="1042">
        <v>18</v>
      </c>
      <c r="K60" s="898"/>
      <c r="L60" s="1098" t="s">
        <v>684</v>
      </c>
      <c r="M60" s="1103" t="s">
        <v>113</v>
      </c>
      <c r="N60" s="1103">
        <v>5</v>
      </c>
      <c r="O60" s="894"/>
      <c r="P60" s="872" t="str">
        <f t="shared" si="7"/>
        <v>Included</v>
      </c>
      <c r="Q60" s="872">
        <f t="shared" si="8"/>
        <v>0</v>
      </c>
      <c r="R60" s="614">
        <f t="shared" si="9"/>
        <v>0</v>
      </c>
      <c r="S60" s="614">
        <f t="shared" si="0"/>
        <v>0</v>
      </c>
      <c r="T60" s="615"/>
      <c r="U60" s="615"/>
      <c r="AD60" s="742"/>
    </row>
    <row r="61" spans="1:30" s="614" customFormat="1" ht="16.5">
      <c r="A61" s="758">
        <v>43</v>
      </c>
      <c r="B61" s="1043"/>
      <c r="C61" s="1042"/>
      <c r="D61" s="1042"/>
      <c r="E61" s="1042"/>
      <c r="F61" s="1093"/>
      <c r="G61" s="1100">
        <v>100000741</v>
      </c>
      <c r="H61" s="1101">
        <v>998875</v>
      </c>
      <c r="I61" s="1115"/>
      <c r="J61" s="1042">
        <v>18</v>
      </c>
      <c r="K61" s="898"/>
      <c r="L61" s="1098" t="s">
        <v>685</v>
      </c>
      <c r="M61" s="1103" t="s">
        <v>113</v>
      </c>
      <c r="N61" s="1103">
        <v>1</v>
      </c>
      <c r="O61" s="894"/>
      <c r="P61" s="872" t="str">
        <f t="shared" si="7"/>
        <v>Included</v>
      </c>
      <c r="Q61" s="872">
        <f t="shared" si="8"/>
        <v>0</v>
      </c>
      <c r="R61" s="614">
        <f t="shared" si="9"/>
        <v>0</v>
      </c>
      <c r="S61" s="614">
        <f t="shared" si="0"/>
        <v>0</v>
      </c>
      <c r="T61" s="615"/>
      <c r="U61" s="615"/>
      <c r="AD61" s="742"/>
    </row>
    <row r="62" spans="1:30" s="614" customFormat="1" ht="31.5">
      <c r="A62" s="758">
        <v>44</v>
      </c>
      <c r="B62" s="1043"/>
      <c r="C62" s="1042"/>
      <c r="D62" s="1042"/>
      <c r="E62" s="1042"/>
      <c r="F62" s="1093"/>
      <c r="G62" s="1100">
        <v>100000771</v>
      </c>
      <c r="H62" s="1101">
        <v>995455</v>
      </c>
      <c r="I62" s="1115"/>
      <c r="J62" s="1042">
        <v>18</v>
      </c>
      <c r="K62" s="898"/>
      <c r="L62" s="1098" t="s">
        <v>686</v>
      </c>
      <c r="M62" s="1103" t="s">
        <v>113</v>
      </c>
      <c r="N62" s="1103">
        <v>2</v>
      </c>
      <c r="O62" s="894"/>
      <c r="P62" s="872" t="str">
        <f t="shared" si="7"/>
        <v>Included</v>
      </c>
      <c r="Q62" s="872">
        <f t="shared" si="8"/>
        <v>0</v>
      </c>
      <c r="R62" s="614">
        <f t="shared" si="9"/>
        <v>0</v>
      </c>
      <c r="S62" s="614">
        <f t="shared" si="0"/>
        <v>0</v>
      </c>
      <c r="T62" s="615"/>
      <c r="U62" s="615"/>
      <c r="AD62" s="742"/>
    </row>
    <row r="63" spans="1:30" s="614" customFormat="1" ht="31.5">
      <c r="A63" s="758">
        <v>45</v>
      </c>
      <c r="B63" s="1043"/>
      <c r="C63" s="1042"/>
      <c r="D63" s="1042"/>
      <c r="E63" s="1042"/>
      <c r="F63" s="1093"/>
      <c r="G63" s="1100">
        <v>100000777</v>
      </c>
      <c r="H63" s="1101">
        <v>995455</v>
      </c>
      <c r="I63" s="1115"/>
      <c r="J63" s="1042">
        <v>18</v>
      </c>
      <c r="K63" s="898"/>
      <c r="L63" s="1098" t="s">
        <v>649</v>
      </c>
      <c r="M63" s="1103" t="s">
        <v>113</v>
      </c>
      <c r="N63" s="1103">
        <v>2</v>
      </c>
      <c r="O63" s="894"/>
      <c r="P63" s="872" t="str">
        <f t="shared" si="7"/>
        <v>Included</v>
      </c>
      <c r="Q63" s="872">
        <f t="shared" si="8"/>
        <v>0</v>
      </c>
      <c r="R63" s="614">
        <f t="shared" si="9"/>
        <v>0</v>
      </c>
      <c r="S63" s="614">
        <f t="shared" si="0"/>
        <v>0</v>
      </c>
      <c r="T63" s="615"/>
      <c r="U63" s="615"/>
      <c r="AD63" s="742"/>
    </row>
    <row r="64" spans="1:30" s="614" customFormat="1" ht="31.5">
      <c r="A64" s="758">
        <v>46</v>
      </c>
      <c r="B64" s="1043"/>
      <c r="C64" s="1042"/>
      <c r="D64" s="1042"/>
      <c r="E64" s="1042"/>
      <c r="F64" s="1093"/>
      <c r="G64" s="1100">
        <v>100000772</v>
      </c>
      <c r="H64" s="1101">
        <v>995455</v>
      </c>
      <c r="I64" s="1115"/>
      <c r="J64" s="1042">
        <v>18</v>
      </c>
      <c r="K64" s="898"/>
      <c r="L64" s="1098" t="s">
        <v>687</v>
      </c>
      <c r="M64" s="1103" t="s">
        <v>113</v>
      </c>
      <c r="N64" s="1103">
        <v>11</v>
      </c>
      <c r="O64" s="894"/>
      <c r="P64" s="872" t="str">
        <f t="shared" si="7"/>
        <v>Included</v>
      </c>
      <c r="Q64" s="872">
        <f t="shared" si="8"/>
        <v>0</v>
      </c>
      <c r="R64" s="614">
        <f t="shared" si="9"/>
        <v>0</v>
      </c>
      <c r="S64" s="614">
        <f t="shared" si="0"/>
        <v>0</v>
      </c>
      <c r="T64" s="615"/>
      <c r="U64" s="615"/>
      <c r="AD64" s="742"/>
    </row>
    <row r="65" spans="1:30" s="614" customFormat="1" ht="16.5">
      <c r="A65" s="758">
        <v>47</v>
      </c>
      <c r="B65" s="1043"/>
      <c r="C65" s="1042"/>
      <c r="D65" s="1042"/>
      <c r="E65" s="1042"/>
      <c r="F65" s="1093"/>
      <c r="G65" s="1100">
        <v>100002048</v>
      </c>
      <c r="H65" s="1101">
        <v>995455</v>
      </c>
      <c r="I65" s="1115"/>
      <c r="J65" s="1042">
        <v>18</v>
      </c>
      <c r="K65" s="898"/>
      <c r="L65" s="1098" t="s">
        <v>688</v>
      </c>
      <c r="M65" s="1103" t="s">
        <v>113</v>
      </c>
      <c r="N65" s="1103">
        <v>10</v>
      </c>
      <c r="O65" s="894"/>
      <c r="P65" s="872" t="str">
        <f t="shared" si="7"/>
        <v>Included</v>
      </c>
      <c r="Q65" s="872">
        <f t="shared" si="8"/>
        <v>0</v>
      </c>
      <c r="R65" s="614">
        <f t="shared" si="9"/>
        <v>0</v>
      </c>
      <c r="S65" s="614">
        <f t="shared" si="0"/>
        <v>0</v>
      </c>
      <c r="T65" s="615"/>
      <c r="U65" s="615"/>
      <c r="AD65" s="742"/>
    </row>
    <row r="66" spans="1:30" s="614" customFormat="1" ht="31.5">
      <c r="A66" s="1148">
        <v>48</v>
      </c>
      <c r="B66" s="1149"/>
      <c r="C66" s="1150"/>
      <c r="D66" s="1150"/>
      <c r="E66" s="1150"/>
      <c r="F66" s="1151"/>
      <c r="G66" s="1152">
        <v>100002182</v>
      </c>
      <c r="H66" s="1153">
        <v>995455</v>
      </c>
      <c r="I66" s="1154"/>
      <c r="J66" s="1150">
        <v>18</v>
      </c>
      <c r="K66" s="1155"/>
      <c r="L66" s="1156" t="s">
        <v>139</v>
      </c>
      <c r="M66" s="1157" t="s">
        <v>136</v>
      </c>
      <c r="N66" s="1157">
        <v>1</v>
      </c>
      <c r="O66" s="1158"/>
      <c r="P66" s="1158"/>
      <c r="Q66" s="1158"/>
      <c r="R66" s="614">
        <f t="shared" ref="R66:R68" si="10">IF(P66="Included",0,P66)</f>
        <v>0</v>
      </c>
      <c r="S66" s="614">
        <f t="shared" si="0"/>
        <v>0</v>
      </c>
      <c r="T66" s="615"/>
      <c r="U66" s="615"/>
      <c r="AD66" s="742"/>
    </row>
    <row r="67" spans="1:30" s="614" customFormat="1" ht="31.5">
      <c r="A67" s="1148">
        <v>49</v>
      </c>
      <c r="B67" s="1149"/>
      <c r="C67" s="1150"/>
      <c r="D67" s="1150"/>
      <c r="E67" s="1150"/>
      <c r="F67" s="1151"/>
      <c r="G67" s="1152">
        <v>100002181</v>
      </c>
      <c r="H67" s="1153">
        <v>995433</v>
      </c>
      <c r="I67" s="1154"/>
      <c r="J67" s="1150">
        <v>18</v>
      </c>
      <c r="K67" s="1155"/>
      <c r="L67" s="1156" t="s">
        <v>138</v>
      </c>
      <c r="M67" s="1157" t="s">
        <v>136</v>
      </c>
      <c r="N67" s="1157">
        <v>1</v>
      </c>
      <c r="O67" s="1158"/>
      <c r="P67" s="1158"/>
      <c r="Q67" s="1158"/>
      <c r="R67" s="614">
        <f t="shared" si="10"/>
        <v>0</v>
      </c>
      <c r="S67" s="614">
        <f t="shared" si="0"/>
        <v>0</v>
      </c>
      <c r="T67" s="615"/>
      <c r="U67" s="615"/>
      <c r="AD67" s="742"/>
    </row>
    <row r="68" spans="1:30" s="614" customFormat="1" ht="31.5">
      <c r="A68" s="1148">
        <v>50</v>
      </c>
      <c r="B68" s="1149"/>
      <c r="C68" s="1150"/>
      <c r="D68" s="1150"/>
      <c r="E68" s="1150"/>
      <c r="F68" s="1151"/>
      <c r="G68" s="1152">
        <v>100002180</v>
      </c>
      <c r="H68" s="1153">
        <v>995433</v>
      </c>
      <c r="I68" s="1154"/>
      <c r="J68" s="1150">
        <v>18</v>
      </c>
      <c r="K68" s="1155"/>
      <c r="L68" s="1156" t="s">
        <v>213</v>
      </c>
      <c r="M68" s="1157" t="s">
        <v>136</v>
      </c>
      <c r="N68" s="1157">
        <v>1</v>
      </c>
      <c r="O68" s="1158"/>
      <c r="P68" s="1158"/>
      <c r="Q68" s="1158"/>
      <c r="R68" s="614">
        <f t="shared" si="10"/>
        <v>0</v>
      </c>
      <c r="S68" s="614">
        <f t="shared" si="0"/>
        <v>0</v>
      </c>
      <c r="T68" s="615"/>
      <c r="U68" s="615"/>
      <c r="AD68" s="742"/>
    </row>
    <row r="69" spans="1:30" s="614" customFormat="1" ht="16.5">
      <c r="A69" s="758">
        <v>51</v>
      </c>
      <c r="B69" s="1043"/>
      <c r="C69" s="1042"/>
      <c r="D69" s="1042"/>
      <c r="E69" s="1042"/>
      <c r="F69" s="1093"/>
      <c r="G69" s="1100">
        <v>100001881</v>
      </c>
      <c r="H69" s="1101">
        <v>995454</v>
      </c>
      <c r="I69" s="1115"/>
      <c r="J69" s="1042">
        <v>18</v>
      </c>
      <c r="K69" s="898"/>
      <c r="L69" s="1098" t="s">
        <v>650</v>
      </c>
      <c r="M69" s="1103" t="s">
        <v>124</v>
      </c>
      <c r="N69" s="1103">
        <v>1</v>
      </c>
      <c r="O69" s="894"/>
      <c r="P69" s="872" t="str">
        <f t="shared" ref="P69:P81" si="11">IF(O69=0, "Included", IF(ISERROR(N69*O69), O69, N69*O69))</f>
        <v>Included</v>
      </c>
      <c r="Q69" s="872">
        <f t="shared" ref="Q69:Q81" si="12">S69</f>
        <v>0</v>
      </c>
      <c r="R69" s="614">
        <f t="shared" ref="R69:R81" si="13">IF(P69="Included",0,P69)</f>
        <v>0</v>
      </c>
      <c r="S69" s="614">
        <f t="shared" ref="S69:S95" si="14">IF(K69="",(R69*J69/100),(R69*K69))</f>
        <v>0</v>
      </c>
      <c r="T69" s="615"/>
      <c r="U69" s="615"/>
      <c r="AD69" s="742"/>
    </row>
    <row r="70" spans="1:30" s="614" customFormat="1" ht="16.5">
      <c r="A70" s="758">
        <v>52</v>
      </c>
      <c r="B70" s="1043"/>
      <c r="C70" s="1042"/>
      <c r="D70" s="1042"/>
      <c r="E70" s="1042"/>
      <c r="F70" s="1093"/>
      <c r="G70" s="1101">
        <v>100001882</v>
      </c>
      <c r="H70" s="1101">
        <v>995454</v>
      </c>
      <c r="I70" s="1115"/>
      <c r="J70" s="1042">
        <v>18</v>
      </c>
      <c r="K70" s="898"/>
      <c r="L70" s="1095" t="s">
        <v>128</v>
      </c>
      <c r="M70" s="1104" t="s">
        <v>124</v>
      </c>
      <c r="N70" s="1104">
        <v>3</v>
      </c>
      <c r="O70" s="894"/>
      <c r="P70" s="872" t="str">
        <f t="shared" si="11"/>
        <v>Included</v>
      </c>
      <c r="Q70" s="872">
        <f t="shared" si="12"/>
        <v>0</v>
      </c>
      <c r="R70" s="614">
        <f t="shared" si="13"/>
        <v>0</v>
      </c>
      <c r="S70" s="614">
        <f t="shared" si="14"/>
        <v>0</v>
      </c>
      <c r="T70" s="615"/>
      <c r="U70" s="615"/>
      <c r="AD70" s="742"/>
    </row>
    <row r="71" spans="1:30" s="614" customFormat="1" ht="16.5">
      <c r="A71" s="758">
        <v>53</v>
      </c>
      <c r="B71" s="1043"/>
      <c r="C71" s="1042"/>
      <c r="D71" s="1042"/>
      <c r="E71" s="1042"/>
      <c r="F71" s="1093"/>
      <c r="G71" s="1101">
        <v>100002062</v>
      </c>
      <c r="H71" s="1101">
        <v>995454</v>
      </c>
      <c r="I71" s="1115"/>
      <c r="J71" s="1042">
        <v>18</v>
      </c>
      <c r="K71" s="898"/>
      <c r="L71" s="1095" t="s">
        <v>129</v>
      </c>
      <c r="M71" s="1104" t="s">
        <v>124</v>
      </c>
      <c r="N71" s="1104">
        <v>3</v>
      </c>
      <c r="O71" s="894"/>
      <c r="P71" s="872" t="str">
        <f t="shared" si="11"/>
        <v>Included</v>
      </c>
      <c r="Q71" s="872">
        <f t="shared" si="12"/>
        <v>0</v>
      </c>
      <c r="R71" s="614">
        <f t="shared" si="13"/>
        <v>0</v>
      </c>
      <c r="S71" s="614">
        <f t="shared" si="14"/>
        <v>0</v>
      </c>
      <c r="T71" s="615"/>
      <c r="U71" s="615"/>
      <c r="AD71" s="742"/>
    </row>
    <row r="72" spans="1:30" s="614" customFormat="1" ht="16.5">
      <c r="A72" s="758">
        <v>54</v>
      </c>
      <c r="B72" s="1043"/>
      <c r="C72" s="1042"/>
      <c r="D72" s="1042"/>
      <c r="E72" s="1042"/>
      <c r="F72" s="1093"/>
      <c r="G72" s="1101">
        <v>100001871</v>
      </c>
      <c r="H72" s="1101">
        <v>995454</v>
      </c>
      <c r="I72" s="1115"/>
      <c r="J72" s="1042">
        <v>18</v>
      </c>
      <c r="K72" s="898"/>
      <c r="L72" s="1095" t="s">
        <v>651</v>
      </c>
      <c r="M72" s="1104" t="s">
        <v>124</v>
      </c>
      <c r="N72" s="1104">
        <v>1</v>
      </c>
      <c r="O72" s="894"/>
      <c r="P72" s="872" t="str">
        <f t="shared" si="11"/>
        <v>Included</v>
      </c>
      <c r="Q72" s="872">
        <f t="shared" si="12"/>
        <v>0</v>
      </c>
      <c r="R72" s="614">
        <f t="shared" si="13"/>
        <v>0</v>
      </c>
      <c r="S72" s="614">
        <f t="shared" si="14"/>
        <v>0</v>
      </c>
      <c r="T72" s="615"/>
      <c r="U72" s="615"/>
      <c r="AD72" s="742"/>
    </row>
    <row r="73" spans="1:30" s="614" customFormat="1" ht="47.25">
      <c r="A73" s="758">
        <v>55</v>
      </c>
      <c r="B73" s="1043"/>
      <c r="C73" s="1042"/>
      <c r="D73" s="1042"/>
      <c r="E73" s="1042"/>
      <c r="F73" s="1093"/>
      <c r="G73" s="1101">
        <v>100000983</v>
      </c>
      <c r="H73" s="1101">
        <v>995428</v>
      </c>
      <c r="I73" s="1115"/>
      <c r="J73" s="1042">
        <v>18</v>
      </c>
      <c r="K73" s="898"/>
      <c r="L73" s="1095" t="s">
        <v>689</v>
      </c>
      <c r="M73" s="1104" t="s">
        <v>113</v>
      </c>
      <c r="N73" s="1104">
        <v>2</v>
      </c>
      <c r="O73" s="894"/>
      <c r="P73" s="872" t="str">
        <f t="shared" si="11"/>
        <v>Included</v>
      </c>
      <c r="Q73" s="872">
        <f t="shared" si="12"/>
        <v>0</v>
      </c>
      <c r="R73" s="614">
        <f t="shared" si="13"/>
        <v>0</v>
      </c>
      <c r="S73" s="614">
        <f t="shared" si="14"/>
        <v>0</v>
      </c>
      <c r="T73" s="615"/>
      <c r="U73" s="615"/>
      <c r="AD73" s="742"/>
    </row>
    <row r="74" spans="1:30" s="614" customFormat="1" ht="47.25">
      <c r="A74" s="758">
        <v>56</v>
      </c>
      <c r="B74" s="1043"/>
      <c r="C74" s="1042"/>
      <c r="D74" s="1042"/>
      <c r="E74" s="1042"/>
      <c r="F74" s="1093"/>
      <c r="G74" s="1101">
        <v>100000969</v>
      </c>
      <c r="H74" s="1101">
        <v>995455</v>
      </c>
      <c r="I74" s="1115"/>
      <c r="J74" s="1042">
        <v>18</v>
      </c>
      <c r="K74" s="898"/>
      <c r="L74" s="1095" t="s">
        <v>690</v>
      </c>
      <c r="M74" s="1104" t="s">
        <v>653</v>
      </c>
      <c r="N74" s="1104">
        <v>300</v>
      </c>
      <c r="O74" s="894"/>
      <c r="P74" s="872" t="str">
        <f t="shared" si="11"/>
        <v>Included</v>
      </c>
      <c r="Q74" s="872">
        <f t="shared" si="12"/>
        <v>0</v>
      </c>
      <c r="R74" s="614">
        <f t="shared" si="13"/>
        <v>0</v>
      </c>
      <c r="S74" s="614">
        <f t="shared" si="14"/>
        <v>0</v>
      </c>
      <c r="T74" s="615"/>
      <c r="U74" s="615"/>
      <c r="AD74" s="742"/>
    </row>
    <row r="75" spans="1:30" s="614" customFormat="1" ht="16.5">
      <c r="A75" s="758">
        <v>57</v>
      </c>
      <c r="B75" s="1043"/>
      <c r="C75" s="1042"/>
      <c r="D75" s="1042"/>
      <c r="E75" s="1042"/>
      <c r="F75" s="1093"/>
      <c r="G75" s="1101">
        <v>100001115</v>
      </c>
      <c r="H75" s="1101">
        <v>995428</v>
      </c>
      <c r="I75" s="1115"/>
      <c r="J75" s="1042">
        <v>18</v>
      </c>
      <c r="K75" s="898"/>
      <c r="L75" s="1095" t="s">
        <v>654</v>
      </c>
      <c r="M75" s="1104" t="s">
        <v>113</v>
      </c>
      <c r="N75" s="1104">
        <v>1</v>
      </c>
      <c r="O75" s="894"/>
      <c r="P75" s="872" t="str">
        <f t="shared" si="11"/>
        <v>Included</v>
      </c>
      <c r="Q75" s="872">
        <f t="shared" si="12"/>
        <v>0</v>
      </c>
      <c r="R75" s="614">
        <f t="shared" si="13"/>
        <v>0</v>
      </c>
      <c r="S75" s="614">
        <f t="shared" si="14"/>
        <v>0</v>
      </c>
      <c r="T75" s="615"/>
      <c r="U75" s="615"/>
      <c r="AD75" s="742"/>
    </row>
    <row r="76" spans="1:30" s="614" customFormat="1" ht="16.5">
      <c r="A76" s="758">
        <v>58</v>
      </c>
      <c r="B76" s="1043"/>
      <c r="C76" s="1042"/>
      <c r="D76" s="1042"/>
      <c r="E76" s="1042"/>
      <c r="F76" s="1093"/>
      <c r="G76" s="1101">
        <v>100001116</v>
      </c>
      <c r="H76" s="1101">
        <v>995424</v>
      </c>
      <c r="I76" s="1115"/>
      <c r="J76" s="1042">
        <v>18</v>
      </c>
      <c r="K76" s="898"/>
      <c r="L76" s="1095" t="s">
        <v>135</v>
      </c>
      <c r="M76" s="1104" t="s">
        <v>113</v>
      </c>
      <c r="N76" s="1104">
        <v>3</v>
      </c>
      <c r="O76" s="894"/>
      <c r="P76" s="872" t="str">
        <f t="shared" si="11"/>
        <v>Included</v>
      </c>
      <c r="Q76" s="872">
        <f t="shared" si="12"/>
        <v>0</v>
      </c>
      <c r="R76" s="614">
        <f t="shared" si="13"/>
        <v>0</v>
      </c>
      <c r="S76" s="614">
        <f t="shared" si="14"/>
        <v>0</v>
      </c>
      <c r="T76" s="615"/>
      <c r="U76" s="615"/>
      <c r="AD76" s="742"/>
    </row>
    <row r="77" spans="1:30" s="614" customFormat="1" ht="31.5">
      <c r="A77" s="758">
        <v>59</v>
      </c>
      <c r="B77" s="1043"/>
      <c r="C77" s="1042"/>
      <c r="D77" s="1042"/>
      <c r="E77" s="1042"/>
      <c r="F77" s="1093"/>
      <c r="G77" s="1101">
        <v>100004934</v>
      </c>
      <c r="H77" s="1101">
        <v>995428</v>
      </c>
      <c r="I77" s="1115"/>
      <c r="J77" s="1042">
        <v>18</v>
      </c>
      <c r="K77" s="898"/>
      <c r="L77" s="1095" t="s">
        <v>655</v>
      </c>
      <c r="M77" s="1104" t="s">
        <v>113</v>
      </c>
      <c r="N77" s="1104">
        <v>35</v>
      </c>
      <c r="O77" s="894"/>
      <c r="P77" s="872" t="str">
        <f t="shared" si="11"/>
        <v>Included</v>
      </c>
      <c r="Q77" s="872">
        <f t="shared" si="12"/>
        <v>0</v>
      </c>
      <c r="R77" s="614">
        <f t="shared" si="13"/>
        <v>0</v>
      </c>
      <c r="S77" s="614">
        <f t="shared" si="14"/>
        <v>0</v>
      </c>
      <c r="T77" s="615"/>
      <c r="U77" s="615"/>
      <c r="AD77" s="742"/>
    </row>
    <row r="78" spans="1:30" s="614" customFormat="1" ht="31.5">
      <c r="A78" s="758">
        <v>60</v>
      </c>
      <c r="B78" s="1043"/>
      <c r="C78" s="1042"/>
      <c r="D78" s="1042"/>
      <c r="E78" s="1042"/>
      <c r="F78" s="1093"/>
      <c r="G78" s="1101">
        <v>100004932</v>
      </c>
      <c r="H78" s="1101">
        <v>995423</v>
      </c>
      <c r="I78" s="1115"/>
      <c r="J78" s="1042">
        <v>18</v>
      </c>
      <c r="K78" s="898"/>
      <c r="L78" s="1095" t="s">
        <v>656</v>
      </c>
      <c r="M78" s="1104" t="s">
        <v>113</v>
      </c>
      <c r="N78" s="1104">
        <v>35</v>
      </c>
      <c r="O78" s="894"/>
      <c r="P78" s="872" t="str">
        <f t="shared" si="11"/>
        <v>Included</v>
      </c>
      <c r="Q78" s="872">
        <f t="shared" si="12"/>
        <v>0</v>
      </c>
      <c r="R78" s="614">
        <f t="shared" si="13"/>
        <v>0</v>
      </c>
      <c r="S78" s="614">
        <f t="shared" si="14"/>
        <v>0</v>
      </c>
      <c r="T78" s="615"/>
      <c r="U78" s="615"/>
      <c r="AD78" s="742"/>
    </row>
    <row r="79" spans="1:30" s="614" customFormat="1" ht="16.5">
      <c r="A79" s="758">
        <v>61</v>
      </c>
      <c r="B79" s="1043"/>
      <c r="C79" s="1042"/>
      <c r="D79" s="1042"/>
      <c r="E79" s="1042"/>
      <c r="F79" s="1093"/>
      <c r="G79" s="1101">
        <v>100004937</v>
      </c>
      <c r="H79" s="1101">
        <v>995421</v>
      </c>
      <c r="I79" s="1115"/>
      <c r="J79" s="1042">
        <v>18</v>
      </c>
      <c r="K79" s="898"/>
      <c r="L79" s="1095" t="s">
        <v>134</v>
      </c>
      <c r="M79" s="1104" t="s">
        <v>113</v>
      </c>
      <c r="N79" s="1104">
        <v>75</v>
      </c>
      <c r="O79" s="894"/>
      <c r="P79" s="872" t="str">
        <f t="shared" si="11"/>
        <v>Included</v>
      </c>
      <c r="Q79" s="872">
        <f t="shared" si="12"/>
        <v>0</v>
      </c>
      <c r="R79" s="614">
        <f t="shared" si="13"/>
        <v>0</v>
      </c>
      <c r="S79" s="614">
        <f t="shared" si="14"/>
        <v>0</v>
      </c>
      <c r="T79" s="615"/>
      <c r="U79" s="615"/>
      <c r="AD79" s="742"/>
    </row>
    <row r="80" spans="1:30" s="614" customFormat="1" ht="31.5">
      <c r="A80" s="758">
        <v>62</v>
      </c>
      <c r="B80" s="1043"/>
      <c r="C80" s="1042"/>
      <c r="D80" s="1042"/>
      <c r="E80" s="1042"/>
      <c r="F80" s="1093"/>
      <c r="G80" s="1101">
        <v>100004931</v>
      </c>
      <c r="H80" s="1101">
        <v>995421</v>
      </c>
      <c r="I80" s="1115"/>
      <c r="J80" s="1042">
        <v>18</v>
      </c>
      <c r="K80" s="898"/>
      <c r="L80" s="1095" t="s">
        <v>133</v>
      </c>
      <c r="M80" s="1104" t="s">
        <v>113</v>
      </c>
      <c r="N80" s="1104">
        <v>75</v>
      </c>
      <c r="O80" s="894"/>
      <c r="P80" s="872" t="str">
        <f t="shared" si="11"/>
        <v>Included</v>
      </c>
      <c r="Q80" s="872">
        <f t="shared" si="12"/>
        <v>0</v>
      </c>
      <c r="R80" s="614">
        <f t="shared" si="13"/>
        <v>0</v>
      </c>
      <c r="S80" s="614">
        <f t="shared" si="14"/>
        <v>0</v>
      </c>
      <c r="T80" s="615"/>
      <c r="U80" s="615"/>
      <c r="AD80" s="742"/>
    </row>
    <row r="81" spans="1:30" s="614" customFormat="1" ht="31.5">
      <c r="A81" s="758">
        <v>63</v>
      </c>
      <c r="B81" s="1043"/>
      <c r="C81" s="1042"/>
      <c r="D81" s="1042"/>
      <c r="E81" s="1042"/>
      <c r="F81" s="1093"/>
      <c r="G81" s="1102">
        <v>100004930</v>
      </c>
      <c r="H81" s="1101">
        <v>995421</v>
      </c>
      <c r="I81" s="1115"/>
      <c r="J81" s="1042">
        <v>18</v>
      </c>
      <c r="K81" s="898"/>
      <c r="L81" s="1095" t="s">
        <v>132</v>
      </c>
      <c r="M81" s="1104" t="s">
        <v>113</v>
      </c>
      <c r="N81" s="1104">
        <v>75</v>
      </c>
      <c r="O81" s="894"/>
      <c r="P81" s="872" t="str">
        <f t="shared" si="11"/>
        <v>Included</v>
      </c>
      <c r="Q81" s="872">
        <f t="shared" si="12"/>
        <v>0</v>
      </c>
      <c r="R81" s="614">
        <f t="shared" si="13"/>
        <v>0</v>
      </c>
      <c r="S81" s="614">
        <f t="shared" si="14"/>
        <v>0</v>
      </c>
      <c r="T81" s="615"/>
      <c r="U81" s="615"/>
      <c r="AD81" s="742"/>
    </row>
    <row r="82" spans="1:30" s="614" customFormat="1" ht="16.5">
      <c r="A82" s="758">
        <v>64</v>
      </c>
      <c r="B82" s="1043"/>
      <c r="C82" s="1042"/>
      <c r="D82" s="1042"/>
      <c r="E82" s="1042"/>
      <c r="F82" s="1093"/>
      <c r="G82" s="1101">
        <v>100001885</v>
      </c>
      <c r="H82" s="1101">
        <v>995477</v>
      </c>
      <c r="I82" s="1115"/>
      <c r="J82" s="1042">
        <v>18</v>
      </c>
      <c r="K82" s="898"/>
      <c r="L82" s="1095" t="s">
        <v>131</v>
      </c>
      <c r="M82" s="1104" t="s">
        <v>113</v>
      </c>
      <c r="N82" s="1104">
        <v>2</v>
      </c>
      <c r="O82" s="894"/>
      <c r="P82" s="872" t="str">
        <f>IF(O82=0, "Included", IF(ISERROR(N82*O82), O82, N82*O82))</f>
        <v>Included</v>
      </c>
      <c r="Q82" s="872">
        <f>S82</f>
        <v>0</v>
      </c>
      <c r="R82" s="614">
        <f>IF(P82="Included",0,P82)</f>
        <v>0</v>
      </c>
      <c r="S82" s="614">
        <f t="shared" si="14"/>
        <v>0</v>
      </c>
      <c r="T82" s="615"/>
      <c r="U82" s="615"/>
      <c r="AD82" s="742"/>
    </row>
    <row r="83" spans="1:30" s="614" customFormat="1" ht="31.5">
      <c r="A83" s="758">
        <v>65</v>
      </c>
      <c r="B83" s="1043"/>
      <c r="C83" s="1042"/>
      <c r="D83" s="1042"/>
      <c r="E83" s="1042"/>
      <c r="F83" s="1093"/>
      <c r="G83" s="1101">
        <v>100001052</v>
      </c>
      <c r="H83" s="1101">
        <v>995428</v>
      </c>
      <c r="I83" s="1115"/>
      <c r="J83" s="1042">
        <v>18</v>
      </c>
      <c r="K83" s="898"/>
      <c r="L83" s="1095" t="s">
        <v>691</v>
      </c>
      <c r="M83" s="1104" t="s">
        <v>113</v>
      </c>
      <c r="N83" s="1104">
        <v>3</v>
      </c>
      <c r="O83" s="894"/>
      <c r="P83" s="872" t="str">
        <f>IF(O83=0, "Included", IF(ISERROR(N83*O83), O83, N83*O83))</f>
        <v>Included</v>
      </c>
      <c r="Q83" s="872">
        <f>S83</f>
        <v>0</v>
      </c>
      <c r="R83" s="614">
        <f>IF(P83="Included",0,P83)</f>
        <v>0</v>
      </c>
      <c r="S83" s="614">
        <f t="shared" si="14"/>
        <v>0</v>
      </c>
      <c r="T83" s="615"/>
      <c r="U83" s="615"/>
      <c r="AD83" s="742"/>
    </row>
    <row r="84" spans="1:30" s="614" customFormat="1" ht="16.5">
      <c r="A84" s="758">
        <v>66</v>
      </c>
      <c r="B84" s="1043"/>
      <c r="C84" s="1042"/>
      <c r="D84" s="1042"/>
      <c r="E84" s="1042"/>
      <c r="F84" s="1093"/>
      <c r="G84" s="1101">
        <v>100001024</v>
      </c>
      <c r="H84" s="1101">
        <v>995428</v>
      </c>
      <c r="I84" s="1115"/>
      <c r="J84" s="1042">
        <v>18</v>
      </c>
      <c r="K84" s="898"/>
      <c r="L84" s="1095" t="s">
        <v>692</v>
      </c>
      <c r="M84" s="1104" t="s">
        <v>113</v>
      </c>
      <c r="N84" s="1104">
        <v>3</v>
      </c>
      <c r="O84" s="894"/>
      <c r="P84" s="872" t="str">
        <f>IF(O84=0, "Included", IF(ISERROR(N84*O84), O84, N84*O84))</f>
        <v>Included</v>
      </c>
      <c r="Q84" s="872">
        <f>S84</f>
        <v>0</v>
      </c>
      <c r="R84" s="614">
        <f>IF(P84="Included",0,P84)</f>
        <v>0</v>
      </c>
      <c r="S84" s="614">
        <f t="shared" si="14"/>
        <v>0</v>
      </c>
      <c r="T84" s="615"/>
      <c r="U84" s="615"/>
      <c r="AD84" s="742"/>
    </row>
    <row r="85" spans="1:30" s="614" customFormat="1" ht="16.5">
      <c r="A85" s="758">
        <v>67</v>
      </c>
      <c r="B85" s="1043"/>
      <c r="C85" s="1042"/>
      <c r="D85" s="1042"/>
      <c r="E85" s="1042"/>
      <c r="F85" s="1093"/>
      <c r="G85" s="1102">
        <v>100001022</v>
      </c>
      <c r="H85" s="1101">
        <v>995462</v>
      </c>
      <c r="I85" s="1115"/>
      <c r="J85" s="1042">
        <v>18</v>
      </c>
      <c r="K85" s="898"/>
      <c r="L85" s="1095" t="s">
        <v>130</v>
      </c>
      <c r="M85" s="1104" t="s">
        <v>113</v>
      </c>
      <c r="N85" s="1104">
        <v>4</v>
      </c>
      <c r="O85" s="894"/>
      <c r="P85" s="872" t="str">
        <f t="shared" ref="P85:P91" si="15">IF(O85=0, "Included", IF(ISERROR(N85*O85), O85, N85*O85))</f>
        <v>Included</v>
      </c>
      <c r="Q85" s="872">
        <f t="shared" ref="Q85:Q91" si="16">S85</f>
        <v>0</v>
      </c>
      <c r="R85" s="614">
        <f t="shared" ref="R85:R91" si="17">IF(P85="Included",0,P85)</f>
        <v>0</v>
      </c>
      <c r="S85" s="614">
        <f t="shared" si="14"/>
        <v>0</v>
      </c>
      <c r="T85" s="615"/>
      <c r="U85" s="615"/>
      <c r="AD85" s="742"/>
    </row>
    <row r="86" spans="1:30" s="614" customFormat="1" ht="16.5">
      <c r="A86" s="758">
        <v>68</v>
      </c>
      <c r="B86" s="1043"/>
      <c r="C86" s="1042"/>
      <c r="D86" s="1042"/>
      <c r="E86" s="1042"/>
      <c r="F86" s="1093"/>
      <c r="G86" s="1101">
        <v>100001021</v>
      </c>
      <c r="H86" s="1101">
        <v>995454</v>
      </c>
      <c r="I86" s="1115"/>
      <c r="J86" s="1042">
        <v>18</v>
      </c>
      <c r="K86" s="898"/>
      <c r="L86" s="1095" t="s">
        <v>657</v>
      </c>
      <c r="M86" s="1104" t="s">
        <v>113</v>
      </c>
      <c r="N86" s="1104">
        <v>4</v>
      </c>
      <c r="O86" s="894"/>
      <c r="P86" s="872" t="str">
        <f t="shared" si="15"/>
        <v>Included</v>
      </c>
      <c r="Q86" s="872">
        <f t="shared" si="16"/>
        <v>0</v>
      </c>
      <c r="R86" s="614">
        <f t="shared" si="17"/>
        <v>0</v>
      </c>
      <c r="S86" s="614">
        <f t="shared" si="14"/>
        <v>0</v>
      </c>
      <c r="T86" s="615"/>
      <c r="U86" s="615"/>
      <c r="AD86" s="742"/>
    </row>
    <row r="87" spans="1:30" s="614" customFormat="1" ht="16.5">
      <c r="A87" s="758">
        <v>69</v>
      </c>
      <c r="B87" s="1043"/>
      <c r="C87" s="1042"/>
      <c r="D87" s="1042"/>
      <c r="E87" s="1042"/>
      <c r="F87" s="1093"/>
      <c r="G87" s="1101">
        <v>100001217</v>
      </c>
      <c r="H87" s="1101">
        <v>995454</v>
      </c>
      <c r="I87" s="1115"/>
      <c r="J87" s="1042">
        <v>18</v>
      </c>
      <c r="K87" s="898"/>
      <c r="L87" s="1095" t="s">
        <v>658</v>
      </c>
      <c r="M87" s="1104" t="s">
        <v>113</v>
      </c>
      <c r="N87" s="1104">
        <v>18</v>
      </c>
      <c r="O87" s="894"/>
      <c r="P87" s="872" t="str">
        <f t="shared" si="15"/>
        <v>Included</v>
      </c>
      <c r="Q87" s="872">
        <f t="shared" si="16"/>
        <v>0</v>
      </c>
      <c r="R87" s="614">
        <f t="shared" si="17"/>
        <v>0</v>
      </c>
      <c r="S87" s="614">
        <f t="shared" si="14"/>
        <v>0</v>
      </c>
      <c r="T87" s="615"/>
      <c r="U87" s="615"/>
      <c r="AD87" s="742"/>
    </row>
    <row r="88" spans="1:30" s="614" customFormat="1" ht="47.25">
      <c r="A88" s="758">
        <v>70</v>
      </c>
      <c r="B88" s="1043"/>
      <c r="C88" s="1042"/>
      <c r="D88" s="1042"/>
      <c r="E88" s="1042"/>
      <c r="F88" s="1093"/>
      <c r="G88" s="1101">
        <v>100001212</v>
      </c>
      <c r="H88" s="1101">
        <v>995454</v>
      </c>
      <c r="I88" s="1115"/>
      <c r="J88" s="1042">
        <v>18</v>
      </c>
      <c r="K88" s="898"/>
      <c r="L88" s="1095" t="s">
        <v>707</v>
      </c>
      <c r="M88" s="1104" t="s">
        <v>113</v>
      </c>
      <c r="N88" s="1104">
        <v>12</v>
      </c>
      <c r="O88" s="894"/>
      <c r="P88" s="872" t="str">
        <f t="shared" si="15"/>
        <v>Included</v>
      </c>
      <c r="Q88" s="872">
        <f t="shared" si="16"/>
        <v>0</v>
      </c>
      <c r="R88" s="614">
        <f t="shared" si="17"/>
        <v>0</v>
      </c>
      <c r="S88" s="614">
        <f t="shared" si="14"/>
        <v>0</v>
      </c>
      <c r="T88" s="615"/>
      <c r="U88" s="615"/>
      <c r="AD88" s="742"/>
    </row>
    <row r="89" spans="1:30" s="614" customFormat="1" ht="47.25">
      <c r="A89" s="758">
        <v>71</v>
      </c>
      <c r="B89" s="1043"/>
      <c r="C89" s="1042"/>
      <c r="D89" s="1042"/>
      <c r="E89" s="1042"/>
      <c r="F89" s="1093"/>
      <c r="G89" s="1101">
        <v>100001214</v>
      </c>
      <c r="H89" s="1101">
        <v>995454</v>
      </c>
      <c r="I89" s="1115"/>
      <c r="J89" s="1042">
        <v>18</v>
      </c>
      <c r="K89" s="898"/>
      <c r="L89" s="1095" t="s">
        <v>708</v>
      </c>
      <c r="M89" s="1104" t="s">
        <v>113</v>
      </c>
      <c r="N89" s="1104">
        <v>12</v>
      </c>
      <c r="O89" s="894"/>
      <c r="P89" s="872" t="str">
        <f t="shared" si="15"/>
        <v>Included</v>
      </c>
      <c r="Q89" s="872">
        <f t="shared" si="16"/>
        <v>0</v>
      </c>
      <c r="R89" s="614">
        <f t="shared" si="17"/>
        <v>0</v>
      </c>
      <c r="S89" s="614">
        <f t="shared" si="14"/>
        <v>0</v>
      </c>
      <c r="T89" s="615"/>
      <c r="U89" s="615"/>
      <c r="AD89" s="742"/>
    </row>
    <row r="90" spans="1:30" s="614" customFormat="1" ht="31.5">
      <c r="A90" s="758">
        <v>72</v>
      </c>
      <c r="B90" s="1043"/>
      <c r="C90" s="1042"/>
      <c r="D90" s="1042"/>
      <c r="E90" s="1042"/>
      <c r="F90" s="1093"/>
      <c r="G90" s="1101">
        <v>100004780</v>
      </c>
      <c r="H90" s="1101">
        <v>995432</v>
      </c>
      <c r="I90" s="1115"/>
      <c r="J90" s="1042">
        <v>18</v>
      </c>
      <c r="K90" s="898"/>
      <c r="L90" s="1095" t="s">
        <v>709</v>
      </c>
      <c r="M90" s="1104" t="s">
        <v>113</v>
      </c>
      <c r="N90" s="1104">
        <v>6</v>
      </c>
      <c r="O90" s="894"/>
      <c r="P90" s="872" t="str">
        <f t="shared" si="15"/>
        <v>Included</v>
      </c>
      <c r="Q90" s="872">
        <f t="shared" si="16"/>
        <v>0</v>
      </c>
      <c r="R90" s="614">
        <f t="shared" si="17"/>
        <v>0</v>
      </c>
      <c r="S90" s="614">
        <f t="shared" si="14"/>
        <v>0</v>
      </c>
      <c r="T90" s="615"/>
      <c r="U90" s="615"/>
      <c r="AD90" s="742"/>
    </row>
    <row r="91" spans="1:30" s="614" customFormat="1" ht="47.25">
      <c r="A91" s="758">
        <v>73</v>
      </c>
      <c r="B91" s="1043"/>
      <c r="C91" s="1042"/>
      <c r="D91" s="1042"/>
      <c r="E91" s="1042"/>
      <c r="F91" s="1093"/>
      <c r="G91" s="1101">
        <v>100001210</v>
      </c>
      <c r="H91" s="1101">
        <v>995432</v>
      </c>
      <c r="I91" s="1115"/>
      <c r="J91" s="1042">
        <v>18</v>
      </c>
      <c r="K91" s="898"/>
      <c r="L91" s="1095" t="s">
        <v>693</v>
      </c>
      <c r="M91" s="1104" t="s">
        <v>694</v>
      </c>
      <c r="N91" s="1104">
        <v>247</v>
      </c>
      <c r="O91" s="894"/>
      <c r="P91" s="872" t="str">
        <f t="shared" si="15"/>
        <v>Included</v>
      </c>
      <c r="Q91" s="872">
        <f t="shared" si="16"/>
        <v>0</v>
      </c>
      <c r="R91" s="614">
        <f t="shared" si="17"/>
        <v>0</v>
      </c>
      <c r="S91" s="614">
        <f t="shared" si="14"/>
        <v>0</v>
      </c>
      <c r="T91" s="615"/>
      <c r="U91" s="615"/>
      <c r="AD91" s="742"/>
    </row>
    <row r="92" spans="1:30" s="614" customFormat="1" ht="63">
      <c r="A92" s="758">
        <v>74</v>
      </c>
      <c r="B92" s="1043"/>
      <c r="C92" s="1042"/>
      <c r="D92" s="1042"/>
      <c r="E92" s="1042"/>
      <c r="F92" s="1093"/>
      <c r="G92" s="1101">
        <v>100001209</v>
      </c>
      <c r="H92" s="1101">
        <v>995432</v>
      </c>
      <c r="I92" s="1115"/>
      <c r="J92" s="1042">
        <v>18</v>
      </c>
      <c r="K92" s="898"/>
      <c r="L92" s="1095" t="s">
        <v>695</v>
      </c>
      <c r="M92" s="1104" t="s">
        <v>694</v>
      </c>
      <c r="N92" s="1104">
        <v>130</v>
      </c>
      <c r="O92" s="894"/>
      <c r="P92" s="872" t="str">
        <f>IF(O92=0, "Included", IF(ISERROR(N92*O92), O92, N92*O92))</f>
        <v>Included</v>
      </c>
      <c r="Q92" s="872">
        <f>S92</f>
        <v>0</v>
      </c>
      <c r="R92" s="614">
        <f>IF(P92="Included",0,P92)</f>
        <v>0</v>
      </c>
      <c r="S92" s="614">
        <f t="shared" si="14"/>
        <v>0</v>
      </c>
      <c r="T92" s="615"/>
      <c r="U92" s="615"/>
      <c r="AD92" s="742"/>
    </row>
    <row r="93" spans="1:30" s="614" customFormat="1" ht="31.5">
      <c r="A93" s="758">
        <v>75</v>
      </c>
      <c r="B93" s="1043"/>
      <c r="C93" s="1042"/>
      <c r="D93" s="1042"/>
      <c r="E93" s="1042"/>
      <c r="F93" s="1093"/>
      <c r="G93" s="1101">
        <v>100001680</v>
      </c>
      <c r="H93" s="1101">
        <v>995454</v>
      </c>
      <c r="I93" s="1115"/>
      <c r="J93" s="1042">
        <v>18</v>
      </c>
      <c r="K93" s="898"/>
      <c r="L93" s="1095" t="s">
        <v>696</v>
      </c>
      <c r="M93" s="1104" t="s">
        <v>694</v>
      </c>
      <c r="N93" s="1104">
        <v>24</v>
      </c>
      <c r="O93" s="894"/>
      <c r="P93" s="872" t="str">
        <f>IF(O93=0, "Included", IF(ISERROR(N93*O93), O93, N93*O93))</f>
        <v>Included</v>
      </c>
      <c r="Q93" s="872">
        <f>S93</f>
        <v>0</v>
      </c>
      <c r="R93" s="614">
        <f>IF(P93="Included",0,P93)</f>
        <v>0</v>
      </c>
      <c r="S93" s="614">
        <f t="shared" si="14"/>
        <v>0</v>
      </c>
      <c r="T93" s="615"/>
      <c r="U93" s="615"/>
      <c r="AD93" s="742"/>
    </row>
    <row r="94" spans="1:30" s="614" customFormat="1" ht="31.5">
      <c r="A94" s="758">
        <v>76</v>
      </c>
      <c r="B94" s="1043"/>
      <c r="C94" s="1042"/>
      <c r="D94" s="1042"/>
      <c r="E94" s="1042"/>
      <c r="F94" s="1093"/>
      <c r="G94" s="1101">
        <v>100001681</v>
      </c>
      <c r="H94" s="1101">
        <v>995451</v>
      </c>
      <c r="I94" s="1115"/>
      <c r="J94" s="1042">
        <v>18</v>
      </c>
      <c r="K94" s="898"/>
      <c r="L94" s="1095" t="s">
        <v>697</v>
      </c>
      <c r="M94" s="1104" t="s">
        <v>694</v>
      </c>
      <c r="N94" s="1104">
        <v>19</v>
      </c>
      <c r="O94" s="894"/>
      <c r="P94" s="872" t="str">
        <f>IF(O94=0, "Included", IF(ISERROR(N94*O94), O94, N94*O94))</f>
        <v>Included</v>
      </c>
      <c r="Q94" s="872">
        <f>S94</f>
        <v>0</v>
      </c>
      <c r="R94" s="614">
        <f>IF(P94="Included",0,P94)</f>
        <v>0</v>
      </c>
      <c r="S94" s="614">
        <f t="shared" si="14"/>
        <v>0</v>
      </c>
      <c r="T94" s="615"/>
      <c r="U94" s="615"/>
      <c r="AD94" s="742"/>
    </row>
    <row r="95" spans="1:30" s="614" customFormat="1" ht="16.5">
      <c r="A95" s="758">
        <v>77</v>
      </c>
      <c r="B95" s="1043"/>
      <c r="C95" s="1042"/>
      <c r="D95" s="1042"/>
      <c r="E95" s="1042"/>
      <c r="F95" s="1093"/>
      <c r="G95" s="1101">
        <v>100003521</v>
      </c>
      <c r="H95" s="1101">
        <v>995454</v>
      </c>
      <c r="I95" s="1115"/>
      <c r="J95" s="1042">
        <v>18</v>
      </c>
      <c r="K95" s="898"/>
      <c r="L95" s="1095" t="s">
        <v>698</v>
      </c>
      <c r="M95" s="1104" t="s">
        <v>113</v>
      </c>
      <c r="N95" s="1104">
        <v>30</v>
      </c>
      <c r="O95" s="894"/>
      <c r="P95" s="872" t="str">
        <f t="shared" ref="P95" si="18">IF(O95=0, "Included", IF(ISERROR(N95*O95), O95, N95*O95))</f>
        <v>Included</v>
      </c>
      <c r="Q95" s="872">
        <f t="shared" ref="Q95" si="19">S95</f>
        <v>0</v>
      </c>
      <c r="R95" s="614">
        <f t="shared" ref="R95" si="20">IF(P95="Included",0,P95)</f>
        <v>0</v>
      </c>
      <c r="S95" s="614">
        <f t="shared" si="14"/>
        <v>0</v>
      </c>
      <c r="T95" s="615"/>
      <c r="U95" s="615"/>
      <c r="AD95" s="742"/>
    </row>
    <row r="96" spans="1:30" s="614" customFormat="1" ht="31.5">
      <c r="A96" s="758">
        <v>78</v>
      </c>
      <c r="B96" s="1043"/>
      <c r="C96" s="1042"/>
      <c r="D96" s="1042"/>
      <c r="E96" s="1042"/>
      <c r="F96" s="1093"/>
      <c r="G96" s="1101">
        <v>100001224</v>
      </c>
      <c r="H96" s="1101">
        <v>995454</v>
      </c>
      <c r="I96" s="1115"/>
      <c r="J96" s="1042">
        <v>18</v>
      </c>
      <c r="K96" s="898"/>
      <c r="L96" s="1095" t="s">
        <v>710</v>
      </c>
      <c r="M96" s="1104" t="s">
        <v>113</v>
      </c>
      <c r="N96" s="1104">
        <v>21</v>
      </c>
      <c r="O96" s="894"/>
      <c r="P96" s="872" t="str">
        <f t="shared" ref="P96:P117" si="21">IF(O96=0, "Included", IF(ISERROR(N96*O96), O96, N96*O96))</f>
        <v>Included</v>
      </c>
      <c r="Q96" s="872">
        <f t="shared" ref="Q96:Q117" si="22">S96</f>
        <v>0</v>
      </c>
      <c r="R96" s="614">
        <f t="shared" ref="R96:R117" si="23">IF(P96="Included",0,P96)</f>
        <v>0</v>
      </c>
      <c r="S96" s="614">
        <f t="shared" ref="S96:S117" si="24">IF(K96="",(R96*J96/100),(R96*K96))</f>
        <v>0</v>
      </c>
      <c r="T96" s="615"/>
      <c r="U96" s="615"/>
      <c r="AD96" s="742"/>
    </row>
    <row r="97" spans="1:30" s="614" customFormat="1" ht="31.5">
      <c r="A97" s="758">
        <v>79</v>
      </c>
      <c r="B97" s="1043"/>
      <c r="C97" s="1042"/>
      <c r="D97" s="1042"/>
      <c r="E97" s="1042"/>
      <c r="F97" s="1093"/>
      <c r="G97" s="1101">
        <v>100001222</v>
      </c>
      <c r="H97" s="1101">
        <v>995454</v>
      </c>
      <c r="I97" s="1115"/>
      <c r="J97" s="1042">
        <v>18</v>
      </c>
      <c r="K97" s="898"/>
      <c r="L97" s="1095" t="s">
        <v>711</v>
      </c>
      <c r="M97" s="1104" t="s">
        <v>113</v>
      </c>
      <c r="N97" s="1104">
        <v>37</v>
      </c>
      <c r="O97" s="894"/>
      <c r="P97" s="872" t="str">
        <f t="shared" si="21"/>
        <v>Included</v>
      </c>
      <c r="Q97" s="872">
        <f t="shared" si="22"/>
        <v>0</v>
      </c>
      <c r="R97" s="614">
        <f t="shared" si="23"/>
        <v>0</v>
      </c>
      <c r="S97" s="614">
        <f t="shared" si="24"/>
        <v>0</v>
      </c>
      <c r="T97" s="615"/>
      <c r="U97" s="615"/>
      <c r="AD97" s="742"/>
    </row>
    <row r="98" spans="1:30" s="614" customFormat="1" ht="56.25" customHeight="1">
      <c r="A98" s="758">
        <v>80</v>
      </c>
      <c r="B98" s="1043"/>
      <c r="C98" s="1042"/>
      <c r="D98" s="1042"/>
      <c r="E98" s="1042"/>
      <c r="F98" s="1093"/>
      <c r="G98" s="1101">
        <v>100001221</v>
      </c>
      <c r="H98" s="1101">
        <v>995428</v>
      </c>
      <c r="I98" s="1115"/>
      <c r="J98" s="1042">
        <v>18</v>
      </c>
      <c r="K98" s="898"/>
      <c r="L98" s="1095" t="s">
        <v>712</v>
      </c>
      <c r="M98" s="1104" t="s">
        <v>113</v>
      </c>
      <c r="N98" s="1104">
        <v>21</v>
      </c>
      <c r="O98" s="894"/>
      <c r="P98" s="872" t="str">
        <f t="shared" si="21"/>
        <v>Included</v>
      </c>
      <c r="Q98" s="872">
        <f t="shared" si="22"/>
        <v>0</v>
      </c>
      <c r="R98" s="614">
        <f t="shared" si="23"/>
        <v>0</v>
      </c>
      <c r="S98" s="614">
        <f t="shared" si="24"/>
        <v>0</v>
      </c>
      <c r="T98" s="615"/>
      <c r="U98" s="615"/>
      <c r="AD98" s="742"/>
    </row>
    <row r="99" spans="1:30" s="614" customFormat="1" ht="31.5">
      <c r="A99" s="758">
        <v>81</v>
      </c>
      <c r="B99" s="1043"/>
      <c r="C99" s="1042"/>
      <c r="D99" s="1042"/>
      <c r="E99" s="1042"/>
      <c r="F99" s="1093"/>
      <c r="G99" s="1101">
        <v>100001220</v>
      </c>
      <c r="H99" s="1101">
        <v>995429</v>
      </c>
      <c r="I99" s="1115"/>
      <c r="J99" s="1042">
        <v>18</v>
      </c>
      <c r="K99" s="898"/>
      <c r="L99" s="1095" t="s">
        <v>713</v>
      </c>
      <c r="M99" s="1104" t="s">
        <v>113</v>
      </c>
      <c r="N99" s="1104">
        <v>33</v>
      </c>
      <c r="O99" s="894"/>
      <c r="P99" s="872" t="str">
        <f t="shared" si="21"/>
        <v>Included</v>
      </c>
      <c r="Q99" s="872">
        <f t="shared" si="22"/>
        <v>0</v>
      </c>
      <c r="R99" s="614">
        <f t="shared" si="23"/>
        <v>0</v>
      </c>
      <c r="S99" s="614">
        <f t="shared" si="24"/>
        <v>0</v>
      </c>
      <c r="T99" s="615"/>
      <c r="U99" s="615"/>
      <c r="AD99" s="742"/>
    </row>
    <row r="100" spans="1:30" s="614" customFormat="1" ht="16.5">
      <c r="A100" s="758">
        <v>82</v>
      </c>
      <c r="B100" s="1043"/>
      <c r="C100" s="1042"/>
      <c r="D100" s="1042"/>
      <c r="E100" s="1042"/>
      <c r="F100" s="1093"/>
      <c r="G100" s="1101">
        <v>100002523</v>
      </c>
      <c r="H100" s="1101">
        <v>995414</v>
      </c>
      <c r="I100" s="1115"/>
      <c r="J100" s="1042">
        <v>18</v>
      </c>
      <c r="K100" s="898"/>
      <c r="L100" s="1095" t="s">
        <v>664</v>
      </c>
      <c r="M100" s="1104" t="s">
        <v>113</v>
      </c>
      <c r="N100" s="1104">
        <v>63</v>
      </c>
      <c r="O100" s="894"/>
      <c r="P100" s="872" t="str">
        <f t="shared" si="21"/>
        <v>Included</v>
      </c>
      <c r="Q100" s="872">
        <f t="shared" si="22"/>
        <v>0</v>
      </c>
      <c r="R100" s="614">
        <f t="shared" si="23"/>
        <v>0</v>
      </c>
      <c r="S100" s="614">
        <f t="shared" si="24"/>
        <v>0</v>
      </c>
      <c r="T100" s="615"/>
      <c r="U100" s="615"/>
      <c r="AD100" s="742"/>
    </row>
    <row r="101" spans="1:30" s="614" customFormat="1" ht="31.5">
      <c r="A101" s="758">
        <v>83</v>
      </c>
      <c r="B101" s="1043"/>
      <c r="C101" s="1042"/>
      <c r="D101" s="1042"/>
      <c r="E101" s="1042"/>
      <c r="F101" s="1093"/>
      <c r="G101" s="1101">
        <v>100001226</v>
      </c>
      <c r="H101" s="1101">
        <v>995456</v>
      </c>
      <c r="I101" s="1115"/>
      <c r="J101" s="1042">
        <v>18</v>
      </c>
      <c r="K101" s="898"/>
      <c r="L101" s="1095" t="s">
        <v>714</v>
      </c>
      <c r="M101" s="1104" t="s">
        <v>113</v>
      </c>
      <c r="N101" s="1104">
        <v>27</v>
      </c>
      <c r="O101" s="894"/>
      <c r="P101" s="872" t="str">
        <f t="shared" si="21"/>
        <v>Included</v>
      </c>
      <c r="Q101" s="872">
        <f t="shared" si="22"/>
        <v>0</v>
      </c>
      <c r="R101" s="614">
        <f t="shared" si="23"/>
        <v>0</v>
      </c>
      <c r="S101" s="614">
        <f t="shared" si="24"/>
        <v>0</v>
      </c>
      <c r="T101" s="615"/>
      <c r="U101" s="615"/>
      <c r="AD101" s="742"/>
    </row>
    <row r="102" spans="1:30" s="614" customFormat="1" ht="31.5">
      <c r="A102" s="758">
        <v>84</v>
      </c>
      <c r="B102" s="1043"/>
      <c r="C102" s="1042"/>
      <c r="D102" s="1042"/>
      <c r="E102" s="1042"/>
      <c r="F102" s="1093"/>
      <c r="G102" s="1101">
        <v>100001674</v>
      </c>
      <c r="H102" s="1101">
        <v>995456</v>
      </c>
      <c r="I102" s="1115"/>
      <c r="J102" s="1042">
        <v>18</v>
      </c>
      <c r="K102" s="898"/>
      <c r="L102" s="1095" t="s">
        <v>699</v>
      </c>
      <c r="M102" s="1104" t="s">
        <v>113</v>
      </c>
      <c r="N102" s="1104">
        <v>156</v>
      </c>
      <c r="O102" s="894"/>
      <c r="P102" s="872" t="str">
        <f t="shared" si="21"/>
        <v>Included</v>
      </c>
      <c r="Q102" s="872">
        <f t="shared" si="22"/>
        <v>0</v>
      </c>
      <c r="R102" s="614">
        <f t="shared" si="23"/>
        <v>0</v>
      </c>
      <c r="S102" s="614">
        <f t="shared" si="24"/>
        <v>0</v>
      </c>
      <c r="T102" s="615"/>
      <c r="U102" s="615"/>
      <c r="AD102" s="742"/>
    </row>
    <row r="103" spans="1:30" s="614" customFormat="1" ht="16.5">
      <c r="A103" s="758">
        <v>85</v>
      </c>
      <c r="B103" s="1043"/>
      <c r="C103" s="1042"/>
      <c r="D103" s="1042"/>
      <c r="E103" s="1042"/>
      <c r="F103" s="1093"/>
      <c r="G103" s="1101">
        <v>100002324</v>
      </c>
      <c r="H103" s="1101">
        <v>995454</v>
      </c>
      <c r="I103" s="1115"/>
      <c r="J103" s="1042">
        <v>18</v>
      </c>
      <c r="K103" s="898"/>
      <c r="L103" s="1095" t="s">
        <v>700</v>
      </c>
      <c r="M103" s="1104" t="s">
        <v>124</v>
      </c>
      <c r="N103" s="1104">
        <v>2</v>
      </c>
      <c r="O103" s="894"/>
      <c r="P103" s="872" t="str">
        <f t="shared" si="21"/>
        <v>Included</v>
      </c>
      <c r="Q103" s="872">
        <f t="shared" si="22"/>
        <v>0</v>
      </c>
      <c r="R103" s="614">
        <f t="shared" si="23"/>
        <v>0</v>
      </c>
      <c r="S103" s="614">
        <f t="shared" si="24"/>
        <v>0</v>
      </c>
      <c r="T103" s="615"/>
      <c r="U103" s="615"/>
      <c r="AD103" s="742"/>
    </row>
    <row r="104" spans="1:30" s="614" customFormat="1" ht="47.25">
      <c r="A104" s="758">
        <v>86</v>
      </c>
      <c r="B104" s="1043"/>
      <c r="C104" s="1042"/>
      <c r="D104" s="1042"/>
      <c r="E104" s="1042"/>
      <c r="F104" s="1093"/>
      <c r="G104" s="1101">
        <v>100002992</v>
      </c>
      <c r="H104" s="1101"/>
      <c r="I104" s="1115"/>
      <c r="J104" s="1042">
        <v>18</v>
      </c>
      <c r="K104" s="898"/>
      <c r="L104" s="1095" t="s">
        <v>715</v>
      </c>
      <c r="M104" s="1104" t="s">
        <v>126</v>
      </c>
      <c r="N104" s="1104">
        <v>6</v>
      </c>
      <c r="O104" s="894"/>
      <c r="P104" s="872" t="str">
        <f t="shared" ref="P104:P115" si="25">IF(O104=0, "Included", IF(ISERROR(N104*O104), O104, N104*O104))</f>
        <v>Included</v>
      </c>
      <c r="Q104" s="872">
        <f t="shared" ref="Q104:Q115" si="26">S104</f>
        <v>0</v>
      </c>
      <c r="R104" s="614">
        <f t="shared" ref="R104:R115" si="27">IF(P104="Included",0,P104)</f>
        <v>0</v>
      </c>
      <c r="S104" s="614">
        <f t="shared" ref="S104:S115" si="28">IF(K104="",(R104*J104/100),(R104*K104))</f>
        <v>0</v>
      </c>
      <c r="T104" s="615"/>
      <c r="U104" s="615"/>
      <c r="AD104" s="742"/>
    </row>
    <row r="105" spans="1:30" s="614" customFormat="1" ht="47.25">
      <c r="A105" s="758">
        <v>87</v>
      </c>
      <c r="B105" s="1043"/>
      <c r="C105" s="1042"/>
      <c r="D105" s="1042"/>
      <c r="E105" s="1042"/>
      <c r="F105" s="1093"/>
      <c r="G105" s="1101">
        <v>100002958</v>
      </c>
      <c r="H105" s="1101"/>
      <c r="I105" s="1115"/>
      <c r="J105" s="1042">
        <v>18</v>
      </c>
      <c r="K105" s="898"/>
      <c r="L105" s="1095" t="s">
        <v>716</v>
      </c>
      <c r="M105" s="1104" t="s">
        <v>126</v>
      </c>
      <c r="N105" s="1104">
        <v>3</v>
      </c>
      <c r="O105" s="894"/>
      <c r="P105" s="872" t="str">
        <f t="shared" si="25"/>
        <v>Included</v>
      </c>
      <c r="Q105" s="872">
        <f t="shared" si="26"/>
        <v>0</v>
      </c>
      <c r="R105" s="614">
        <f t="shared" si="27"/>
        <v>0</v>
      </c>
      <c r="S105" s="614">
        <f t="shared" si="28"/>
        <v>0</v>
      </c>
      <c r="T105" s="615"/>
      <c r="U105" s="615"/>
      <c r="AD105" s="742"/>
    </row>
    <row r="106" spans="1:30" s="614" customFormat="1" ht="47.25">
      <c r="A106" s="758">
        <v>88</v>
      </c>
      <c r="B106" s="1043"/>
      <c r="C106" s="1042"/>
      <c r="D106" s="1042"/>
      <c r="E106" s="1042"/>
      <c r="F106" s="1093"/>
      <c r="G106" s="1101">
        <v>100002977</v>
      </c>
      <c r="H106" s="1101"/>
      <c r="I106" s="1115"/>
      <c r="J106" s="1042">
        <v>18</v>
      </c>
      <c r="K106" s="898"/>
      <c r="L106" s="1095" t="s">
        <v>717</v>
      </c>
      <c r="M106" s="1104" t="s">
        <v>126</v>
      </c>
      <c r="N106" s="1104">
        <v>17</v>
      </c>
      <c r="O106" s="894"/>
      <c r="P106" s="872" t="str">
        <f t="shared" si="25"/>
        <v>Included</v>
      </c>
      <c r="Q106" s="872">
        <f t="shared" si="26"/>
        <v>0</v>
      </c>
      <c r="R106" s="614">
        <f t="shared" si="27"/>
        <v>0</v>
      </c>
      <c r="S106" s="614">
        <f t="shared" si="28"/>
        <v>0</v>
      </c>
      <c r="T106" s="615"/>
      <c r="U106" s="615"/>
      <c r="AD106" s="742"/>
    </row>
    <row r="107" spans="1:30" s="614" customFormat="1" ht="47.25">
      <c r="A107" s="758">
        <v>89</v>
      </c>
      <c r="B107" s="1043"/>
      <c r="C107" s="1042"/>
      <c r="D107" s="1042"/>
      <c r="E107" s="1042"/>
      <c r="F107" s="1093"/>
      <c r="G107" s="1101">
        <v>100002994</v>
      </c>
      <c r="H107" s="1101"/>
      <c r="I107" s="1115"/>
      <c r="J107" s="1042">
        <v>18</v>
      </c>
      <c r="K107" s="898"/>
      <c r="L107" s="1095" t="s">
        <v>718</v>
      </c>
      <c r="M107" s="1104" t="s">
        <v>126</v>
      </c>
      <c r="N107" s="1104">
        <v>31</v>
      </c>
      <c r="O107" s="894"/>
      <c r="P107" s="872" t="str">
        <f t="shared" si="25"/>
        <v>Included</v>
      </c>
      <c r="Q107" s="872">
        <f t="shared" si="26"/>
        <v>0</v>
      </c>
      <c r="R107" s="614">
        <f t="shared" si="27"/>
        <v>0</v>
      </c>
      <c r="S107" s="614">
        <f t="shared" si="28"/>
        <v>0</v>
      </c>
      <c r="T107" s="615"/>
      <c r="U107" s="615"/>
      <c r="AD107" s="742"/>
    </row>
    <row r="108" spans="1:30" s="614" customFormat="1" ht="47.25">
      <c r="A108" s="758">
        <v>90</v>
      </c>
      <c r="B108" s="1043"/>
      <c r="C108" s="1042"/>
      <c r="D108" s="1042"/>
      <c r="E108" s="1042"/>
      <c r="F108" s="1093"/>
      <c r="G108" s="1101">
        <v>100002920</v>
      </c>
      <c r="H108" s="1101"/>
      <c r="I108" s="1115"/>
      <c r="J108" s="1042">
        <v>18</v>
      </c>
      <c r="K108" s="898"/>
      <c r="L108" s="1095" t="s">
        <v>719</v>
      </c>
      <c r="M108" s="1104" t="s">
        <v>126</v>
      </c>
      <c r="N108" s="1104">
        <v>7</v>
      </c>
      <c r="O108" s="894"/>
      <c r="P108" s="872" t="str">
        <f t="shared" si="25"/>
        <v>Included</v>
      </c>
      <c r="Q108" s="872">
        <f t="shared" si="26"/>
        <v>0</v>
      </c>
      <c r="R108" s="614">
        <f t="shared" si="27"/>
        <v>0</v>
      </c>
      <c r="S108" s="614">
        <f t="shared" si="28"/>
        <v>0</v>
      </c>
      <c r="T108" s="615"/>
      <c r="U108" s="615"/>
      <c r="AD108" s="742"/>
    </row>
    <row r="109" spans="1:30" s="614" customFormat="1" ht="47.25">
      <c r="A109" s="758">
        <v>91</v>
      </c>
      <c r="B109" s="1043"/>
      <c r="C109" s="1042"/>
      <c r="D109" s="1042"/>
      <c r="E109" s="1042"/>
      <c r="F109" s="1093"/>
      <c r="G109" s="1101">
        <v>100017187</v>
      </c>
      <c r="H109" s="1101"/>
      <c r="I109" s="1115"/>
      <c r="J109" s="1042">
        <v>18</v>
      </c>
      <c r="K109" s="898"/>
      <c r="L109" s="1095" t="s">
        <v>720</v>
      </c>
      <c r="M109" s="1104" t="s">
        <v>126</v>
      </c>
      <c r="N109" s="1104">
        <v>7</v>
      </c>
      <c r="O109" s="894"/>
      <c r="P109" s="872" t="str">
        <f t="shared" si="25"/>
        <v>Included</v>
      </c>
      <c r="Q109" s="872">
        <f t="shared" si="26"/>
        <v>0</v>
      </c>
      <c r="R109" s="614">
        <f t="shared" si="27"/>
        <v>0</v>
      </c>
      <c r="S109" s="614">
        <f t="shared" si="28"/>
        <v>0</v>
      </c>
      <c r="T109" s="615"/>
      <c r="U109" s="615"/>
      <c r="AD109" s="742"/>
    </row>
    <row r="110" spans="1:30" s="614" customFormat="1" ht="47.25">
      <c r="A110" s="758">
        <v>92</v>
      </c>
      <c r="B110" s="1043"/>
      <c r="C110" s="1042"/>
      <c r="D110" s="1042"/>
      <c r="E110" s="1042"/>
      <c r="F110" s="1093"/>
      <c r="G110" s="1101">
        <v>100017188</v>
      </c>
      <c r="H110" s="1101"/>
      <c r="I110" s="1115"/>
      <c r="J110" s="1042">
        <v>18</v>
      </c>
      <c r="K110" s="898"/>
      <c r="L110" s="1095" t="s">
        <v>721</v>
      </c>
      <c r="M110" s="1104" t="s">
        <v>126</v>
      </c>
      <c r="N110" s="1104">
        <v>2</v>
      </c>
      <c r="O110" s="894"/>
      <c r="P110" s="872" t="str">
        <f t="shared" si="25"/>
        <v>Included</v>
      </c>
      <c r="Q110" s="872">
        <f t="shared" si="26"/>
        <v>0</v>
      </c>
      <c r="R110" s="614">
        <f t="shared" si="27"/>
        <v>0</v>
      </c>
      <c r="S110" s="614">
        <f t="shared" si="28"/>
        <v>0</v>
      </c>
      <c r="T110" s="615"/>
      <c r="U110" s="615"/>
      <c r="AD110" s="742"/>
    </row>
    <row r="111" spans="1:30" s="614" customFormat="1" ht="47.25">
      <c r="A111" s="758">
        <v>93</v>
      </c>
      <c r="B111" s="1043"/>
      <c r="C111" s="1042"/>
      <c r="D111" s="1042"/>
      <c r="E111" s="1042"/>
      <c r="F111" s="1093"/>
      <c r="G111" s="1101">
        <v>100003034</v>
      </c>
      <c r="H111" s="1101"/>
      <c r="I111" s="1115"/>
      <c r="J111" s="1042">
        <v>18</v>
      </c>
      <c r="K111" s="898"/>
      <c r="L111" s="1095" t="s">
        <v>722</v>
      </c>
      <c r="M111" s="1104" t="s">
        <v>126</v>
      </c>
      <c r="N111" s="1104">
        <v>2</v>
      </c>
      <c r="O111" s="894"/>
      <c r="P111" s="872" t="str">
        <f t="shared" si="25"/>
        <v>Included</v>
      </c>
      <c r="Q111" s="872">
        <f t="shared" si="26"/>
        <v>0</v>
      </c>
      <c r="R111" s="614">
        <f t="shared" si="27"/>
        <v>0</v>
      </c>
      <c r="S111" s="614">
        <f t="shared" si="28"/>
        <v>0</v>
      </c>
      <c r="T111" s="615"/>
      <c r="U111" s="615"/>
      <c r="AD111" s="742"/>
    </row>
    <row r="112" spans="1:30" s="614" customFormat="1" ht="47.25">
      <c r="A112" s="758">
        <v>94</v>
      </c>
      <c r="B112" s="1043"/>
      <c r="C112" s="1042"/>
      <c r="D112" s="1042"/>
      <c r="E112" s="1042"/>
      <c r="F112" s="1093"/>
      <c r="G112" s="1101">
        <v>100002965</v>
      </c>
      <c r="H112" s="1101"/>
      <c r="I112" s="1115"/>
      <c r="J112" s="1042">
        <v>18</v>
      </c>
      <c r="K112" s="898"/>
      <c r="L112" s="1095" t="s">
        <v>723</v>
      </c>
      <c r="M112" s="1104" t="s">
        <v>126</v>
      </c>
      <c r="N112" s="1104">
        <v>1</v>
      </c>
      <c r="O112" s="894"/>
      <c r="P112" s="872" t="str">
        <f t="shared" si="25"/>
        <v>Included</v>
      </c>
      <c r="Q112" s="872">
        <f t="shared" si="26"/>
        <v>0</v>
      </c>
      <c r="R112" s="614">
        <f t="shared" si="27"/>
        <v>0</v>
      </c>
      <c r="S112" s="614">
        <f t="shared" si="28"/>
        <v>0</v>
      </c>
      <c r="T112" s="615"/>
      <c r="U112" s="615"/>
      <c r="AD112" s="742"/>
    </row>
    <row r="113" spans="1:30" s="614" customFormat="1" ht="47.25">
      <c r="A113" s="758">
        <v>95</v>
      </c>
      <c r="B113" s="1043"/>
      <c r="C113" s="1042"/>
      <c r="D113" s="1042"/>
      <c r="E113" s="1042"/>
      <c r="F113" s="1093"/>
      <c r="G113" s="1101">
        <v>100002971</v>
      </c>
      <c r="H113" s="1101"/>
      <c r="I113" s="1115"/>
      <c r="J113" s="1042">
        <v>18</v>
      </c>
      <c r="K113" s="898"/>
      <c r="L113" s="1095" t="s">
        <v>724</v>
      </c>
      <c r="M113" s="1104" t="s">
        <v>126</v>
      </c>
      <c r="N113" s="1104">
        <v>16</v>
      </c>
      <c r="O113" s="894"/>
      <c r="P113" s="872" t="str">
        <f t="shared" si="25"/>
        <v>Included</v>
      </c>
      <c r="Q113" s="872">
        <f t="shared" si="26"/>
        <v>0</v>
      </c>
      <c r="R113" s="614">
        <f t="shared" si="27"/>
        <v>0</v>
      </c>
      <c r="S113" s="614">
        <f t="shared" si="28"/>
        <v>0</v>
      </c>
      <c r="T113" s="615"/>
      <c r="U113" s="615"/>
      <c r="AD113" s="742"/>
    </row>
    <row r="114" spans="1:30" s="614" customFormat="1" ht="47.25">
      <c r="A114" s="758">
        <v>96</v>
      </c>
      <c r="B114" s="1043"/>
      <c r="C114" s="1042"/>
      <c r="D114" s="1042"/>
      <c r="E114" s="1042"/>
      <c r="F114" s="1093"/>
      <c r="G114" s="1101">
        <v>100002968</v>
      </c>
      <c r="H114" s="1101"/>
      <c r="I114" s="1115"/>
      <c r="J114" s="1042">
        <v>18</v>
      </c>
      <c r="K114" s="898"/>
      <c r="L114" s="1095" t="s">
        <v>725</v>
      </c>
      <c r="M114" s="1104" t="s">
        <v>126</v>
      </c>
      <c r="N114" s="1104">
        <v>1</v>
      </c>
      <c r="O114" s="894"/>
      <c r="P114" s="872" t="str">
        <f t="shared" si="25"/>
        <v>Included</v>
      </c>
      <c r="Q114" s="872">
        <f t="shared" si="26"/>
        <v>0</v>
      </c>
      <c r="R114" s="614">
        <f t="shared" si="27"/>
        <v>0</v>
      </c>
      <c r="S114" s="614">
        <f t="shared" si="28"/>
        <v>0</v>
      </c>
      <c r="T114" s="615"/>
      <c r="U114" s="615"/>
      <c r="AD114" s="742"/>
    </row>
    <row r="115" spans="1:30" s="614" customFormat="1" ht="50.25" customHeight="1">
      <c r="A115" s="758">
        <v>97</v>
      </c>
      <c r="B115" s="1043"/>
      <c r="C115" s="1042"/>
      <c r="D115" s="1042"/>
      <c r="E115" s="1042"/>
      <c r="F115" s="1093"/>
      <c r="G115" s="1101">
        <v>100002986</v>
      </c>
      <c r="H115" s="1101"/>
      <c r="I115" s="1115"/>
      <c r="J115" s="1042">
        <v>18</v>
      </c>
      <c r="K115" s="898"/>
      <c r="L115" s="1095" t="s">
        <v>726</v>
      </c>
      <c r="M115" s="1104" t="s">
        <v>126</v>
      </c>
      <c r="N115" s="1104">
        <v>6</v>
      </c>
      <c r="O115" s="894"/>
      <c r="P115" s="872" t="str">
        <f t="shared" si="25"/>
        <v>Included</v>
      </c>
      <c r="Q115" s="872">
        <f t="shared" si="26"/>
        <v>0</v>
      </c>
      <c r="R115" s="614">
        <f t="shared" si="27"/>
        <v>0</v>
      </c>
      <c r="S115" s="614">
        <f t="shared" si="28"/>
        <v>0</v>
      </c>
      <c r="T115" s="615"/>
      <c r="U115" s="615"/>
      <c r="AD115" s="742"/>
    </row>
    <row r="116" spans="1:30" s="614" customFormat="1" ht="55.5" customHeight="1">
      <c r="A116" s="758">
        <v>98</v>
      </c>
      <c r="B116" s="1043"/>
      <c r="C116" s="1042"/>
      <c r="D116" s="1042"/>
      <c r="E116" s="1042"/>
      <c r="F116" s="1093"/>
      <c r="G116" s="1101">
        <v>100004518</v>
      </c>
      <c r="H116" s="1101">
        <v>995474</v>
      </c>
      <c r="I116" s="1115"/>
      <c r="J116" s="1042">
        <v>18</v>
      </c>
      <c r="K116" s="898"/>
      <c r="L116" s="1095" t="s">
        <v>214</v>
      </c>
      <c r="M116" s="1104" t="s">
        <v>215</v>
      </c>
      <c r="N116" s="1104">
        <v>5597.4488000000019</v>
      </c>
      <c r="O116" s="894"/>
      <c r="P116" s="872" t="str">
        <f t="shared" si="21"/>
        <v>Included</v>
      </c>
      <c r="Q116" s="872">
        <f t="shared" si="22"/>
        <v>0</v>
      </c>
      <c r="R116" s="614">
        <f t="shared" si="23"/>
        <v>0</v>
      </c>
      <c r="S116" s="614">
        <f t="shared" si="24"/>
        <v>0</v>
      </c>
      <c r="T116" s="615"/>
      <c r="U116" s="615"/>
      <c r="AD116" s="742"/>
    </row>
    <row r="117" spans="1:30" s="614" customFormat="1" ht="47.25">
      <c r="A117" s="758">
        <v>99</v>
      </c>
      <c r="B117" s="1043"/>
      <c r="C117" s="1042"/>
      <c r="D117" s="1042"/>
      <c r="E117" s="1042"/>
      <c r="F117" s="1093"/>
      <c r="G117" s="1101">
        <v>100011662</v>
      </c>
      <c r="H117" s="1101">
        <v>995432</v>
      </c>
      <c r="I117" s="1115"/>
      <c r="J117" s="1042">
        <v>18</v>
      </c>
      <c r="K117" s="898"/>
      <c r="L117" s="1095" t="s">
        <v>216</v>
      </c>
      <c r="M117" s="1104" t="s">
        <v>215</v>
      </c>
      <c r="N117" s="1104">
        <v>22389.795200000008</v>
      </c>
      <c r="O117" s="894"/>
      <c r="P117" s="872" t="str">
        <f t="shared" si="21"/>
        <v>Included</v>
      </c>
      <c r="Q117" s="872">
        <f t="shared" si="22"/>
        <v>0</v>
      </c>
      <c r="R117" s="614">
        <f t="shared" si="23"/>
        <v>0</v>
      </c>
      <c r="S117" s="614">
        <f t="shared" si="24"/>
        <v>0</v>
      </c>
      <c r="T117" s="615"/>
      <c r="U117" s="615"/>
      <c r="AD117" s="742"/>
    </row>
    <row r="118" spans="1:30" s="614" customFormat="1" ht="16.5">
      <c r="A118" s="758">
        <v>100</v>
      </c>
      <c r="B118" s="1043"/>
      <c r="C118" s="1042"/>
      <c r="D118" s="1042"/>
      <c r="E118" s="1042"/>
      <c r="F118" s="1093"/>
      <c r="G118" s="1101">
        <v>100001325</v>
      </c>
      <c r="H118" s="1101">
        <v>998736</v>
      </c>
      <c r="I118" s="899"/>
      <c r="J118" s="1042">
        <v>18</v>
      </c>
      <c r="K118" s="898"/>
      <c r="L118" s="1095" t="s">
        <v>217</v>
      </c>
      <c r="M118" s="1104" t="s">
        <v>215</v>
      </c>
      <c r="N118" s="1104">
        <v>799.14347499999997</v>
      </c>
      <c r="O118" s="894"/>
      <c r="P118" s="872" t="str">
        <f t="shared" ref="P118:P136" si="29">IF(O118=0, "Included", IF(ISERROR(N118*O118), O118, N118*O118))</f>
        <v>Included</v>
      </c>
      <c r="Q118" s="872">
        <f t="shared" ref="Q118:Q136" si="30">S118</f>
        <v>0</v>
      </c>
      <c r="R118" s="614">
        <f t="shared" ref="R118:R136" si="31">IF(P118="Included",0,P118)</f>
        <v>0</v>
      </c>
      <c r="S118" s="614">
        <f t="shared" ref="S118:S136" si="32">IF(K118="",(R118*J118/100),(R118*K118))</f>
        <v>0</v>
      </c>
      <c r="T118" s="615"/>
      <c r="U118" s="615"/>
      <c r="AD118" s="742"/>
    </row>
    <row r="119" spans="1:30" s="614" customFormat="1" ht="16.5">
      <c r="A119" s="758">
        <v>101</v>
      </c>
      <c r="B119" s="1043"/>
      <c r="C119" s="1042"/>
      <c r="D119" s="1042"/>
      <c r="E119" s="1042"/>
      <c r="F119" s="1093"/>
      <c r="G119" s="1101">
        <v>100001326</v>
      </c>
      <c r="H119" s="1101">
        <v>998736</v>
      </c>
      <c r="I119" s="899"/>
      <c r="J119" s="1042">
        <v>18</v>
      </c>
      <c r="K119" s="898"/>
      <c r="L119" s="1095" t="s">
        <v>218</v>
      </c>
      <c r="M119" s="1104" t="s">
        <v>215</v>
      </c>
      <c r="N119" s="1104">
        <v>43.210125000000005</v>
      </c>
      <c r="O119" s="894"/>
      <c r="P119" s="872" t="str">
        <f t="shared" si="29"/>
        <v>Included</v>
      </c>
      <c r="Q119" s="872">
        <f t="shared" si="30"/>
        <v>0</v>
      </c>
      <c r="R119" s="614">
        <f t="shared" si="31"/>
        <v>0</v>
      </c>
      <c r="S119" s="614">
        <f t="shared" si="32"/>
        <v>0</v>
      </c>
      <c r="T119" s="615"/>
      <c r="U119" s="615"/>
      <c r="AD119" s="742"/>
    </row>
    <row r="120" spans="1:30" s="614" customFormat="1" ht="31.5">
      <c r="A120" s="758">
        <v>102</v>
      </c>
      <c r="B120" s="1043"/>
      <c r="C120" s="1042"/>
      <c r="D120" s="1042"/>
      <c r="E120" s="1042"/>
      <c r="F120" s="1093"/>
      <c r="G120" s="1101">
        <v>100001328</v>
      </c>
      <c r="H120" s="1101">
        <v>998736</v>
      </c>
      <c r="I120" s="899"/>
      <c r="J120" s="1042">
        <v>18</v>
      </c>
      <c r="K120" s="898"/>
      <c r="L120" s="1095" t="s">
        <v>231</v>
      </c>
      <c r="M120" s="1104" t="s">
        <v>215</v>
      </c>
      <c r="N120" s="1104">
        <v>1845.8175000000001</v>
      </c>
      <c r="O120" s="894"/>
      <c r="P120" s="872" t="str">
        <f t="shared" si="29"/>
        <v>Included</v>
      </c>
      <c r="Q120" s="872">
        <f t="shared" si="30"/>
        <v>0</v>
      </c>
      <c r="R120" s="614">
        <f t="shared" si="31"/>
        <v>0</v>
      </c>
      <c r="S120" s="614">
        <f t="shared" si="32"/>
        <v>0</v>
      </c>
      <c r="T120" s="615"/>
      <c r="U120" s="615"/>
      <c r="AD120" s="742"/>
    </row>
    <row r="121" spans="1:30" s="614" customFormat="1" ht="31.5">
      <c r="A121" s="758">
        <v>103</v>
      </c>
      <c r="B121" s="1043"/>
      <c r="C121" s="1042"/>
      <c r="D121" s="1042"/>
      <c r="E121" s="1042"/>
      <c r="F121" s="1093"/>
      <c r="G121" s="1101">
        <v>100001327</v>
      </c>
      <c r="H121" s="1101">
        <v>998736</v>
      </c>
      <c r="I121" s="899"/>
      <c r="J121" s="1042">
        <v>18</v>
      </c>
      <c r="K121" s="898"/>
      <c r="L121" s="1095" t="s">
        <v>219</v>
      </c>
      <c r="M121" s="1104" t="s">
        <v>215</v>
      </c>
      <c r="N121" s="1104">
        <v>4720.2825000000003</v>
      </c>
      <c r="O121" s="894"/>
      <c r="P121" s="872" t="str">
        <f t="shared" si="29"/>
        <v>Included</v>
      </c>
      <c r="Q121" s="872">
        <f t="shared" si="30"/>
        <v>0</v>
      </c>
      <c r="R121" s="614">
        <f t="shared" si="31"/>
        <v>0</v>
      </c>
      <c r="S121" s="614">
        <f t="shared" si="32"/>
        <v>0</v>
      </c>
      <c r="T121" s="615"/>
      <c r="U121" s="615"/>
      <c r="AD121" s="742"/>
    </row>
    <row r="122" spans="1:30" s="614" customFormat="1" ht="16.5">
      <c r="A122" s="758">
        <v>104</v>
      </c>
      <c r="B122" s="1043"/>
      <c r="C122" s="1042"/>
      <c r="D122" s="1042"/>
      <c r="E122" s="1042"/>
      <c r="F122" s="1093"/>
      <c r="G122" s="1101">
        <v>100001329</v>
      </c>
      <c r="H122" s="1101">
        <v>998736</v>
      </c>
      <c r="I122" s="899"/>
      <c r="J122" s="1042">
        <v>18</v>
      </c>
      <c r="K122" s="898"/>
      <c r="L122" s="1095" t="s">
        <v>220</v>
      </c>
      <c r="M122" s="1104" t="s">
        <v>137</v>
      </c>
      <c r="N122" s="1104">
        <v>404.05530000000005</v>
      </c>
      <c r="O122" s="894"/>
      <c r="P122" s="872" t="str">
        <f t="shared" si="29"/>
        <v>Included</v>
      </c>
      <c r="Q122" s="872">
        <f t="shared" si="30"/>
        <v>0</v>
      </c>
      <c r="R122" s="614">
        <f t="shared" si="31"/>
        <v>0</v>
      </c>
      <c r="S122" s="614">
        <f t="shared" si="32"/>
        <v>0</v>
      </c>
      <c r="T122" s="615"/>
      <c r="U122" s="615"/>
      <c r="AD122" s="742"/>
    </row>
    <row r="123" spans="1:30" s="614" customFormat="1" ht="31.5">
      <c r="A123" s="758">
        <v>105</v>
      </c>
      <c r="B123" s="1043"/>
      <c r="C123" s="1042"/>
      <c r="D123" s="1042"/>
      <c r="E123" s="1042"/>
      <c r="F123" s="1093"/>
      <c r="G123" s="1101">
        <v>100001331</v>
      </c>
      <c r="H123" s="1101">
        <v>998731</v>
      </c>
      <c r="I123" s="899"/>
      <c r="J123" s="1042">
        <v>18</v>
      </c>
      <c r="K123" s="898"/>
      <c r="L123" s="1095" t="s">
        <v>222</v>
      </c>
      <c r="M123" s="1104" t="s">
        <v>137</v>
      </c>
      <c r="N123" s="1104">
        <v>150.345</v>
      </c>
      <c r="O123" s="894"/>
      <c r="P123" s="872" t="str">
        <f t="shared" si="29"/>
        <v>Included</v>
      </c>
      <c r="Q123" s="872">
        <f t="shared" si="30"/>
        <v>0</v>
      </c>
      <c r="R123" s="614">
        <f t="shared" si="31"/>
        <v>0</v>
      </c>
      <c r="S123" s="614">
        <f t="shared" si="32"/>
        <v>0</v>
      </c>
      <c r="T123" s="615"/>
      <c r="U123" s="615"/>
      <c r="AD123" s="742"/>
    </row>
    <row r="124" spans="1:30" s="614" customFormat="1" ht="16.5">
      <c r="A124" s="758">
        <v>106</v>
      </c>
      <c r="B124" s="1043"/>
      <c r="C124" s="1042"/>
      <c r="D124" s="1042"/>
      <c r="E124" s="1042"/>
      <c r="F124" s="1093"/>
      <c r="G124" s="1101">
        <v>100001714</v>
      </c>
      <c r="H124" s="1101">
        <v>998731</v>
      </c>
      <c r="I124" s="899"/>
      <c r="J124" s="1042">
        <v>18</v>
      </c>
      <c r="K124" s="898"/>
      <c r="L124" s="1095" t="s">
        <v>223</v>
      </c>
      <c r="M124" s="1104" t="s">
        <v>224</v>
      </c>
      <c r="N124" s="1104">
        <v>28954</v>
      </c>
      <c r="O124" s="894"/>
      <c r="P124" s="872" t="str">
        <f t="shared" si="29"/>
        <v>Included</v>
      </c>
      <c r="Q124" s="872">
        <f t="shared" si="30"/>
        <v>0</v>
      </c>
      <c r="R124" s="614">
        <f t="shared" si="31"/>
        <v>0</v>
      </c>
      <c r="S124" s="614">
        <f t="shared" si="32"/>
        <v>0</v>
      </c>
      <c r="T124" s="615"/>
      <c r="U124" s="615"/>
      <c r="AD124" s="742"/>
    </row>
    <row r="125" spans="1:30" s="614" customFormat="1" ht="16.5">
      <c r="A125" s="758">
        <v>107</v>
      </c>
      <c r="B125" s="1043"/>
      <c r="C125" s="1042"/>
      <c r="D125" s="1042"/>
      <c r="E125" s="1042"/>
      <c r="F125" s="1093"/>
      <c r="G125" s="1101">
        <v>100001713</v>
      </c>
      <c r="H125" s="1101">
        <v>998736</v>
      </c>
      <c r="I125" s="899"/>
      <c r="J125" s="1042">
        <v>18</v>
      </c>
      <c r="K125" s="898"/>
      <c r="L125" s="1095" t="s">
        <v>225</v>
      </c>
      <c r="M125" s="1104" t="s">
        <v>224</v>
      </c>
      <c r="N125" s="1104">
        <v>28954</v>
      </c>
      <c r="O125" s="894"/>
      <c r="P125" s="872" t="str">
        <f t="shared" si="29"/>
        <v>Included</v>
      </c>
      <c r="Q125" s="872">
        <f t="shared" si="30"/>
        <v>0</v>
      </c>
      <c r="R125" s="614">
        <f t="shared" si="31"/>
        <v>0</v>
      </c>
      <c r="S125" s="614">
        <f t="shared" si="32"/>
        <v>0</v>
      </c>
      <c r="T125" s="615"/>
      <c r="U125" s="615"/>
      <c r="AD125" s="742"/>
    </row>
    <row r="126" spans="1:30" s="614" customFormat="1" ht="16.5">
      <c r="A126" s="758">
        <v>108</v>
      </c>
      <c r="B126" s="1043"/>
      <c r="C126" s="1042"/>
      <c r="D126" s="1042"/>
      <c r="E126" s="1042"/>
      <c r="F126" s="1093"/>
      <c r="G126" s="1101">
        <v>100003692</v>
      </c>
      <c r="H126" s="1101">
        <v>995429</v>
      </c>
      <c r="I126" s="899"/>
      <c r="J126" s="1042">
        <v>18</v>
      </c>
      <c r="K126" s="898"/>
      <c r="L126" s="1095" t="s">
        <v>221</v>
      </c>
      <c r="M126" s="1104" t="s">
        <v>215</v>
      </c>
      <c r="N126" s="1104">
        <v>25</v>
      </c>
      <c r="O126" s="894"/>
      <c r="P126" s="872" t="str">
        <f t="shared" si="29"/>
        <v>Included</v>
      </c>
      <c r="Q126" s="872">
        <f t="shared" si="30"/>
        <v>0</v>
      </c>
      <c r="R126" s="614">
        <f t="shared" si="31"/>
        <v>0</v>
      </c>
      <c r="S126" s="614">
        <f t="shared" si="32"/>
        <v>0</v>
      </c>
      <c r="T126" s="615"/>
      <c r="U126" s="615"/>
      <c r="AD126" s="742"/>
    </row>
    <row r="127" spans="1:30" s="614" customFormat="1" ht="47.25">
      <c r="A127" s="758">
        <v>109</v>
      </c>
      <c r="B127" s="1043"/>
      <c r="C127" s="1042"/>
      <c r="D127" s="1042"/>
      <c r="E127" s="1042"/>
      <c r="F127" s="1093"/>
      <c r="G127" s="1101">
        <v>100002580</v>
      </c>
      <c r="H127" s="1101">
        <v>995429</v>
      </c>
      <c r="I127" s="899"/>
      <c r="J127" s="1042">
        <v>18</v>
      </c>
      <c r="K127" s="898"/>
      <c r="L127" s="1095" t="s">
        <v>701</v>
      </c>
      <c r="M127" s="1104" t="s">
        <v>224</v>
      </c>
      <c r="N127" s="1104">
        <v>100.8</v>
      </c>
      <c r="O127" s="894"/>
      <c r="P127" s="872" t="str">
        <f t="shared" si="29"/>
        <v>Included</v>
      </c>
      <c r="Q127" s="872">
        <f t="shared" si="30"/>
        <v>0</v>
      </c>
      <c r="R127" s="614">
        <f t="shared" si="31"/>
        <v>0</v>
      </c>
      <c r="S127" s="614">
        <f t="shared" si="32"/>
        <v>0</v>
      </c>
      <c r="T127" s="615"/>
      <c r="U127" s="615"/>
      <c r="AD127" s="742"/>
    </row>
    <row r="128" spans="1:30" s="614" customFormat="1" ht="30.75" customHeight="1">
      <c r="A128" s="758">
        <v>110</v>
      </c>
      <c r="B128" s="1043"/>
      <c r="C128" s="1042"/>
      <c r="D128" s="1042"/>
      <c r="E128" s="1042"/>
      <c r="F128" s="1093"/>
      <c r="G128" s="1101">
        <v>100003114</v>
      </c>
      <c r="H128" s="1101">
        <v>998736</v>
      </c>
      <c r="I128" s="899"/>
      <c r="J128" s="1042">
        <v>18</v>
      </c>
      <c r="K128" s="898"/>
      <c r="L128" s="1095" t="s">
        <v>702</v>
      </c>
      <c r="M128" s="1104" t="s">
        <v>224</v>
      </c>
      <c r="N128" s="1104">
        <v>197.47200000000001</v>
      </c>
      <c r="O128" s="894"/>
      <c r="P128" s="872" t="str">
        <f t="shared" si="29"/>
        <v>Included</v>
      </c>
      <c r="Q128" s="872">
        <f t="shared" si="30"/>
        <v>0</v>
      </c>
      <c r="R128" s="614">
        <f t="shared" si="31"/>
        <v>0</v>
      </c>
      <c r="S128" s="614">
        <f t="shared" si="32"/>
        <v>0</v>
      </c>
      <c r="T128" s="615"/>
      <c r="U128" s="615"/>
      <c r="AD128" s="742"/>
    </row>
    <row r="129" spans="1:54" s="614" customFormat="1" ht="63">
      <c r="A129" s="758">
        <v>111</v>
      </c>
      <c r="B129" s="1043"/>
      <c r="C129" s="1042"/>
      <c r="D129" s="1042"/>
      <c r="E129" s="1042"/>
      <c r="F129" s="1093"/>
      <c r="G129" s="1101">
        <v>130000761</v>
      </c>
      <c r="H129" s="1101">
        <v>995429</v>
      </c>
      <c r="I129" s="899"/>
      <c r="J129" s="1042">
        <v>18</v>
      </c>
      <c r="K129" s="898"/>
      <c r="L129" s="1095" t="s">
        <v>227</v>
      </c>
      <c r="M129" s="1104" t="s">
        <v>226</v>
      </c>
      <c r="N129" s="1104">
        <v>10</v>
      </c>
      <c r="O129" s="894"/>
      <c r="P129" s="872" t="str">
        <f t="shared" si="29"/>
        <v>Included</v>
      </c>
      <c r="Q129" s="872">
        <f t="shared" si="30"/>
        <v>0</v>
      </c>
      <c r="R129" s="614">
        <f t="shared" si="31"/>
        <v>0</v>
      </c>
      <c r="S129" s="614">
        <f t="shared" si="32"/>
        <v>0</v>
      </c>
      <c r="T129" s="615"/>
      <c r="U129" s="615"/>
      <c r="AD129" s="742"/>
    </row>
    <row r="130" spans="1:54" s="614" customFormat="1" ht="63">
      <c r="A130" s="758">
        <v>112</v>
      </c>
      <c r="B130" s="1043"/>
      <c r="C130" s="1042"/>
      <c r="D130" s="1042"/>
      <c r="E130" s="1042"/>
      <c r="F130" s="1093"/>
      <c r="G130" s="1101">
        <v>130000762</v>
      </c>
      <c r="H130" s="1101">
        <v>998736</v>
      </c>
      <c r="I130" s="899"/>
      <c r="J130" s="1042">
        <v>18</v>
      </c>
      <c r="K130" s="898"/>
      <c r="L130" s="1095" t="s">
        <v>228</v>
      </c>
      <c r="M130" s="1104" t="s">
        <v>226</v>
      </c>
      <c r="N130" s="1104">
        <v>10</v>
      </c>
      <c r="O130" s="894"/>
      <c r="P130" s="872" t="str">
        <f t="shared" si="29"/>
        <v>Included</v>
      </c>
      <c r="Q130" s="872">
        <f t="shared" si="30"/>
        <v>0</v>
      </c>
      <c r="R130" s="614">
        <f t="shared" si="31"/>
        <v>0</v>
      </c>
      <c r="S130" s="614">
        <f t="shared" si="32"/>
        <v>0</v>
      </c>
      <c r="T130" s="615"/>
      <c r="U130" s="615"/>
      <c r="AD130" s="742"/>
    </row>
    <row r="131" spans="1:54" s="614" customFormat="1" ht="31.5">
      <c r="A131" s="758">
        <v>113</v>
      </c>
      <c r="B131" s="1043"/>
      <c r="C131" s="1042"/>
      <c r="D131" s="1042"/>
      <c r="E131" s="1042"/>
      <c r="F131" s="1093"/>
      <c r="G131" s="1101">
        <v>100001735</v>
      </c>
      <c r="H131" s="1101">
        <v>998736</v>
      </c>
      <c r="I131" s="899"/>
      <c r="J131" s="1042">
        <v>18</v>
      </c>
      <c r="K131" s="898"/>
      <c r="L131" s="1095" t="s">
        <v>703</v>
      </c>
      <c r="M131" s="1104" t="s">
        <v>226</v>
      </c>
      <c r="N131" s="1104">
        <v>95</v>
      </c>
      <c r="O131" s="894"/>
      <c r="P131" s="872" t="str">
        <f t="shared" si="29"/>
        <v>Included</v>
      </c>
      <c r="Q131" s="872">
        <f t="shared" si="30"/>
        <v>0</v>
      </c>
      <c r="R131" s="614">
        <f t="shared" si="31"/>
        <v>0</v>
      </c>
      <c r="S131" s="614">
        <f t="shared" si="32"/>
        <v>0</v>
      </c>
      <c r="T131" s="615"/>
      <c r="U131" s="615"/>
      <c r="AD131" s="742"/>
    </row>
    <row r="132" spans="1:54" s="614" customFormat="1" ht="31.5">
      <c r="A132" s="758">
        <v>114</v>
      </c>
      <c r="B132" s="1043"/>
      <c r="C132" s="1042"/>
      <c r="D132" s="1042"/>
      <c r="E132" s="1042"/>
      <c r="F132" s="1093"/>
      <c r="G132" s="1101">
        <v>100001737</v>
      </c>
      <c r="H132" s="1101">
        <v>995433</v>
      </c>
      <c r="I132" s="899"/>
      <c r="J132" s="1042">
        <v>18</v>
      </c>
      <c r="K132" s="898"/>
      <c r="L132" s="1095" t="s">
        <v>704</v>
      </c>
      <c r="M132" s="1104" t="s">
        <v>226</v>
      </c>
      <c r="N132" s="1104">
        <v>115</v>
      </c>
      <c r="O132" s="894"/>
      <c r="P132" s="872" t="str">
        <f t="shared" si="29"/>
        <v>Included</v>
      </c>
      <c r="Q132" s="872">
        <f t="shared" si="30"/>
        <v>0</v>
      </c>
      <c r="R132" s="614">
        <f t="shared" si="31"/>
        <v>0</v>
      </c>
      <c r="S132" s="614">
        <f t="shared" si="32"/>
        <v>0</v>
      </c>
      <c r="T132" s="615"/>
      <c r="U132" s="615"/>
      <c r="AD132" s="742"/>
    </row>
    <row r="133" spans="1:54" s="614" customFormat="1" ht="16.5">
      <c r="A133" s="758">
        <v>115</v>
      </c>
      <c r="B133" s="1043"/>
      <c r="C133" s="1042"/>
      <c r="D133" s="1042"/>
      <c r="E133" s="1042"/>
      <c r="F133" s="1093"/>
      <c r="G133" s="1101">
        <v>100001409</v>
      </c>
      <c r="H133" s="1101">
        <v>995433</v>
      </c>
      <c r="I133" s="899"/>
      <c r="J133" s="1042">
        <v>18</v>
      </c>
      <c r="K133" s="898"/>
      <c r="L133" s="1095" t="s">
        <v>229</v>
      </c>
      <c r="M133" s="1104" t="s">
        <v>113</v>
      </c>
      <c r="N133" s="1104">
        <v>2</v>
      </c>
      <c r="O133" s="894"/>
      <c r="P133" s="872" t="str">
        <f t="shared" si="29"/>
        <v>Included</v>
      </c>
      <c r="Q133" s="872">
        <f t="shared" si="30"/>
        <v>0</v>
      </c>
      <c r="R133" s="614">
        <f t="shared" si="31"/>
        <v>0</v>
      </c>
      <c r="S133" s="614">
        <f t="shared" si="32"/>
        <v>0</v>
      </c>
      <c r="T133" s="615"/>
      <c r="U133" s="615"/>
      <c r="AD133" s="742"/>
    </row>
    <row r="134" spans="1:54" s="614" customFormat="1" ht="16.5">
      <c r="A134" s="758">
        <v>116</v>
      </c>
      <c r="B134" s="1043"/>
      <c r="C134" s="1042"/>
      <c r="D134" s="1042"/>
      <c r="E134" s="1042"/>
      <c r="F134" s="1093"/>
      <c r="G134" s="1101">
        <v>100007701</v>
      </c>
      <c r="H134" s="1101">
        <v>995454</v>
      </c>
      <c r="I134" s="899"/>
      <c r="J134" s="1042">
        <v>18</v>
      </c>
      <c r="K134" s="898"/>
      <c r="L134" s="1095" t="s">
        <v>705</v>
      </c>
      <c r="M134" s="1104" t="s">
        <v>113</v>
      </c>
      <c r="N134" s="1104">
        <v>2</v>
      </c>
      <c r="O134" s="894"/>
      <c r="P134" s="872" t="str">
        <f t="shared" si="29"/>
        <v>Included</v>
      </c>
      <c r="Q134" s="872">
        <f t="shared" si="30"/>
        <v>0</v>
      </c>
      <c r="R134" s="614">
        <f t="shared" si="31"/>
        <v>0</v>
      </c>
      <c r="S134" s="614">
        <f t="shared" si="32"/>
        <v>0</v>
      </c>
      <c r="T134" s="615"/>
      <c r="U134" s="615"/>
      <c r="AD134" s="742"/>
    </row>
    <row r="135" spans="1:54" s="614" customFormat="1" ht="63">
      <c r="A135" s="758">
        <v>117</v>
      </c>
      <c r="B135" s="1043"/>
      <c r="C135" s="1042"/>
      <c r="D135" s="1042"/>
      <c r="E135" s="1042"/>
      <c r="F135" s="1093"/>
      <c r="G135" s="1101">
        <v>100003437</v>
      </c>
      <c r="H135" s="1101">
        <v>995454</v>
      </c>
      <c r="I135" s="899"/>
      <c r="J135" s="1042">
        <v>18</v>
      </c>
      <c r="K135" s="898"/>
      <c r="L135" s="1095" t="s">
        <v>230</v>
      </c>
      <c r="M135" s="1104" t="s">
        <v>224</v>
      </c>
      <c r="N135" s="1104">
        <v>111.672</v>
      </c>
      <c r="O135" s="894"/>
      <c r="P135" s="872" t="str">
        <f t="shared" si="29"/>
        <v>Included</v>
      </c>
      <c r="Q135" s="872">
        <f t="shared" si="30"/>
        <v>0</v>
      </c>
      <c r="R135" s="614">
        <f t="shared" si="31"/>
        <v>0</v>
      </c>
      <c r="S135" s="614">
        <f t="shared" si="32"/>
        <v>0</v>
      </c>
      <c r="T135" s="615"/>
      <c r="U135" s="615"/>
      <c r="AD135" s="742"/>
    </row>
    <row r="136" spans="1:54" s="614" customFormat="1" ht="78.75">
      <c r="A136" s="758">
        <v>118</v>
      </c>
      <c r="B136" s="1043"/>
      <c r="C136" s="1042"/>
      <c r="D136" s="1042"/>
      <c r="E136" s="1042"/>
      <c r="F136" s="1093"/>
      <c r="G136" s="1101">
        <v>100038480</v>
      </c>
      <c r="H136" s="1101">
        <v>995454</v>
      </c>
      <c r="I136" s="899"/>
      <c r="J136" s="1042">
        <v>18</v>
      </c>
      <c r="K136" s="898"/>
      <c r="L136" s="1095" t="s">
        <v>706</v>
      </c>
      <c r="M136" s="1104" t="s">
        <v>215</v>
      </c>
      <c r="N136" s="1104">
        <v>15000</v>
      </c>
      <c r="O136" s="894"/>
      <c r="P136" s="872" t="str">
        <f t="shared" si="29"/>
        <v>Included</v>
      </c>
      <c r="Q136" s="872">
        <f t="shared" si="30"/>
        <v>0</v>
      </c>
      <c r="R136" s="614">
        <f t="shared" si="31"/>
        <v>0</v>
      </c>
      <c r="S136" s="614">
        <f t="shared" si="32"/>
        <v>0</v>
      </c>
      <c r="T136" s="615"/>
      <c r="U136" s="615"/>
      <c r="AD136" s="742"/>
    </row>
    <row r="137" spans="1:54" s="614" customFormat="1">
      <c r="A137" s="1280"/>
      <c r="B137" s="1281"/>
      <c r="C137" s="1281"/>
      <c r="D137" s="1281"/>
      <c r="E137" s="1281"/>
      <c r="F137" s="1281"/>
      <c r="G137" s="1281"/>
      <c r="H137" s="1281"/>
      <c r="I137" s="1281"/>
      <c r="J137" s="1281"/>
      <c r="K137" s="1281"/>
      <c r="L137" s="1281"/>
      <c r="M137" s="1281"/>
      <c r="N137" s="1281"/>
      <c r="O137" s="1281"/>
      <c r="P137" s="1281"/>
      <c r="Q137" s="1282"/>
      <c r="R137" s="615"/>
      <c r="S137" s="615"/>
      <c r="T137" s="615"/>
      <c r="U137" s="615"/>
      <c r="AD137" s="742"/>
    </row>
    <row r="138" spans="1:54" ht="16.5">
      <c r="A138" s="1277"/>
      <c r="B138" s="1278"/>
      <c r="C138" s="1278"/>
      <c r="D138" s="1278"/>
      <c r="E138" s="1278"/>
      <c r="F138" s="1278"/>
      <c r="G138" s="1278"/>
      <c r="H138" s="1278"/>
      <c r="I138" s="1278"/>
      <c r="J138" s="1278"/>
      <c r="K138" s="1279"/>
      <c r="L138" s="734" t="s">
        <v>232</v>
      </c>
      <c r="M138" s="735"/>
      <c r="N138" s="736"/>
      <c r="O138" s="737"/>
      <c r="P138" s="1116">
        <f>SUM(P19:P137)</f>
        <v>0</v>
      </c>
      <c r="Q138" s="874"/>
      <c r="S138" s="791">
        <f>SUM(S19:S136)</f>
        <v>0</v>
      </c>
      <c r="T138" s="633"/>
      <c r="U138" s="633"/>
      <c r="V138" s="633"/>
      <c r="W138" s="633"/>
      <c r="X138" s="633"/>
      <c r="Y138" s="633"/>
      <c r="Z138" s="633"/>
      <c r="AA138" s="633"/>
      <c r="AB138" s="633"/>
      <c r="AC138" s="633"/>
      <c r="AD138" s="633"/>
      <c r="AE138" s="633"/>
      <c r="AF138" s="633"/>
      <c r="AG138" s="633"/>
      <c r="AH138" s="633"/>
      <c r="AI138" s="633"/>
      <c r="AJ138" s="633"/>
      <c r="AK138" s="633"/>
      <c r="AL138" s="633"/>
      <c r="AM138" s="633"/>
      <c r="AN138" s="633"/>
      <c r="AO138" s="633"/>
      <c r="AP138" s="633"/>
      <c r="AQ138" s="633"/>
      <c r="AR138" s="633"/>
      <c r="AS138" s="633"/>
      <c r="AT138" s="633"/>
      <c r="AU138" s="633"/>
      <c r="AV138" s="633"/>
      <c r="AW138" s="633"/>
      <c r="AX138" s="633"/>
      <c r="AY138" s="633"/>
      <c r="AZ138" s="633"/>
      <c r="BA138" s="633"/>
      <c r="BB138" s="633"/>
    </row>
    <row r="139" spans="1:54" ht="16.5">
      <c r="A139" s="781"/>
      <c r="B139" s="782"/>
      <c r="C139" s="782"/>
      <c r="D139" s="782"/>
      <c r="E139" s="782"/>
      <c r="F139" s="782"/>
      <c r="G139" s="782"/>
      <c r="H139" s="783"/>
      <c r="I139" s="784"/>
      <c r="J139" s="782"/>
      <c r="K139" s="782"/>
      <c r="L139" s="1296" t="s">
        <v>209</v>
      </c>
      <c r="M139" s="1297"/>
      <c r="N139" s="1297"/>
      <c r="O139" s="1298"/>
      <c r="P139" s="873"/>
      <c r="Q139" s="1116">
        <f>SUM(Q19:Q136)</f>
        <v>0</v>
      </c>
      <c r="T139" s="633"/>
      <c r="U139" s="633"/>
      <c r="V139" s="633"/>
      <c r="W139" s="633"/>
      <c r="X139" s="633"/>
      <c r="Y139" s="633"/>
      <c r="Z139" s="633"/>
      <c r="AA139" s="633"/>
      <c r="AB139" s="633"/>
      <c r="AC139" s="633"/>
      <c r="AD139" s="633"/>
      <c r="AE139" s="633"/>
      <c r="AF139" s="633"/>
      <c r="AG139" s="633"/>
      <c r="AH139" s="633"/>
      <c r="AI139" s="633"/>
      <c r="AJ139" s="633"/>
      <c r="AK139" s="633"/>
      <c r="AL139" s="633"/>
      <c r="AM139" s="633"/>
      <c r="AN139" s="633"/>
      <c r="AO139" s="633"/>
      <c r="AP139" s="633"/>
      <c r="AQ139" s="633"/>
      <c r="AR139" s="633"/>
      <c r="AS139" s="633"/>
      <c r="AT139" s="633"/>
      <c r="AU139" s="633"/>
      <c r="AV139" s="633"/>
      <c r="AW139" s="633"/>
      <c r="AX139" s="633"/>
      <c r="AY139" s="633"/>
      <c r="AZ139" s="633"/>
      <c r="BA139" s="633"/>
      <c r="BB139" s="633"/>
    </row>
    <row r="140" spans="1:54" ht="16.5">
      <c r="A140" s="751"/>
      <c r="B140" s="1023"/>
      <c r="C140" s="623"/>
      <c r="D140" s="623"/>
      <c r="E140" s="623"/>
      <c r="F140" s="1023"/>
      <c r="G140" s="623"/>
      <c r="H140" s="1290"/>
      <c r="I140" s="1290"/>
      <c r="J140" s="1290"/>
      <c r="K140" s="1290"/>
      <c r="L140" s="1290"/>
      <c r="M140" s="1290"/>
      <c r="N140" s="623"/>
      <c r="O140" s="669"/>
      <c r="P140" s="875"/>
      <c r="T140" s="633"/>
      <c r="U140" s="633"/>
      <c r="V140" s="633"/>
      <c r="W140" s="633"/>
      <c r="X140" s="633"/>
      <c r="Y140" s="633"/>
      <c r="Z140" s="633"/>
      <c r="AA140" s="633"/>
      <c r="AB140" s="633"/>
      <c r="AC140" s="633"/>
      <c r="AD140" s="633"/>
      <c r="AE140" s="633"/>
      <c r="AF140" s="633"/>
      <c r="AG140" s="633"/>
      <c r="AH140" s="633"/>
      <c r="AI140" s="633"/>
      <c r="AJ140" s="633"/>
      <c r="AK140" s="633"/>
      <c r="AL140" s="633"/>
      <c r="AM140" s="633"/>
      <c r="AN140" s="633"/>
      <c r="AO140" s="633"/>
      <c r="AP140" s="633"/>
      <c r="AQ140" s="633"/>
      <c r="AR140" s="633"/>
      <c r="AS140" s="633"/>
      <c r="AT140" s="633"/>
      <c r="AU140" s="633"/>
      <c r="AV140" s="633"/>
      <c r="AW140" s="633"/>
      <c r="AX140" s="633"/>
      <c r="AY140" s="633"/>
      <c r="AZ140" s="633"/>
      <c r="BA140" s="633"/>
      <c r="BB140" s="633"/>
    </row>
    <row r="141" spans="1:54">
      <c r="A141" s="751" t="s">
        <v>146</v>
      </c>
      <c r="B141" s="1294" t="s">
        <v>233</v>
      </c>
      <c r="C141" s="1294"/>
      <c r="D141" s="1294"/>
      <c r="E141" s="1294"/>
      <c r="F141" s="1294"/>
      <c r="G141" s="1294"/>
      <c r="H141" s="1294"/>
      <c r="I141" s="1294"/>
      <c r="J141" s="1294"/>
      <c r="K141" s="1294"/>
      <c r="L141" s="1294"/>
      <c r="M141" s="870"/>
      <c r="N141" s="870"/>
      <c r="O141" s="691"/>
      <c r="P141" s="870"/>
      <c r="Q141" s="870"/>
      <c r="T141" s="633"/>
      <c r="U141" s="633"/>
      <c r="V141" s="633"/>
      <c r="W141" s="633"/>
      <c r="X141" s="633"/>
      <c r="Y141" s="633"/>
      <c r="Z141" s="633"/>
      <c r="AA141" s="633"/>
      <c r="AB141" s="633"/>
      <c r="AC141" s="633"/>
      <c r="AD141" s="633"/>
      <c r="AE141" s="633"/>
      <c r="AF141" s="633"/>
      <c r="AG141" s="633"/>
      <c r="AH141" s="633"/>
      <c r="AI141" s="633"/>
      <c r="AJ141" s="633"/>
      <c r="AK141" s="633"/>
      <c r="AL141" s="633"/>
      <c r="AM141" s="633"/>
      <c r="AN141" s="633"/>
      <c r="AO141" s="633"/>
      <c r="AP141" s="633"/>
      <c r="AQ141" s="633"/>
      <c r="AR141" s="633"/>
      <c r="AS141" s="633"/>
      <c r="AT141" s="633"/>
      <c r="AU141" s="633"/>
      <c r="AV141" s="633"/>
      <c r="AW141" s="633"/>
      <c r="AX141" s="633"/>
      <c r="AY141" s="633"/>
      <c r="AZ141" s="633"/>
      <c r="BA141" s="633"/>
      <c r="BB141" s="633"/>
    </row>
    <row r="142" spans="1:54" ht="16.5">
      <c r="A142" s="1283" t="s">
        <v>170</v>
      </c>
      <c r="B142" s="1283"/>
      <c r="C142" s="1283"/>
      <c r="D142" s="1291" t="str">
        <f>'Sch-1'!B66</f>
        <v>--</v>
      </c>
      <c r="E142" s="1291"/>
      <c r="F142" s="624"/>
      <c r="G142" s="624"/>
      <c r="I142" s="642"/>
      <c r="J142" s="624"/>
      <c r="K142" s="624"/>
      <c r="M142" s="1275" t="s">
        <v>234</v>
      </c>
      <c r="N142" s="1275"/>
      <c r="O142" s="1285" t="str">
        <f>'Sch-1'!M66</f>
        <v/>
      </c>
      <c r="P142" s="1285"/>
      <c r="Q142" s="1285"/>
      <c r="T142" s="633"/>
      <c r="U142" s="633"/>
      <c r="V142" s="633"/>
      <c r="W142" s="633"/>
      <c r="X142" s="633"/>
      <c r="Y142" s="633"/>
      <c r="Z142" s="633"/>
      <c r="AA142" s="633"/>
      <c r="AB142" s="633"/>
      <c r="AC142" s="633"/>
      <c r="AD142" s="633"/>
      <c r="AE142" s="633"/>
      <c r="AF142" s="633"/>
      <c r="AG142" s="633"/>
      <c r="AH142" s="633"/>
      <c r="AI142" s="633"/>
      <c r="AJ142" s="633"/>
      <c r="AK142" s="633"/>
      <c r="AL142" s="633"/>
      <c r="AM142" s="633"/>
      <c r="AN142" s="633"/>
      <c r="AO142" s="633"/>
      <c r="AP142" s="633"/>
      <c r="AQ142" s="633"/>
      <c r="AR142" s="633"/>
      <c r="AS142" s="633"/>
      <c r="AT142" s="633"/>
      <c r="AU142" s="633"/>
      <c r="AV142" s="633"/>
      <c r="AW142" s="633"/>
      <c r="AX142" s="633"/>
      <c r="AY142" s="633"/>
      <c r="AZ142" s="633"/>
      <c r="BA142" s="633"/>
      <c r="BB142" s="633"/>
    </row>
    <row r="143" spans="1:54" ht="16.5">
      <c r="A143" s="1283" t="s">
        <v>171</v>
      </c>
      <c r="B143" s="1283"/>
      <c r="C143" s="1283"/>
      <c r="D143" s="1292" t="str">
        <f>'Sch-1'!B67</f>
        <v/>
      </c>
      <c r="E143" s="1292"/>
      <c r="F143" s="624"/>
      <c r="G143" s="624"/>
      <c r="I143" s="642"/>
      <c r="J143" s="624"/>
      <c r="K143" s="624"/>
      <c r="M143" s="1275" t="s">
        <v>151</v>
      </c>
      <c r="N143" s="1275"/>
      <c r="O143" s="1285" t="str">
        <f>'Sch-1'!M67</f>
        <v/>
      </c>
      <c r="P143" s="1285"/>
      <c r="Q143" s="1285"/>
      <c r="AN143" s="633"/>
      <c r="AO143" s="633"/>
      <c r="AP143" s="633"/>
      <c r="AQ143" s="633"/>
      <c r="AR143" s="633"/>
      <c r="AS143" s="633"/>
      <c r="AT143" s="633"/>
      <c r="AU143" s="633"/>
      <c r="AV143" s="633"/>
      <c r="AW143" s="633"/>
      <c r="AX143" s="633"/>
      <c r="AY143" s="633"/>
      <c r="AZ143" s="633"/>
      <c r="BA143" s="633"/>
      <c r="BB143" s="633"/>
    </row>
    <row r="144" spans="1:54">
      <c r="A144" s="753"/>
      <c r="B144" s="616"/>
      <c r="C144" s="616"/>
      <c r="D144" s="616"/>
      <c r="E144" s="616"/>
      <c r="F144" s="616"/>
      <c r="G144" s="616"/>
      <c r="H144" s="701"/>
      <c r="I144" s="636"/>
      <c r="J144" s="616"/>
      <c r="K144" s="616"/>
      <c r="L144" s="644"/>
      <c r="M144" s="1215"/>
      <c r="N144" s="1215"/>
      <c r="O144" s="633"/>
      <c r="P144" s="636"/>
      <c r="AN144" s="633"/>
      <c r="AO144" s="633"/>
      <c r="AP144" s="633"/>
      <c r="AQ144" s="633"/>
      <c r="AR144" s="633"/>
      <c r="AS144" s="633"/>
      <c r="AT144" s="633"/>
      <c r="AU144" s="633"/>
      <c r="AV144" s="633"/>
      <c r="AW144" s="633"/>
      <c r="AX144" s="633"/>
      <c r="AY144" s="633"/>
      <c r="AZ144" s="633"/>
      <c r="BA144" s="633"/>
      <c r="BB144" s="633"/>
    </row>
    <row r="145" spans="1:54" ht="16.5">
      <c r="A145" s="752"/>
      <c r="B145" s="624"/>
      <c r="C145" s="624"/>
      <c r="D145" s="624"/>
      <c r="E145" s="624"/>
      <c r="F145" s="624"/>
      <c r="G145" s="624"/>
      <c r="H145" s="702"/>
      <c r="I145" s="642"/>
      <c r="J145" s="624"/>
      <c r="K145" s="624"/>
      <c r="L145" s="645"/>
      <c r="M145" s="643"/>
      <c r="N145" s="642"/>
      <c r="O145" s="633"/>
      <c r="P145" s="623"/>
      <c r="AN145" s="633"/>
      <c r="AO145" s="633"/>
      <c r="AP145" s="633"/>
      <c r="AQ145" s="633"/>
      <c r="AR145" s="633"/>
      <c r="AS145" s="633"/>
      <c r="AT145" s="633"/>
      <c r="AU145" s="633"/>
      <c r="AV145" s="633"/>
      <c r="AW145" s="633"/>
      <c r="AX145" s="633"/>
      <c r="AY145" s="633"/>
      <c r="AZ145" s="633"/>
      <c r="BA145" s="633"/>
      <c r="BB145" s="633"/>
    </row>
    <row r="146" spans="1:54">
      <c r="AN146" s="633"/>
      <c r="AO146" s="633"/>
      <c r="AP146" s="633"/>
      <c r="AQ146" s="633"/>
      <c r="AR146" s="633"/>
      <c r="AS146" s="633"/>
      <c r="AT146" s="633"/>
      <c r="AU146" s="633"/>
      <c r="AV146" s="633"/>
      <c r="AW146" s="633"/>
      <c r="AX146" s="633"/>
      <c r="AY146" s="633"/>
      <c r="AZ146" s="633"/>
      <c r="BA146" s="633"/>
      <c r="BB146" s="633"/>
    </row>
    <row r="158" spans="1:54" s="641" customFormat="1" ht="16.5">
      <c r="A158" s="754"/>
      <c r="B158" s="670"/>
      <c r="C158" s="670"/>
      <c r="D158" s="670"/>
      <c r="E158" s="670"/>
      <c r="F158" s="670"/>
      <c r="G158" s="670"/>
      <c r="H158" s="703"/>
      <c r="I158" s="694"/>
      <c r="J158" s="670"/>
      <c r="K158" s="670"/>
      <c r="L158" s="671"/>
      <c r="M158" s="672"/>
      <c r="N158" s="673"/>
      <c r="O158" s="674"/>
      <c r="P158" s="876"/>
      <c r="Q158" s="877"/>
      <c r="AL158" s="675"/>
      <c r="AM158" s="675"/>
    </row>
    <row r="159" spans="1:54" s="641" customFormat="1" ht="16.5">
      <c r="A159" s="754"/>
      <c r="B159" s="670"/>
      <c r="C159" s="670"/>
      <c r="D159" s="670"/>
      <c r="E159" s="670"/>
      <c r="F159" s="670"/>
      <c r="G159" s="670"/>
      <c r="H159" s="703"/>
      <c r="I159" s="694"/>
      <c r="J159" s="670"/>
      <c r="K159" s="670"/>
      <c r="L159" s="671"/>
      <c r="M159" s="672"/>
      <c r="N159" s="673"/>
      <c r="O159" s="674"/>
      <c r="P159" s="876"/>
      <c r="Q159" s="877"/>
      <c r="AL159" s="676"/>
      <c r="AM159" s="677"/>
    </row>
    <row r="160" spans="1:54" s="641" customFormat="1" ht="16.5">
      <c r="A160" s="754"/>
      <c r="B160" s="670"/>
      <c r="C160" s="670"/>
      <c r="D160" s="670"/>
      <c r="E160" s="670"/>
      <c r="F160" s="670"/>
      <c r="G160" s="670"/>
      <c r="H160" s="703"/>
      <c r="I160" s="694"/>
      <c r="J160" s="670"/>
      <c r="K160" s="670"/>
      <c r="L160" s="671"/>
      <c r="M160" s="672"/>
      <c r="N160" s="673"/>
      <c r="O160" s="674"/>
      <c r="P160" s="876"/>
      <c r="Q160" s="877"/>
      <c r="AM160" s="678"/>
    </row>
    <row r="161" spans="1:54" s="641" customFormat="1">
      <c r="A161" s="755"/>
      <c r="B161" s="679"/>
      <c r="C161" s="679"/>
      <c r="D161" s="679"/>
      <c r="E161" s="679"/>
      <c r="F161" s="679"/>
      <c r="G161" s="679"/>
      <c r="H161" s="704"/>
      <c r="I161" s="681"/>
      <c r="J161" s="679"/>
      <c r="K161" s="679"/>
      <c r="L161" s="680"/>
      <c r="M161" s="681"/>
      <c r="N161" s="681"/>
      <c r="O161" s="676"/>
      <c r="P161" s="878"/>
      <c r="Q161" s="877"/>
    </row>
    <row r="162" spans="1:54" ht="16.5">
      <c r="A162" s="755"/>
      <c r="B162" s="679"/>
      <c r="C162" s="679"/>
      <c r="D162" s="679"/>
      <c r="E162" s="679"/>
      <c r="F162" s="679"/>
      <c r="G162" s="679"/>
      <c r="H162" s="704"/>
      <c r="I162" s="681"/>
      <c r="J162" s="679"/>
      <c r="K162" s="679"/>
      <c r="L162" s="682"/>
      <c r="M162" s="681"/>
      <c r="N162" s="681"/>
      <c r="O162" s="676"/>
      <c r="P162" s="878"/>
      <c r="AN162" s="633"/>
      <c r="AO162" s="633"/>
      <c r="AP162" s="633"/>
      <c r="AQ162" s="633"/>
      <c r="AR162" s="633"/>
      <c r="AS162" s="633"/>
      <c r="AT162" s="633"/>
      <c r="AU162" s="633"/>
      <c r="AV162" s="633"/>
      <c r="AW162" s="633"/>
      <c r="AX162" s="633"/>
      <c r="AY162" s="633"/>
      <c r="AZ162" s="633"/>
      <c r="BA162" s="633"/>
      <c r="BB162" s="633"/>
    </row>
    <row r="163" spans="1:54">
      <c r="A163" s="756"/>
      <c r="B163" s="683"/>
      <c r="C163" s="683"/>
      <c r="D163" s="683"/>
      <c r="E163" s="683"/>
      <c r="F163" s="683"/>
      <c r="G163" s="683"/>
      <c r="H163" s="705"/>
      <c r="I163" s="646"/>
      <c r="J163" s="683"/>
      <c r="K163" s="683"/>
      <c r="L163" s="647"/>
      <c r="M163" s="646"/>
      <c r="N163" s="646"/>
      <c r="O163" s="648"/>
      <c r="P163" s="646"/>
      <c r="AN163" s="633"/>
      <c r="AO163" s="633"/>
      <c r="AP163" s="633"/>
      <c r="AQ163" s="633"/>
      <c r="AR163" s="633"/>
      <c r="AS163" s="633"/>
      <c r="AT163" s="633"/>
      <c r="AU163" s="633"/>
      <c r="AV163" s="633"/>
      <c r="AW163" s="633"/>
      <c r="AX163" s="633"/>
      <c r="AY163" s="633"/>
      <c r="AZ163" s="633"/>
      <c r="BA163" s="633"/>
      <c r="BB163" s="633"/>
    </row>
    <row r="164" spans="1:54">
      <c r="A164" s="756"/>
      <c r="B164" s="683"/>
      <c r="C164" s="683"/>
      <c r="D164" s="683"/>
      <c r="E164" s="683"/>
      <c r="F164" s="683"/>
      <c r="G164" s="683"/>
      <c r="H164" s="705"/>
      <c r="I164" s="646"/>
      <c r="J164" s="683"/>
      <c r="K164" s="683"/>
      <c r="L164" s="647"/>
      <c r="M164" s="646"/>
      <c r="N164" s="646"/>
      <c r="O164" s="648"/>
      <c r="P164" s="646"/>
      <c r="AN164" s="633"/>
      <c r="AO164" s="633"/>
      <c r="AP164" s="633"/>
      <c r="AQ164" s="633"/>
      <c r="AR164" s="633"/>
      <c r="AS164" s="633"/>
      <c r="AT164" s="633"/>
      <c r="AU164" s="633"/>
      <c r="AV164" s="633"/>
      <c r="AW164" s="633"/>
      <c r="AX164" s="633"/>
      <c r="AY164" s="633"/>
      <c r="AZ164" s="633"/>
      <c r="BA164" s="633"/>
      <c r="BB164" s="633"/>
    </row>
    <row r="165" spans="1:54" ht="16.5">
      <c r="A165" s="757"/>
      <c r="B165" s="684"/>
      <c r="C165" s="684"/>
      <c r="D165" s="684"/>
      <c r="E165" s="684"/>
      <c r="F165" s="684"/>
      <c r="G165" s="684"/>
      <c r="H165" s="706"/>
      <c r="I165" s="686"/>
      <c r="J165" s="684"/>
      <c r="K165" s="684"/>
      <c r="L165" s="685"/>
      <c r="M165" s="686"/>
      <c r="N165" s="686"/>
      <c r="O165" s="687"/>
      <c r="P165" s="686"/>
      <c r="AN165" s="633"/>
      <c r="AO165" s="633"/>
      <c r="AP165" s="633"/>
      <c r="AQ165" s="633"/>
      <c r="AR165" s="633"/>
      <c r="AS165" s="633"/>
      <c r="AT165" s="633"/>
      <c r="AU165" s="633"/>
      <c r="AV165" s="633"/>
      <c r="AW165" s="633"/>
      <c r="AX165" s="633"/>
      <c r="AY165" s="633"/>
      <c r="AZ165" s="633"/>
      <c r="BA165" s="633"/>
      <c r="BB165" s="633"/>
    </row>
    <row r="166" spans="1:54">
      <c r="A166" s="756"/>
      <c r="B166" s="683"/>
      <c r="C166" s="683"/>
      <c r="D166" s="683"/>
      <c r="E166" s="683"/>
      <c r="F166" s="683"/>
      <c r="G166" s="683"/>
      <c r="H166" s="705"/>
      <c r="I166" s="646"/>
      <c r="J166" s="683"/>
      <c r="K166" s="683"/>
      <c r="L166" s="647"/>
      <c r="M166" s="646"/>
      <c r="N166" s="646"/>
      <c r="O166" s="648"/>
      <c r="P166" s="646"/>
      <c r="AN166" s="633"/>
      <c r="AO166" s="633"/>
      <c r="AP166" s="633"/>
      <c r="AQ166" s="633"/>
      <c r="AR166" s="633"/>
      <c r="AS166" s="633"/>
      <c r="AT166" s="633"/>
      <c r="AU166" s="633"/>
      <c r="AV166" s="633"/>
      <c r="AW166" s="633"/>
      <c r="AX166" s="633"/>
      <c r="AY166" s="633"/>
      <c r="AZ166" s="633"/>
      <c r="BA166" s="633"/>
      <c r="BB166" s="633"/>
    </row>
    <row r="167" spans="1:54">
      <c r="A167" s="756"/>
      <c r="B167" s="683"/>
      <c r="C167" s="683"/>
      <c r="D167" s="683"/>
      <c r="E167" s="683"/>
      <c r="F167" s="683"/>
      <c r="G167" s="683"/>
      <c r="H167" s="705"/>
      <c r="I167" s="646"/>
      <c r="J167" s="683"/>
      <c r="K167" s="683"/>
      <c r="L167" s="647"/>
      <c r="M167" s="646"/>
      <c r="N167" s="646"/>
      <c r="O167" s="648"/>
      <c r="P167" s="646"/>
      <c r="AN167" s="633"/>
      <c r="AO167" s="633"/>
      <c r="AP167" s="633"/>
      <c r="AQ167" s="633"/>
      <c r="AR167" s="633"/>
      <c r="AS167" s="633"/>
      <c r="AT167" s="633"/>
      <c r="AU167" s="633"/>
      <c r="AV167" s="633"/>
      <c r="AW167" s="633"/>
      <c r="AX167" s="633"/>
      <c r="AY167" s="633"/>
      <c r="AZ167" s="633"/>
      <c r="BA167" s="633"/>
      <c r="BB167" s="633"/>
    </row>
  </sheetData>
  <sheetProtection algorithmName="SHA-512" hashValue="WzI6y3RgYjkpVbJO/wcSzFZ/qGYOueA/AwMnKZvym11Pg4Qgje10bYGjEV/gn7lSSzJynEIUmutxiW//f0K37w==" saltValue="Y9V431yrhARx4jYCLDBfgg==" spinCount="100000" sheet="1" formatColumns="0" formatRows="0" selectLockedCells="1"/>
  <customSheetViews>
    <customSheetView guid="{987A3FAC-920D-4C0C-8129-D8F4AFD7E477}" scale="80" showPageBreaks="1" fitToPage="1" printArea="1" hiddenRows="1" hiddenColumns="1" view="pageBreakPreview" topLeftCell="A20">
      <selection activeCell="I20" sqref="I20"/>
      <colBreaks count="2" manualBreakCount="2">
        <brk id="11" max="1048575" man="1"/>
        <brk id="16" max="1048575" man="1"/>
      </colBreaks>
      <pageMargins left="0" right="0" top="0" bottom="0" header="0" footer="0"/>
      <printOptions horizontalCentered="1"/>
      <pageSetup paperSize="9" scale="14" fitToHeight="2" orientation="landscape" r:id="rId1"/>
      <headerFooter alignWithMargins="0">
        <oddFooter>&amp;R&amp;"Book Antiqua,Bold"&amp;10Schedule-3/ Page &amp;P of &amp;N</oddFooter>
      </headerFooter>
    </customSheetView>
    <customSheetView guid="{CB55CDDD-15EC-4265-9148-3411BBB26D54}" scale="85" showPageBreaks="1" fitToPage="1" printArea="1" hiddenRows="1" hiddenColumns="1" view="pageBreakPreview" topLeftCell="A70">
      <selection activeCell="I79" sqref="I79"/>
      <colBreaks count="2" manualBreakCount="2">
        <brk id="11" max="1048575" man="1"/>
        <brk id="16" max="1048575" man="1"/>
      </colBreaks>
      <pageMargins left="0" right="0" top="0" bottom="0" header="0" footer="0"/>
      <printOptions horizontalCentered="1"/>
      <pageSetup paperSize="9" scale="10" fitToHeight="2" orientation="landscape" r:id="rId2"/>
      <headerFooter alignWithMargins="0">
        <oddFooter>&amp;R&amp;"Book Antiqua,Bold"&amp;10Schedule-3/ Page &amp;P of &amp;N</oddFooter>
      </headerFooter>
    </customSheetView>
    <customSheetView guid="{023E95C7-CD0A-46A1-945E-64751E02EBFE}" scale="70" showPageBreaks="1" fitToPage="1" printArea="1" hiddenRows="1" hiddenColumns="1" view="pageBreakPreview" topLeftCell="A8">
      <selection activeCell="I21" sqref="I21"/>
      <colBreaks count="2" manualBreakCount="2">
        <brk id="11" max="1048575" man="1"/>
        <brk id="16" max="1048575" man="1"/>
      </colBreaks>
      <pageMargins left="0" right="0" top="0" bottom="0" header="0" footer="0"/>
      <printOptions horizontalCentered="1"/>
      <pageSetup paperSize="9" scale="10" fitToHeight="2" orientation="landscape" r:id="rId3"/>
      <headerFooter alignWithMargins="0">
        <oddFooter>&amp;R&amp;"Book Antiqua,Bold"&amp;10Schedule-3/ Page &amp;P of &amp;N</oddFooter>
      </headerFooter>
    </customSheetView>
    <customSheetView guid="{BB6473B7-092C-417E-97E7-ED0705AE17A0}" scale="70" showPageBreaks="1" fitToPage="1" printArea="1" hiddenRows="1" hiddenColumns="1" view="pageBreakPreview" topLeftCell="D295">
      <selection activeCell="I20" sqref="I20"/>
      <colBreaks count="2" manualBreakCount="2">
        <brk id="11" max="1048575" man="1"/>
        <brk id="16" max="1048575" man="1"/>
      </colBreaks>
      <pageMargins left="0" right="0" top="0" bottom="0" header="0" footer="0"/>
      <printOptions horizontalCentered="1"/>
      <pageSetup paperSize="9" scale="10" fitToHeight="2" orientation="landscape" r:id="rId4"/>
      <headerFooter alignWithMargins="0">
        <oddFooter>&amp;R&amp;"Book Antiqua,Bold"&amp;10Schedule-3/ Page &amp;P of &amp;N</oddFooter>
      </headerFooter>
    </customSheetView>
    <customSheetView guid="{A41EE4DE-0D82-4A56-8210-F78316511D11}" scale="90" showPageBreaks="1" fitToPage="1" printArea="1" hiddenColumns="1" view="pageBreakPreview" topLeftCell="E100">
      <selection activeCell="O114" sqref="O114"/>
      <colBreaks count="2" manualBreakCount="2">
        <brk id="11" max="1048575" man="1"/>
        <brk id="16" max="1048575" man="1"/>
      </colBreaks>
      <pageMargins left="0" right="0" top="0" bottom="0" header="0" footer="0"/>
      <printOptions horizontalCentered="1"/>
      <pageSetup paperSize="9" scale="57" fitToHeight="0" orientation="landscape" r:id="rId5"/>
      <headerFooter alignWithMargins="0">
        <oddFooter>&amp;R&amp;"Book Antiqua,Bold"&amp;10Schedule-3/ Page &amp;P of &amp;N</oddFooter>
      </headerFooter>
    </customSheetView>
    <customSheetView guid="{1E0C44A1-9358-4FBD-8C2C-4DB661DA1476}" scale="85" showPageBreaks="1" fitToPage="1" printArea="1" hiddenColumns="1" view="pageBreakPreview" topLeftCell="A272">
      <selection activeCell="K290" sqref="K290"/>
      <colBreaks count="2" manualBreakCount="2">
        <brk id="11" max="1048575" man="1"/>
        <brk id="16" max="1048575" man="1"/>
      </colBreaks>
      <pageMargins left="0" right="0" top="0" bottom="0" header="0" footer="0"/>
      <printOptions horizontalCentered="1"/>
      <pageSetup paperSize="9" scale="57" fitToHeight="0" orientation="landscape" r:id="rId6"/>
      <headerFooter alignWithMargins="0">
        <oddFooter>&amp;R&amp;"Book Antiqua,Bold"&amp;10Schedule-3/ Page &amp;P of &amp;N</oddFooter>
      </headerFooter>
    </customSheetView>
    <customSheetView guid="{498493C3-769C-4143-9114-C68CD1D40B11}" scale="85" showPageBreaks="1" fitToPage="1" printArea="1" hiddenColumns="1" view="pageBreakPreview" topLeftCell="A214">
      <selection activeCell="I224" sqref="I224"/>
      <colBreaks count="2" manualBreakCount="2">
        <brk id="11" max="1048575" man="1"/>
        <brk id="16" max="1048575" man="1"/>
      </colBreaks>
      <pageMargins left="0" right="0" top="0" bottom="0" header="0" footer="0"/>
      <printOptions horizontalCentered="1"/>
      <pageSetup paperSize="9" scale="57" fitToHeight="0" orientation="landscape" r:id="rId7"/>
      <headerFooter alignWithMargins="0">
        <oddFooter>&amp;R&amp;"Book Antiqua,Bold"&amp;10Schedule-3/ Page &amp;P of &amp;N</oddFooter>
      </headerFooter>
    </customSheetView>
    <customSheetView guid="{C431BC99-7569-44AB-83F6-AB73BDED3783}" showPageBreaks="1" printArea="1" hiddenRows="1" hiddenColumns="1" view="pageBreakPreview" topLeftCell="A298">
      <selection activeCell="E305" sqref="E305"/>
      <colBreaks count="1" manualBreakCount="1">
        <brk id="6" max="1048575" man="1"/>
      </colBreaks>
      <pageMargins left="0" right="0" top="0" bottom="0" header="0" footer="0"/>
      <printOptions horizontalCentered="1"/>
      <pageSetup paperSize="9" scale="93" orientation="portrait" r:id="rId8"/>
      <headerFooter alignWithMargins="0">
        <oddFooter>&amp;R&amp;"Book Antiqua,Bold"&amp;10Schedule-3/ Page &amp;P of &amp;N</oddFooter>
      </headerFooter>
    </customSheetView>
    <customSheetView guid="{E97134B6-5E8D-4951-8DA0-73D065532361}" showPageBreaks="1" printArea="1" hiddenColumns="1" view="pageBreakPreview">
      <selection activeCell="E18" sqref="E18"/>
      <colBreaks count="1" manualBreakCount="1">
        <brk id="6" max="1048575" man="1"/>
      </colBreaks>
      <pageMargins left="0" right="0" top="0" bottom="0" header="0" footer="0"/>
      <printOptions horizontalCentered="1"/>
      <pageSetup paperSize="9" orientation="landscape" r:id="rId9"/>
      <headerFooter alignWithMargins="0">
        <oddFooter>&amp;R&amp;"Book Antiqua,Bold"&amp;10Schedule-3/ Page &amp;P of &amp;N</oddFooter>
      </headerFooter>
    </customSheetView>
    <customSheetView guid="{D0757F9E-DF41-4B40-A5E5-F4F8FDD8D61D}" showPageBreaks="1" printArea="1" hiddenColumns="1" view="pageBreakPreview" topLeftCell="A18">
      <selection activeCell="E30" sqref="E30"/>
      <colBreaks count="1" manualBreakCount="1">
        <brk id="6" max="1048575" man="1"/>
      </colBreaks>
      <pageMargins left="0" right="0" top="0" bottom="0" header="0" footer="0"/>
      <printOptions horizontalCentered="1"/>
      <pageSetup paperSize="9" orientation="landscape" r:id="rId10"/>
      <headerFooter alignWithMargins="0">
        <oddFooter>&amp;R&amp;"Book Antiqua,Bold"&amp;10Schedule-3/ Page &amp;P of &amp;N</oddFooter>
      </headerFooter>
    </customSheetView>
    <customSheetView guid="{EE46BCD1-F715-4FA9-A5FC-1B125AD601E0}" scale="90" showPageBreaks="1" printArea="1" hiddenColumns="1" view="pageBreakPreview" topLeftCell="A5">
      <selection activeCell="E24" sqref="E24"/>
      <colBreaks count="1" manualBreakCount="1">
        <brk id="6" max="1048575" man="1"/>
      </colBreaks>
      <pageMargins left="0" right="0" top="0" bottom="0" header="0" footer="0"/>
      <printOptions horizontalCentered="1"/>
      <pageSetup paperSize="9" orientation="landscape" r:id="rId11"/>
      <headerFooter alignWithMargins="0">
        <oddFooter>&amp;R&amp;"Book Antiqua,Bold"&amp;10Schedule-3/ Page &amp;P of &amp;N</oddFooter>
      </headerFooter>
    </customSheetView>
    <customSheetView guid="{4AA1107B-A795-4744-B566-827168772C7A}" showPageBreaks="1" printArea="1" hiddenColumns="1" view="pageBreakPreview" topLeftCell="A18">
      <selection activeCell="E18" sqref="E18"/>
      <colBreaks count="1" manualBreakCount="1">
        <brk id="6" max="1048575" man="1"/>
      </colBreaks>
      <pageMargins left="0" right="0" top="0" bottom="0" header="0" footer="0"/>
      <printOptions horizontalCentered="1"/>
      <pageSetup paperSize="9" orientation="landscape" r:id="rId12"/>
      <headerFooter alignWithMargins="0">
        <oddFooter>&amp;R&amp;"Book Antiqua,Bold"&amp;10Schedule-3/ Page &amp;P of &amp;N</oddFooter>
      </headerFooter>
    </customSheetView>
    <customSheetView guid="{B23AD343-29DA-4CE0-BD10-47BF44F3782F}" hiddenColumns="1" topLeftCell="A9">
      <selection activeCell="E18" sqref="E18"/>
      <colBreaks count="1" manualBreakCount="1">
        <brk id="6" max="1048575" man="1"/>
      </colBreaks>
      <pageMargins left="0" right="0" top="0" bottom="0" header="0" footer="0"/>
      <printOptions horizontalCentered="1"/>
      <pageSetup paperSize="9" orientation="landscape" r:id="rId13"/>
      <headerFooter alignWithMargins="0">
        <oddFooter>&amp;R&amp;"Book Antiqua,Bold"&amp;10Schedule-3/ Page &amp;P of &amp;N</oddFooter>
      </headerFooter>
    </customSheetView>
    <customSheetView guid="{ECE9294F-C910-4036-88BC-B1F2176FB06B}" showPageBreaks="1" printArea="1" hiddenRows="1" hiddenColumns="1">
      <selection activeCell="E18" sqref="E18"/>
      <colBreaks count="1" manualBreakCount="1">
        <brk id="6" max="1048575" man="1"/>
      </colBreaks>
      <pageMargins left="0" right="0" top="0" bottom="0" header="0" footer="0"/>
      <printOptions horizontalCentered="1"/>
      <pageSetup paperSize="9" orientation="portrait" horizontalDpi="300" verticalDpi="300" r:id="rId14"/>
      <headerFooter alignWithMargins="0">
        <oddFooter>&amp;R&amp;"Book Antiqua,Bold"&amp;10Schedule-3/ Page &amp;P of &amp;N</oddFooter>
      </headerFooter>
    </customSheetView>
    <customSheetView guid="{4F65FF32-EC61-4022-A399-2986D7B6B8B3}" hiddenRows="1" hiddenColumns="1" showRuler="0" topLeftCell="A7">
      <selection activeCell="E17" sqref="E17"/>
      <rowBreaks count="1" manualBreakCount="1">
        <brk id="46" max="5" man="1"/>
      </rowBreaks>
      <colBreaks count="1" manualBreakCount="1">
        <brk id="6" max="1048575" man="1"/>
      </colBreaks>
      <pageMargins left="0" right="0" top="0" bottom="0" header="0" footer="0"/>
      <printOptions horizontalCentered="1"/>
      <pageSetup paperSize="9" scale="85" orientation="portrait" horizontalDpi="300" verticalDpi="300" r:id="rId15"/>
      <headerFooter alignWithMargins="0">
        <oddFooter>&amp;R&amp;"Book Antiqua,Bold"&amp;10Schedule-3/ Page &amp;P of &amp;N</oddFooter>
      </headerFooter>
    </customSheetView>
    <customSheetView guid="{01ACF2E1-8E61-4459-ABC1-B6C183DEED61}" showRuler="0">
      <selection activeCell="E26" sqref="E26"/>
      <rowBreaks count="1" manualBreakCount="1">
        <brk id="44" max="16383" man="1"/>
      </rowBreaks>
      <colBreaks count="1" manualBreakCount="1">
        <brk id="6" max="1048575" man="1"/>
      </colBreaks>
      <pageMargins left="0" right="0" top="0" bottom="0" header="0" footer="0"/>
      <printOptions horizontalCentered="1"/>
      <pageSetup paperSize="9" scale="87" orientation="portrait" horizontalDpi="300" verticalDpi="300" r:id="rId16"/>
      <headerFooter alignWithMargins="0">
        <oddFooter>&amp;R&amp;"Book Antiqua,Bold"&amp;10Schedule-3/ Page &amp;P of &amp;N</oddFooter>
      </headerFooter>
    </customSheetView>
    <customSheetView guid="{14D7F02E-BCCA-4517-ABC7-537FF4AEB67A}" hiddenRows="1" hiddenColumns="1">
      <selection activeCell="E152" sqref="E152"/>
      <rowBreaks count="4" manualBreakCount="4">
        <brk id="29" max="5" man="1"/>
        <brk id="54" max="5" man="1"/>
        <brk id="73" max="5" man="1"/>
        <brk id="85" max="5" man="1"/>
      </rowBreaks>
      <colBreaks count="1" manualBreakCount="1">
        <brk id="6" max="1048575" man="1"/>
      </colBreaks>
      <pageMargins left="0" right="0" top="0" bottom="0" header="0" footer="0"/>
      <printOptions horizontalCentered="1"/>
      <pageSetup paperSize="9" orientation="portrait" horizontalDpi="300" verticalDpi="300" r:id="rId17"/>
      <headerFooter alignWithMargins="0">
        <oddFooter>&amp;R&amp;"Book Antiqua,Bold"&amp;10Schedule-3/ Page &amp;P of &amp;N</oddFooter>
      </headerFooter>
    </customSheetView>
    <customSheetView guid="{27A45B7A-04F2-4516-B80B-5ED0825D4ED3}" hiddenColumns="1">
      <selection activeCell="E81" sqref="E81"/>
      <colBreaks count="1" manualBreakCount="1">
        <brk id="6" max="1048575" man="1"/>
      </colBreaks>
      <pageMargins left="0" right="0" top="0" bottom="0" header="0" footer="0"/>
      <printOptions horizontalCentered="1"/>
      <pageSetup paperSize="9" orientation="portrait" horizontalDpi="300" verticalDpi="300" r:id="rId18"/>
      <headerFooter alignWithMargins="0">
        <oddFooter>&amp;R&amp;"Book Antiqua,Bold"&amp;10Schedule-3/ Page &amp;P of &amp;N</oddFooter>
      </headerFooter>
    </customSheetView>
    <customSheetView guid="{E9F4E142-7D26-464D-BECA-4F3806DB1FE1}" hiddenColumns="1" topLeftCell="A3">
      <selection activeCell="E18" sqref="E18"/>
      <colBreaks count="1" manualBreakCount="1">
        <brk id="6" max="1048575" man="1"/>
      </colBreaks>
      <pageMargins left="0" right="0" top="0" bottom="0" header="0" footer="0"/>
      <printOptions horizontalCentered="1"/>
      <pageSetup paperSize="9" orientation="landscape" r:id="rId19"/>
      <headerFooter alignWithMargins="0">
        <oddFooter>&amp;R&amp;"Book Antiqua,Bold"&amp;10Schedule-3/ Page &amp;P of &amp;N</oddFooter>
      </headerFooter>
    </customSheetView>
    <customSheetView guid="{A7DBDDEF-9245-44C6-9EBF-032DB6E1C0A2}" showPageBreaks="1" printArea="1" hiddenRows="1" hiddenColumns="1" view="pageBreakPreview" topLeftCell="A170">
      <selection activeCell="E186" sqref="E186"/>
      <colBreaks count="1" manualBreakCount="1">
        <brk id="6" max="1048575" man="1"/>
      </colBreaks>
      <pageMargins left="0" right="0" top="0" bottom="0" header="0" footer="0"/>
      <printOptions horizontalCentered="1"/>
      <pageSetup paperSize="9" orientation="landscape" r:id="rId20"/>
      <headerFooter alignWithMargins="0">
        <oddFooter>&amp;R&amp;"Book Antiqua,Bold"&amp;10Schedule-3/ Page &amp;P of &amp;N</oddFooter>
      </headerFooter>
    </customSheetView>
    <customSheetView guid="{7487ED9F-BBED-4B2A-9631-22F1A430946B}" showPageBreaks="1" printArea="1" hiddenColumns="1" view="pageBreakPreview" topLeftCell="A16">
      <selection activeCell="E18" sqref="E18"/>
      <colBreaks count="1" manualBreakCount="1">
        <brk id="6" max="1048575" man="1"/>
      </colBreaks>
      <pageMargins left="0" right="0" top="0" bottom="0" header="0" footer="0"/>
      <printOptions horizontalCentered="1"/>
      <pageSetup paperSize="9" orientation="landscape" r:id="rId21"/>
      <headerFooter alignWithMargins="0">
        <oddFooter>&amp;R&amp;"Book Antiqua,Bold"&amp;10Schedule-3/ Page &amp;P of &amp;N</oddFooter>
      </headerFooter>
    </customSheetView>
    <customSheetView guid="{B3CE7B10-A914-4559-A6DA-AED8C22AFD6D}" scale="80" showPageBreaks="1" printArea="1" hiddenColumns="1" view="pageBreakPreview" topLeftCell="A25">
      <selection activeCell="E52" sqref="E52"/>
      <colBreaks count="1" manualBreakCount="1">
        <brk id="6" max="1048575" man="1"/>
      </colBreaks>
      <pageMargins left="0" right="0" top="0" bottom="0" header="0" footer="0"/>
      <printOptions horizontalCentered="1"/>
      <pageSetup paperSize="9" orientation="landscape" r:id="rId22"/>
      <headerFooter alignWithMargins="0">
        <oddFooter>&amp;R&amp;"Book Antiqua,Bold"&amp;10Schedule-3/ Page &amp;P of &amp;N</oddFooter>
      </headerFooter>
    </customSheetView>
    <customSheetView guid="{D53177B2-31EC-4222-B97A-A37DCFD9E45B}" showPageBreaks="1" printArea="1" hiddenColumns="1" view="pageBreakPreview" topLeftCell="A163">
      <selection activeCell="E18" sqref="E18"/>
      <colBreaks count="1" manualBreakCount="1">
        <brk id="6" max="1048575" man="1"/>
      </colBreaks>
      <pageMargins left="0" right="0" top="0" bottom="0" header="0" footer="0"/>
      <printOptions horizontalCentered="1"/>
      <pageSetup paperSize="9" orientation="landscape" r:id="rId23"/>
      <headerFooter alignWithMargins="0">
        <oddFooter>&amp;R&amp;"Book Antiqua,Bold"&amp;10Schedule-3/ Page &amp;P of &amp;N</oddFooter>
      </headerFooter>
    </customSheetView>
    <customSheetView guid="{223BC0FC-814D-40F0-9795-CE82A16FF3A5}" showPageBreaks="1" printArea="1" hiddenColumns="1" view="pageBreakPreview" topLeftCell="A19">
      <selection activeCell="E19" sqref="E19"/>
      <colBreaks count="1" manualBreakCount="1">
        <brk id="6" max="1048575" man="1"/>
      </colBreaks>
      <pageMargins left="0" right="0" top="0" bottom="0" header="0" footer="0"/>
      <printOptions horizontalCentered="1"/>
      <pageSetup paperSize="9" orientation="landscape" r:id="rId24"/>
      <headerFooter alignWithMargins="0">
        <oddFooter>&amp;R&amp;"Book Antiqua,Bold"&amp;10Schedule-3/ Page &amp;P of &amp;N</oddFooter>
      </headerFooter>
    </customSheetView>
    <customSheetView guid="{B835C05C-B615-4DCB-982D-4519616B3CD8}" showPageBreaks="1" printArea="1" hiddenRows="1" hiddenColumns="1" view="pageBreakPreview">
      <selection activeCell="E19" sqref="E19"/>
      <colBreaks count="1" manualBreakCount="1">
        <brk id="6" max="1048575" man="1"/>
      </colBreaks>
      <pageMargins left="0" right="0" top="0" bottom="0" header="0" footer="0"/>
      <printOptions horizontalCentered="1"/>
      <pageSetup paperSize="9" scale="93" orientation="portrait" r:id="rId25"/>
      <headerFooter alignWithMargins="0">
        <oddFooter>&amp;R&amp;"Book Antiqua,Bold"&amp;10Schedule-3/ Page &amp;P of &amp;N</oddFooter>
      </headerFooter>
    </customSheetView>
    <customSheetView guid="{A34CC49F-E309-4C23-B4F6-1E3B307C10D1}" scale="85" showPageBreaks="1" fitToPage="1" printArea="1" hiddenColumns="1" view="pageBreakPreview" topLeftCell="F85">
      <selection activeCell="O105" sqref="O105"/>
      <colBreaks count="2" manualBreakCount="2">
        <brk id="11" max="1048575" man="1"/>
        <brk id="16" max="1048575" man="1"/>
      </colBreaks>
      <pageMargins left="0" right="0" top="0" bottom="0" header="0" footer="0"/>
      <printOptions horizontalCentered="1"/>
      <pageSetup paperSize="9" scale="60" fitToHeight="0" orientation="landscape" r:id="rId26"/>
      <headerFooter alignWithMargins="0">
        <oddFooter>&amp;R&amp;"Book Antiqua,Bold"&amp;10Schedule-3/ Page &amp;P of &amp;N</oddFooter>
      </headerFooter>
    </customSheetView>
    <customSheetView guid="{8909CFDD-4F29-4C72-886E-908773EE94A2}" scale="90" showPageBreaks="1" fitToPage="1" printArea="1" hiddenRows="1" hiddenColumns="1" view="pageBreakPreview">
      <selection activeCell="O22" sqref="O22"/>
      <colBreaks count="2" manualBreakCount="2">
        <brk id="11" max="1048575" man="1"/>
        <brk id="16" max="1048575" man="1"/>
      </colBreaks>
      <pageMargins left="0" right="0" top="0" bottom="0" header="0" footer="0"/>
      <printOptions horizontalCentered="1"/>
      <pageSetup paperSize="9" scale="14" fitToHeight="2" orientation="landscape" r:id="rId27"/>
      <headerFooter alignWithMargins="0">
        <oddFooter>&amp;R&amp;"Book Antiqua,Bold"&amp;10Schedule-3/ Page &amp;P of &amp;N</oddFooter>
      </headerFooter>
    </customSheetView>
    <customSheetView guid="{D5F8AD2D-F014-4A7B-9CE7-589273BD9F11}" scale="85" showPageBreaks="1" fitToPage="1" printArea="1" hiddenRows="1" hiddenColumns="1" view="pageBreakPreview" topLeftCell="C377">
      <selection activeCell="O415" sqref="O415"/>
      <colBreaks count="2" manualBreakCount="2">
        <brk id="11" max="1048575" man="1"/>
        <brk id="16" max="1048575" man="1"/>
      </colBreaks>
      <pageMargins left="0" right="0" top="0" bottom="0" header="0" footer="0"/>
      <printOptions horizontalCentered="1"/>
      <pageSetup paperSize="9" scale="10" fitToHeight="2" orientation="landscape" r:id="rId28"/>
      <headerFooter alignWithMargins="0">
        <oddFooter>&amp;R&amp;"Book Antiqua,Bold"&amp;10Schedule-3/ Page &amp;P of &amp;N</oddFooter>
      </headerFooter>
    </customSheetView>
    <customSheetView guid="{B79CB868-E256-4BC8-93B8-32C16DA3E61B}" scale="80" showPageBreaks="1" fitToPage="1" printArea="1" hiddenRows="1" hiddenColumns="1" view="pageBreakPreview" topLeftCell="A20">
      <selection activeCell="I20" sqref="I20"/>
      <colBreaks count="2" manualBreakCount="2">
        <brk id="11" max="1048575" man="1"/>
        <brk id="16" max="1048575" man="1"/>
      </colBreaks>
      <pageMargins left="0" right="0" top="0" bottom="0" header="0" footer="0"/>
      <printOptions horizontalCentered="1"/>
      <pageSetup paperSize="9" scale="14" fitToHeight="2" orientation="landscape" r:id="rId29"/>
      <headerFooter alignWithMargins="0">
        <oddFooter>&amp;R&amp;"Book Antiqua,Bold"&amp;10Schedule-3/ Page &amp;P of &amp;N</oddFooter>
      </headerFooter>
    </customSheetView>
  </customSheetViews>
  <mergeCells count="29">
    <mergeCell ref="A3:Q3"/>
    <mergeCell ref="B141:L141"/>
    <mergeCell ref="A4:Q4"/>
    <mergeCell ref="M8:P8"/>
    <mergeCell ref="L139:O139"/>
    <mergeCell ref="M7:P7"/>
    <mergeCell ref="M9:P9"/>
    <mergeCell ref="C8:F8"/>
    <mergeCell ref="C9:F9"/>
    <mergeCell ref="C10:F10"/>
    <mergeCell ref="A13:Q13"/>
    <mergeCell ref="AO13:AP13"/>
    <mergeCell ref="AL13:AM13"/>
    <mergeCell ref="H140:M140"/>
    <mergeCell ref="D142:E142"/>
    <mergeCell ref="D143:E143"/>
    <mergeCell ref="M144:N144"/>
    <mergeCell ref="M143:N143"/>
    <mergeCell ref="N15:P15"/>
    <mergeCell ref="A138:K138"/>
    <mergeCell ref="M11:P11"/>
    <mergeCell ref="A137:Q137"/>
    <mergeCell ref="A142:C142"/>
    <mergeCell ref="A143:C143"/>
    <mergeCell ref="C11:F11"/>
    <mergeCell ref="M142:N142"/>
    <mergeCell ref="O142:Q142"/>
    <mergeCell ref="O143:Q143"/>
    <mergeCell ref="F18:L18"/>
  </mergeCells>
  <phoneticPr fontId="3" type="noConversion"/>
  <conditionalFormatting sqref="K19:K136">
    <cfRule type="cellIs" dxfId="30" priority="2093" stopIfTrue="1" operator="equal">
      <formula>"a"</formula>
    </cfRule>
    <cfRule type="expression" dxfId="29" priority="2094" stopIfTrue="1">
      <formula>H19&gt;0</formula>
    </cfRule>
  </conditionalFormatting>
  <conditionalFormatting sqref="O19:O65 I19:I136 K19:K136 O69:O136">
    <cfRule type="expression" dxfId="28" priority="2091" stopIfTrue="1">
      <formula>H19&gt;0</formula>
    </cfRule>
  </conditionalFormatting>
  <conditionalFormatting sqref="O138">
    <cfRule type="expression" dxfId="27" priority="2857" stopIfTrue="1">
      <formula>N138&gt;0</formula>
    </cfRule>
  </conditionalFormatting>
  <conditionalFormatting sqref="O140:O141">
    <cfRule type="expression" dxfId="26" priority="2657" stopIfTrue="1">
      <formula>N140&gt;0</formula>
    </cfRule>
  </conditionalFormatting>
  <dataValidations count="5">
    <dataValidation operator="greaterThan" allowBlank="1" showInputMessage="1" showErrorMessage="1" error="Enter only Numeric Value greater than zero or leave the cell blank !" sqref="K142:K65450 K1:K2 K139:K140 K5:K12 K14:K17" xr:uid="{00000000-0002-0000-0800-000001000000}"/>
    <dataValidation allowBlank="1" showInputMessage="1" showErrorMessage="1" error="Enter Direct or Bought-out only" sqref="O18" xr:uid="{E1688936-593E-4BF6-B9E6-999544CF1F3F}"/>
    <dataValidation type="whole" operator="greaterThan" allowBlank="1" showInputMessage="1" showErrorMessage="1" error="Enter only Numeric Value greater than zero or leave the cell blank !" sqref="O19:O136" xr:uid="{00000000-0002-0000-0800-000002000000}">
      <formula1>0</formula1>
    </dataValidation>
    <dataValidation type="list" operator="greaterThan" allowBlank="1" showInputMessage="1" showErrorMessage="1" sqref="K19:K136" xr:uid="{00000000-0002-0000-0800-000003000000}">
      <formula1>"0%,5%,12%,18%,28%"</formula1>
    </dataValidation>
    <dataValidation type="whole" operator="greaterThan" allowBlank="1" showInputMessage="1" showErrorMessage="1" sqref="I19:I136" xr:uid="{00000000-0002-0000-0800-000004000000}">
      <formula1>1</formula1>
    </dataValidation>
  </dataValidations>
  <printOptions horizontalCentered="1"/>
  <pageMargins left="0.25" right="0.25" top="0.5" bottom="0.25" header="0.05" footer="0.05"/>
  <pageSetup paperSize="9" scale="87" fitToHeight="0" orientation="landscape" r:id="rId30"/>
  <headerFooter alignWithMargins="0">
    <oddFooter>&amp;R&amp;"Book Antiqua,Bold"&amp;10Schedule-3/ Page &amp;P of &amp;N</oddFooter>
  </headerFooter>
  <rowBreaks count="1" manualBreakCount="1">
    <brk id="127" max="16" man="1"/>
  </rowBreaks>
  <colBreaks count="2" manualBreakCount="2">
    <brk id="11" max="1048575" man="1"/>
    <brk id="16" max="1048575" man="1"/>
  </colBreaks>
  <drawing r:id="rId3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ateandTime xmlns="5b1e22a1-7343-4772-b68a-36de49ad4a02" xsi:nil="true"/>
    <lcf76f155ced4ddcb4097134ff3c332f xmlns="5b1e22a1-7343-4772-b68a-36de49ad4a02">
      <Terms xmlns="http://schemas.microsoft.com/office/infopath/2007/PartnerControls"/>
    </lcf76f155ced4ddcb4097134ff3c332f>
    <TaxCatchAll xmlns="a1a56b39-2d07-46dc-813a-584bd88ff0c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EFD0AE0786BE84BB6A8C22B19BB2AF1" ma:contentTypeVersion="12" ma:contentTypeDescription="Create a new document." ma:contentTypeScope="" ma:versionID="05db77ba7065240fcb4e489865377931">
  <xsd:schema xmlns:xsd="http://www.w3.org/2001/XMLSchema" xmlns:xs="http://www.w3.org/2001/XMLSchema" xmlns:p="http://schemas.microsoft.com/office/2006/metadata/properties" xmlns:ns2="5b1e22a1-7343-4772-b68a-36de49ad4a02" xmlns:ns3="a1a56b39-2d07-46dc-813a-584bd88ff0c3" targetNamespace="http://schemas.microsoft.com/office/2006/metadata/properties" ma:root="true" ma:fieldsID="b97f13c2ffd8d12921522421dcca1215" ns2:_="" ns3:_="">
    <xsd:import namespace="5b1e22a1-7343-4772-b68a-36de49ad4a02"/>
    <xsd:import namespace="a1a56b39-2d07-46dc-813a-584bd88ff0c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DateandTime"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1e22a1-7343-4772-b68a-36de49ad4a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DateandTime" ma:index="15" nillable="true" ma:displayName="Date and Time" ma:format="DateTime" ma:internalName="DateandTime">
      <xsd:simpleType>
        <xsd:restriction base="dms:DateTim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e3743e6-77a2-454a-a17c-8c8d56f9f3a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1a56b39-2d07-46dc-813a-584bd88ff0c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da0702b-8c77-47f9-96fd-fb55da0237be}" ma:internalName="TaxCatchAll" ma:showField="CatchAllData" ma:web="a1a56b39-2d07-46dc-813a-584bd88ff0c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D055EB4-9F33-48BA-BB0D-647D3D1FA4C2}">
  <ds:schemaRefs>
    <ds:schemaRef ds:uri="http://schemas.microsoft.com/sharepoint/v3/contenttype/forms"/>
  </ds:schemaRefs>
</ds:datastoreItem>
</file>

<file path=customXml/itemProps2.xml><?xml version="1.0" encoding="utf-8"?>
<ds:datastoreItem xmlns:ds="http://schemas.openxmlformats.org/officeDocument/2006/customXml" ds:itemID="{69E68401-4F17-4ABD-B2EC-DDED8FF74ACE}">
  <ds:schemaRefs>
    <ds:schemaRef ds:uri="http://schemas.microsoft.com/office/2006/metadata/properties"/>
    <ds:schemaRef ds:uri="http://schemas.microsoft.com/office/infopath/2007/PartnerControls"/>
    <ds:schemaRef ds:uri="5b1e22a1-7343-4772-b68a-36de49ad4a02"/>
    <ds:schemaRef ds:uri="a1a56b39-2d07-46dc-813a-584bd88ff0c3"/>
  </ds:schemaRefs>
</ds:datastoreItem>
</file>

<file path=customXml/itemProps3.xml><?xml version="1.0" encoding="utf-8"?>
<ds:datastoreItem xmlns:ds="http://schemas.openxmlformats.org/officeDocument/2006/customXml" ds:itemID="{5F489232-6B76-41A7-BB90-5D15A7229DB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36</vt:i4>
      </vt:variant>
    </vt:vector>
  </HeadingPairs>
  <TitlesOfParts>
    <vt:vector size="64" baseType="lpstr">
      <vt:lpstr>Basic</vt:lpstr>
      <vt:lpstr>Cover</vt:lpstr>
      <vt:lpstr>Instructions</vt:lpstr>
      <vt:lpstr>Names of Bidder</vt:lpstr>
      <vt:lpstr>Sch-1</vt:lpstr>
      <vt:lpstr>Sch-1 dis</vt:lpstr>
      <vt:lpstr>Sch-2</vt:lpstr>
      <vt:lpstr>Sch-2 Dis</vt:lpstr>
      <vt:lpstr>Sch-3 </vt:lpstr>
      <vt:lpstr>Sch-3 Dis</vt:lpstr>
      <vt:lpstr>Sch-4</vt:lpstr>
      <vt:lpstr>Sch-4b</vt:lpstr>
      <vt:lpstr>Sch-5</vt:lpstr>
      <vt:lpstr>Sch-5 Dis</vt:lpstr>
      <vt:lpstr>Sch-6</vt:lpstr>
      <vt:lpstr>Sch-6 After Discount</vt:lpstr>
      <vt:lpstr>Sch-7</vt:lpstr>
      <vt:lpstr>Sch-7 Dis</vt:lpstr>
      <vt:lpstr>Discount</vt:lpstr>
      <vt:lpstr>Octroi</vt:lpstr>
      <vt:lpstr>Entry Tax</vt:lpstr>
      <vt:lpstr>Other Taxes &amp; Duties</vt:lpstr>
      <vt:lpstr>Bid Form 2nd Envelope</vt:lpstr>
      <vt:lpstr>Q &amp; C (2)</vt:lpstr>
      <vt:lpstr>Q &amp; C</vt:lpstr>
      <vt:lpstr>N to W</vt:lpstr>
      <vt:lpstr>Sheet1</vt:lpstr>
      <vt:lpstr>Sheet3</vt:lpstr>
      <vt:lpstr>'Bid Form 2nd Envelope'!Print_Area</vt:lpstr>
      <vt:lpstr>Cover!Print_Area</vt:lpstr>
      <vt:lpstr>Discount!Print_Area</vt:lpstr>
      <vt:lpstr>'Entry Tax'!Print_Area</vt:lpstr>
      <vt:lpstr>Instructions!Print_Area</vt:lpstr>
      <vt:lpstr>'Names of Bidder'!Print_Area</vt:lpstr>
      <vt:lpstr>Octroi!Print_Area</vt:lpstr>
      <vt:lpstr>'Other Taxes &amp; Duties'!Print_Area</vt:lpstr>
      <vt:lpstr>'Q &amp; C'!Print_Area</vt:lpstr>
      <vt:lpstr>'Q &amp; C (2)'!Print_Area</vt:lpstr>
      <vt:lpstr>'Sch-1'!Print_Area</vt:lpstr>
      <vt:lpstr>'Sch-1 dis'!Print_Area</vt:lpstr>
      <vt:lpstr>'Sch-2'!Print_Area</vt:lpstr>
      <vt:lpstr>'Sch-2 Dis'!Print_Area</vt:lpstr>
      <vt:lpstr>'Sch-3 '!Print_Area</vt:lpstr>
      <vt:lpstr>'Sch-3 Dis'!Print_Area</vt:lpstr>
      <vt:lpstr>'Sch-4'!Print_Area</vt:lpstr>
      <vt:lpstr>'Sch-4b'!Print_Area</vt:lpstr>
      <vt:lpstr>'Sch-5'!Print_Area</vt:lpstr>
      <vt:lpstr>'Sch-5 Dis'!Print_Area</vt:lpstr>
      <vt:lpstr>'Sch-6'!Print_Area</vt:lpstr>
      <vt:lpstr>'Sch-6 After Discount'!Print_Area</vt:lpstr>
      <vt:lpstr>'Sch-7'!Print_Area</vt:lpstr>
      <vt:lpstr>'Sch-7 Dis'!Print_Area</vt:lpstr>
      <vt:lpstr>'Sch-1'!Print_Titles</vt:lpstr>
      <vt:lpstr>'Sch-1 dis'!Print_Titles</vt:lpstr>
      <vt:lpstr>'Sch-2'!Print_Titles</vt:lpstr>
      <vt:lpstr>'Sch-2 Dis'!Print_Titles</vt:lpstr>
      <vt:lpstr>'Sch-3 '!Print_Titles</vt:lpstr>
      <vt:lpstr>'Sch-3 Dis'!Print_Titles</vt:lpstr>
      <vt:lpstr>'Sch-5'!Print_Titles</vt:lpstr>
      <vt:lpstr>'Sch-5 Dis'!Print_Titles</vt:lpstr>
      <vt:lpstr>'Sch-6'!Print_Titles</vt:lpstr>
      <vt:lpstr>'Sch-6 After Discount'!Print_Titles</vt:lpstr>
      <vt:lpstr>'Sch-7'!Print_Titles</vt:lpstr>
      <vt:lpstr>'Sch-7 Dis'!Print_Titles</vt:lpstr>
    </vt:vector>
  </TitlesOfParts>
  <Manager/>
  <Company>POWERGRID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PGCIL</dc:creator>
  <cp:keywords/>
  <dc:description/>
  <cp:lastModifiedBy>C Lakshmi Manogna {सी लक्ष्मी  मनोगना}</cp:lastModifiedBy>
  <cp:revision/>
  <dcterms:created xsi:type="dcterms:W3CDTF">2001-07-26T10:23:15Z</dcterms:created>
  <dcterms:modified xsi:type="dcterms:W3CDTF">2025-11-25T05:01:25Z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0x0101001EFD0AE0786BE84BB6A8C22B19BB2AF1</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MSIP_Label_67de828d-f69d-40d4-9531-ce724429a5c7_Enabled">
    <vt:lpwstr>true</vt:lpwstr>
  </property>
  <property fmtid="{D5CDD505-2E9C-101B-9397-08002B2CF9AE}" pid="7" name="MSIP_Label_67de828d-f69d-40d4-9531-ce724429a5c7_SetDate">
    <vt:lpwstr>2025-09-01T09:46:25Z</vt:lpwstr>
  </property>
  <property fmtid="{D5CDD505-2E9C-101B-9397-08002B2CF9AE}" pid="8" name="MSIP_Label_67de828d-f69d-40d4-9531-ce724429a5c7_Method">
    <vt:lpwstr>Privileged</vt:lpwstr>
  </property>
  <property fmtid="{D5CDD505-2E9C-101B-9397-08002B2CF9AE}" pid="9" name="MSIP_Label_67de828d-f69d-40d4-9531-ce724429a5c7_Name">
    <vt:lpwstr>Unrestricted-IT</vt:lpwstr>
  </property>
  <property fmtid="{D5CDD505-2E9C-101B-9397-08002B2CF9AE}" pid="10" name="MSIP_Label_67de828d-f69d-40d4-9531-ce724429a5c7_SiteId">
    <vt:lpwstr>7048075c-52c2-4a40-8e7c-5c5a5573c87f</vt:lpwstr>
  </property>
  <property fmtid="{D5CDD505-2E9C-101B-9397-08002B2CF9AE}" pid="11" name="MSIP_Label_67de828d-f69d-40d4-9531-ce724429a5c7_ActionId">
    <vt:lpwstr>2a0fd865-37ae-4dc1-b859-58dccc5186c8</vt:lpwstr>
  </property>
  <property fmtid="{D5CDD505-2E9C-101B-9397-08002B2CF9AE}" pid="12" name="MSIP_Label_67de828d-f69d-40d4-9531-ce724429a5c7_ContentBits">
    <vt:lpwstr>0</vt:lpwstr>
  </property>
  <property fmtid="{D5CDD505-2E9C-101B-9397-08002B2CF9AE}" pid="13" name="MSIP_Label_67de828d-f69d-40d4-9531-ce724429a5c7_Tag">
    <vt:lpwstr>10, 0, 1, 1</vt:lpwstr>
  </property>
  <property fmtid="{D5CDD505-2E9C-101B-9397-08002B2CF9AE}" pid="14" name="MediaServiceImageTags">
    <vt:lpwstr/>
  </property>
</Properties>
</file>