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insha.khan\OneDrive - Power Grid Corporation of India Limited\CnM - CnM\WORKS\2025-26\Insha\WC 4382 Renovation of Guest house at RHQ\Bid Docs\Published\"/>
    </mc:Choice>
  </mc:AlternateContent>
  <xr:revisionPtr revIDLastSave="0" documentId="13_ncr:1_{1E6CABE3-8474-429F-ADBC-4F4727F03029}" xr6:coauthVersionLast="47" xr6:coauthVersionMax="47" xr10:uidLastSave="{00000000-0000-0000-0000-000000000000}"/>
  <workbookProtection workbookAlgorithmName="SHA-512" workbookHashValue="K/TfKVZUGomtxSb+Vd9X6hamvYq+cCIMyFfcSskJQz8K04a1qvuItQfUx4Z0rLtVhHf5icnhFSwl1GX43Ip2Gg==" workbookSaltValue="SOXtU9X3LK5Mx17xfZt8sQ==" workbookSpinCount="100000"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s>
  <definedNames>
    <definedName name="\A" localSheetId="0">#REF!</definedName>
    <definedName name="\A">#REF!</definedName>
    <definedName name="\aa" localSheetId="0">#REF!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'[3]Sch-1a'!#REF!</definedName>
    <definedName name="date">#REF!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Bidder'!$A$1:$C$22</definedName>
    <definedName name="_xlnm.Print_Area" localSheetId="4">'Schedule-I'!$A$1:$I$15</definedName>
    <definedName name="_xlnm.Print_Area" localSheetId="5">'Schedule-II'!$A$1:$K$158</definedName>
    <definedName name="_xlnm.Print_Titles" localSheetId="4">'Schedule-I'!$9:$9</definedName>
    <definedName name="printedname">#REF!</definedName>
    <definedName name="_xlnm.Recorder" localSheetId="0">#REF!</definedName>
    <definedName name="_xlnm.Recorder">#REF!</definedName>
    <definedName name="TEST" localSheetId="0">#REF!</definedName>
    <definedName name="TEST">#REF!</definedName>
    <definedName name="ttt">#REF!</definedName>
    <definedName name="typeofbidder">#REF!</definedName>
    <definedName name="uuu">#REF!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3545AE1A_D3DD_4FC8_880A_180A3F66AD42_.wvu.Cols" localSheetId="2" hidden="1">'Attach 10 IP'!$K:$P</definedName>
    <definedName name="Z_3545AE1A_D3DD_4FC8_880A_180A3F66AD42_.wvu.Cols" localSheetId="0" hidden="1">'Name of Bidder'!#REF!,'Name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Bidder'!$A$1:$C$21</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Bidder'!#REF!,'Name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Bidder'!$A$1:$C$21</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Bidder'!#REF!,'Name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Bidder'!$A$1:$C$21</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Bidder'!#REF!,'Name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Bidder'!$A$1:$C$21</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Bidder'!#REF!,'Name of Bidder'!$E:$R</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Bidder'!$A$1:$C$21</definedName>
    <definedName name="Z_6F637C86_117D_4792_B5D4_37E20B1C50B5_.wvu.Rows" localSheetId="2" hidden="1">'Attach 10 IP'!$42:$44</definedName>
    <definedName name="Z_6F637C86_117D_4792_B5D4_37E20B1C50B5_.wvu.Rows" localSheetId="0" hidden="1">'Name of Bidder'!$6:$8,'Name of Bidder'!$13:$15,'Name of Bidder'!#REF!</definedName>
    <definedName name="Z_6F637C86_117D_4792_B5D4_37E20B1C50B5_.wvu.Rows" localSheetId="3" hidden="1">'N-W (Cr.)'!$1:$119</definedName>
    <definedName name="Z_71DFD631_F0FC_4D77_B088_495FC5677788_.wvu.Cols" localSheetId="2" hidden="1">'Attach 10 IP'!$K:$P</definedName>
    <definedName name="Z_71DFD631_F0FC_4D77_B088_495FC5677788_.wvu.Cols" localSheetId="3" hidden="1">'N-W (Cr.)'!$C:$C,'N-W (Cr.)'!$F:$U</definedName>
    <definedName name="Z_71DFD631_F0FC_4D77_B088_495FC5677788_.wvu.PrintArea" localSheetId="1" hidden="1">'Attach 10'!$A$1:$E$27</definedName>
    <definedName name="Z_71DFD631_F0FC_4D77_B088_495FC5677788_.wvu.PrintArea" localSheetId="2" hidden="1">'Attach 10 IP'!$A$8:$I$223</definedName>
    <definedName name="Z_71DFD631_F0FC_4D77_B088_495FC5677788_.wvu.PrintArea" localSheetId="7" hidden="1">'Bid Form'!$A$1:$F$53</definedName>
    <definedName name="Z_71DFD631_F0FC_4D77_B088_495FC5677788_.wvu.PrintArea" localSheetId="0" hidden="1">'Name of Bidder'!$A$1:$C$21</definedName>
    <definedName name="Z_71DFD631_F0FC_4D77_B088_495FC5677788_.wvu.PrintArea" localSheetId="4" hidden="1">'Schedule-I'!$A$1:$I$11</definedName>
    <definedName name="Z_71DFD631_F0FC_4D77_B088_495FC5677788_.wvu.PrintArea" localSheetId="5" hidden="1">'Schedule-II'!$A$1:$J$157</definedName>
    <definedName name="Z_71DFD631_F0FC_4D77_B088_495FC5677788_.wvu.PrintTitles" localSheetId="4" hidden="1">'Schedule-I'!$9:$9</definedName>
    <definedName name="Z_71DFD631_F0FC_4D77_B088_495FC5677788_.wvu.Rows" localSheetId="2" hidden="1">'Attach 10 IP'!$42:$44</definedName>
    <definedName name="Z_71DFD631_F0FC_4D77_B088_495FC5677788_.wvu.Rows" localSheetId="0" hidden="1">'Name of Bidder'!$6:$8,'Name of Bidder'!$13:$15,'Name of Bidder'!#REF!</definedName>
    <definedName name="Z_71DFD631_F0FC_4D77_B088_495FC5677788_.wvu.Rows" localSheetId="3" hidden="1">'N-W (Cr.)'!$1:$119</definedName>
    <definedName name="Z_768FBB31_C98F_42D8_8A21_9E4C92CB0C4E_.wvu.Cols" localSheetId="2" hidden="1">'Attach 10 IP'!$K:$P</definedName>
    <definedName name="Z_768FBB31_C98F_42D8_8A21_9E4C92CB0C4E_.wvu.Cols" localSheetId="0" hidden="1">'Name of Bidder'!$D:$G</definedName>
    <definedName name="Z_768FBB31_C98F_42D8_8A21_9E4C92CB0C4E_.wvu.Cols" localSheetId="3" hidden="1">'N-W (Cr.)'!$C:$C,'N-W (Cr.)'!$F:$U</definedName>
    <definedName name="Z_768FBB31_C98F_42D8_8A21_9E4C92CB0C4E_.wvu.Cols" localSheetId="5" hidden="1">'Schedule-II'!$L:$N</definedName>
    <definedName name="Z_768FBB31_C98F_42D8_8A21_9E4C92CB0C4E_.wvu.PrintArea" localSheetId="1" hidden="1">'Attach 10'!$A$1:$E$27</definedName>
    <definedName name="Z_768FBB31_C98F_42D8_8A21_9E4C92CB0C4E_.wvu.PrintArea" localSheetId="2" hidden="1">'Attach 10 IP'!$A$8:$I$223</definedName>
    <definedName name="Z_768FBB31_C98F_42D8_8A21_9E4C92CB0C4E_.wvu.PrintArea" localSheetId="7" hidden="1">'Bid Form'!$A$1:$F$53</definedName>
    <definedName name="Z_768FBB31_C98F_42D8_8A21_9E4C92CB0C4E_.wvu.PrintArea" localSheetId="0" hidden="1">'Name of Bidder'!$A$1:$C$22</definedName>
    <definedName name="Z_768FBB31_C98F_42D8_8A21_9E4C92CB0C4E_.wvu.PrintArea" localSheetId="4" hidden="1">'Schedule-I'!$A$1:$I$15</definedName>
    <definedName name="Z_768FBB31_C98F_42D8_8A21_9E4C92CB0C4E_.wvu.PrintArea" localSheetId="5" hidden="1">'Schedule-II'!$A$1:$K$158</definedName>
    <definedName name="Z_768FBB31_C98F_42D8_8A21_9E4C92CB0C4E_.wvu.PrintTitles" localSheetId="4" hidden="1">'Schedule-I'!$9:$9</definedName>
    <definedName name="Z_768FBB31_C98F_42D8_8A21_9E4C92CB0C4E_.wvu.Rows" localSheetId="2" hidden="1">'Attach 10 IP'!$42:$44</definedName>
    <definedName name="Z_768FBB31_C98F_42D8_8A21_9E4C92CB0C4E_.wvu.Rows" localSheetId="0" hidden="1">'Name of Bidder'!$6:$8</definedName>
    <definedName name="Z_768FBB31_C98F_42D8_8A21_9E4C92CB0C4E_.wvu.Rows" localSheetId="3" hidden="1">'N-W (Cr.)'!$1:$119</definedName>
    <definedName name="Z_863DE73B_EDD5_4C94_B877_7C156CB081F7_.wvu.Cols" localSheetId="2" hidden="1">'Attach 10 IP'!$K:$P</definedName>
    <definedName name="Z_863DE73B_EDD5_4C94_B877_7C156CB081F7_.wvu.Cols" localSheetId="0" hidden="1">'Name of Bidder'!#REF!,'Name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Bidder'!$A$1:$C$21</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Bidder'!#REF!</definedName>
    <definedName name="Z_902C40DA_376E_410F_87E5_8188D8393A84_.wvu.PrintArea" localSheetId="0" hidden="1">'Name of Bidder'!$A$1:$C$21</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Bidder'!#REF!,'Name of Bidder'!$E:$R</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Bidder'!$A$1:$C$21</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Bidder'!#REF!,'Name of Bidder'!$E:$R</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Bidder'!$A$1:$C$21</definedName>
    <definedName name="Z_A60C0BDD_7FB1_4EBA_A0E1_529280DA1A28_.wvu.Rows" localSheetId="2" hidden="1">'Attach 10 IP'!$42:$44</definedName>
    <definedName name="Z_A60C0BDD_7FB1_4EBA_A0E1_529280DA1A28_.wvu.Rows" localSheetId="0" hidden="1">'Name of Bidder'!$6:$8,'Name of Bidder'!$13:$15,'Name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Bidder'!#REF!,'Name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Bidder'!$A$1:$C$21</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Bidder'!#REF!,'Name of Bidder'!$E:$R</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Bidder'!$A$1:$C$21</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Bidder'!#REF!</definedName>
    <definedName name="Z_E6F7301F_B7DF_4D80_9428_3CD22143194F_.wvu.PrintArea" localSheetId="0" hidden="1">'Name of Bidder'!$A$1:$C$21</definedName>
    <definedName name="Z_E6F7301F_B7DF_4D80_9428_3CD22143194F_.wvu.Rows" localSheetId="0" hidden="1">'Name of Bidder'!#REF!</definedName>
    <definedName name="Z_ECEBABD0_566A_41C4_AA9A_38EA30EFEDA8_.wvu.PrintArea" localSheetId="1" hidden="1">'Attach 10'!$A$1:$E$29</definedName>
    <definedName name="Z_F3854C08_3477_4F6D_851C_40DFA3C6F6FE_.wvu.Cols" localSheetId="2" hidden="1">'Attach 10 IP'!$K:$P</definedName>
    <definedName name="Z_F3854C08_3477_4F6D_851C_40DFA3C6F6FE_.wvu.Cols" localSheetId="0" hidden="1">'Name of Bidder'!$D:$G</definedName>
    <definedName name="Z_F3854C08_3477_4F6D_851C_40DFA3C6F6FE_.wvu.Cols" localSheetId="3" hidden="1">'N-W (Cr.)'!$C:$C,'N-W (Cr.)'!$F:$U</definedName>
    <definedName name="Z_F3854C08_3477_4F6D_851C_40DFA3C6F6FE_.wvu.Cols" localSheetId="5" hidden="1">'Schedule-II'!$L:$M</definedName>
    <definedName name="Z_F3854C08_3477_4F6D_851C_40DFA3C6F6FE_.wvu.PrintArea" localSheetId="1" hidden="1">'Attach 10'!$A$1:$E$27</definedName>
    <definedName name="Z_F3854C08_3477_4F6D_851C_40DFA3C6F6FE_.wvu.PrintArea" localSheetId="2" hidden="1">'Attach 10 IP'!$A$8:$I$223</definedName>
    <definedName name="Z_F3854C08_3477_4F6D_851C_40DFA3C6F6FE_.wvu.PrintArea" localSheetId="7" hidden="1">'Bid Form'!$A$1:$F$53</definedName>
    <definedName name="Z_F3854C08_3477_4F6D_851C_40DFA3C6F6FE_.wvu.PrintArea" localSheetId="0" hidden="1">'Name of Bidder'!$A$1:$C$22</definedName>
    <definedName name="Z_F3854C08_3477_4F6D_851C_40DFA3C6F6FE_.wvu.PrintArea" localSheetId="4" hidden="1">'Schedule-I'!$A$1:$I$15</definedName>
    <definedName name="Z_F3854C08_3477_4F6D_851C_40DFA3C6F6FE_.wvu.PrintArea" localSheetId="5" hidden="1">'Schedule-II'!$A$1:$K$158</definedName>
    <definedName name="Z_F3854C08_3477_4F6D_851C_40DFA3C6F6FE_.wvu.PrintTitles" localSheetId="4" hidden="1">'Schedule-I'!$9:$9</definedName>
    <definedName name="Z_F3854C08_3477_4F6D_851C_40DFA3C6F6FE_.wvu.Rows" localSheetId="2" hidden="1">'Attach 10 IP'!$42:$44</definedName>
    <definedName name="Z_F3854C08_3477_4F6D_851C_40DFA3C6F6FE_.wvu.Rows" localSheetId="0" hidden="1">'Name of Bidder'!$6:$8</definedName>
    <definedName name="Z_F3854C08_3477_4F6D_851C_40DFA3C6F6FE_.wvu.Rows" localSheetId="3" hidden="1">'N-W (Cr.)'!$1:$119</definedName>
    <definedName name="Z_FAE469C4_CC0E_407B_871F_7B3C94956CEC_.wvu.Cols" localSheetId="2" hidden="1">'Attach 10 IP'!$K:$P</definedName>
    <definedName name="Z_FAE469C4_CC0E_407B_871F_7B3C94956CEC_.wvu.Cols" localSheetId="3" hidden="1">'N-W (Cr.)'!$C:$C,'N-W (Cr.)'!$F:$U</definedName>
    <definedName name="Z_FAE469C4_CC0E_407B_871F_7B3C94956CEC_.wvu.PrintArea" localSheetId="1" hidden="1">'Attach 10'!$A$1:$E$27</definedName>
    <definedName name="Z_FAE469C4_CC0E_407B_871F_7B3C94956CEC_.wvu.PrintArea" localSheetId="2" hidden="1">'Attach 10 IP'!$A$8:$I$223</definedName>
    <definedName name="Z_FAE469C4_CC0E_407B_871F_7B3C94956CEC_.wvu.PrintArea" localSheetId="7" hidden="1">'Bid Form'!$A$1:$F$53</definedName>
    <definedName name="Z_FAE469C4_CC0E_407B_871F_7B3C94956CEC_.wvu.PrintArea" localSheetId="0" hidden="1">'Name of Bidder'!$A$1:$C$21</definedName>
    <definedName name="Z_FAE469C4_CC0E_407B_871F_7B3C94956CEC_.wvu.PrintArea" localSheetId="4" hidden="1">'Schedule-I'!$A$1:$I$11</definedName>
    <definedName name="Z_FAE469C4_CC0E_407B_871F_7B3C94956CEC_.wvu.PrintArea" localSheetId="5" hidden="1">'Schedule-II'!$A$1:$J$157</definedName>
    <definedName name="Z_FAE469C4_CC0E_407B_871F_7B3C94956CEC_.wvu.PrintTitles" localSheetId="4" hidden="1">'Schedule-I'!$9:$9</definedName>
    <definedName name="Z_FAE469C4_CC0E_407B_871F_7B3C94956CEC_.wvu.Rows" localSheetId="2" hidden="1">'Attach 10 IP'!$42:$44</definedName>
    <definedName name="Z_FAE469C4_CC0E_407B_871F_7B3C94956CEC_.wvu.Rows" localSheetId="0" hidden="1">'Name of Bidder'!$6:$8,'Name of Bidder'!$13:$15,'Name of Bidder'!#REF!</definedName>
    <definedName name="Z_FAE469C4_CC0E_407B_871F_7B3C94956CEC_.wvu.Rows" localSheetId="3" hidden="1">'N-W (Cr.)'!$1:$119</definedName>
  </definedNames>
  <calcPr calcId="191028"/>
  <customWorkbookViews>
    <customWorkbookView name="Ramu Jella {जेल्‍ला रामू} - Personal View" guid="{FAE469C4-CC0E-407B-871F-7B3C94956CEC}" mergeInterval="0" personalView="1" maximized="1" windowWidth="1596" windowHeight="674" tabRatio="908" activeSheetId="1"/>
    <customWorkbookView name="Srimannarayana Gajula {श्री जी. श्रीमननारायण} - Personal View" guid="{A60C0BDD-7FB1-4EBA-A0E1-529280DA1A28}" mergeInterval="0" personalView="1" maximized="1" xWindow="-8" yWindow="-8" windowWidth="1382" windowHeight="744" tabRatio="908" activeSheetId="12"/>
    <customWorkbookView name="60020139 - Personal View" guid="{9CE94B9F-4902-4B08-AE4E-74E93D8E789E}" mergeInterval="0" personalView="1" maximized="1" xWindow="1" yWindow="1" windowWidth="1024" windowHeight="505" tabRatio="908" activeSheetId="3"/>
    <customWorkbookView name="AGM_ONM1 - Personal View" guid="{61A8E90E-9DEC-4083-98B2-482D9678BA93}" mergeInterval="0" personalView="1" maximized="1" xWindow="1" yWindow="1" windowWidth="1167" windowHeight="587" tabRatio="908" activeSheetId="3"/>
    <customWorkbookView name="20587 - Personal View" guid="{629BDD3E-4046-451D-8D01-11325237A091}" mergeInterval="0" personalView="1" maximized="1" windowWidth="1362" windowHeight="517" tabRatio="908" activeSheetId="1"/>
    <customWorkbookView name="02345 - Personal View" guid="{C0D2F720-9CF1-451B-A21B-46E9EE29F95A}" mergeInterval="0" personalView="1" maximized="1" xWindow="1" yWindow="1" windowWidth="1366" windowHeight="538" tabRatio="908" activeSheetId="1"/>
    <customWorkbookView name="Baijnath Singh - Personal View" guid="{3545AE1A-D3DD-4FC8-880A-180A3F66AD42}" mergeInterval="0" personalView="1" maximized="1" windowWidth="1362" windowHeight="495" tabRatio="908" activeSheetId="20"/>
    <customWorkbookView name="01192 - Personal View" guid="{1C70608C-646A-4043-A222-6253B5006A93}" mergeInterval="0" personalView="1" maximized="1" xWindow="1" yWindow="1" windowWidth="1366" windowHeight="538" tabRatio="807" activeSheetId="2" showComments="commIndAndComment"/>
    <customWorkbookView name="20074 - Personal View" guid="{8E7B022F-1113-4BA2-B2BA-8EDBE02A2557}" mergeInterval="0" personalView="1" maximized="1" windowWidth="1020" windowHeight="539" activeSheetId="2"/>
    <customWorkbookView name="asd - Personal View" guid="{A3F641DF-CF1D-48E3-AFDC-E52726A449CB}" mergeInterval="0" personalView="1" maximized="1" windowWidth="1276" windowHeight="597" activeSheetId="2"/>
    <customWorkbookView name="01009 - Personal View" guid="{ECEBABD0-566A-41C4-AA9A-38EA30EFEDA8}" mergeInterval="0" personalView="1" maximized="1" xWindow="42" yWindow="34" windowWidth="737" windowHeight="521" activeSheetId="11"/>
    <customWorkbookView name="01209 - Personal View" guid="{237D8718-39ED-4FFE-B3B2-D1192F8D2E87}" mergeInterval="0" personalView="1" maximized="1" xWindow="1" yWindow="1" windowWidth="1366" windowHeight="538" tabRatio="779" activeSheetId="2"/>
    <customWorkbookView name="00398 - Personal View" guid="{CD4CA1A8-824A-452F-BDBA-32A47C1B3013}" mergeInterval="0" personalView="1" maximized="1" xWindow="1" yWindow="1" windowWidth="1366" windowHeight="538" tabRatio="779" activeSheetId="2"/>
    <customWorkbookView name="01290 - Personal View" guid="{6B2C1320-5106-401D-86E8-03FFC7419150}" mergeInterval="0" personalView="1" maximized="1" windowWidth="1362" windowHeight="509" tabRatio="908" activeSheetId="1"/>
    <customWorkbookView name="31094 - Personal View" guid="{863DE73B-EDD5-4C94-B877-7C156CB081F7}" mergeInterval="0" personalView="1" maximized="1" xWindow="1" yWindow="1" windowWidth="1362" windowHeight="538" tabRatio="908" activeSheetId="1"/>
    <customWorkbookView name="P S N Sarma {पी.एस.एन. सरमा} - Personal View" guid="{DF819C10-7533-4A2E-B278-90B3B38A4AE6}" mergeInterval="0" personalView="1" maximized="1" xWindow="-8" yWindow="-8" windowWidth="1382" windowHeight="744" tabRatio="908" activeSheetId="1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Chittaloori Venkanna {चित्‍तलूरी वेंकन्‍ना} - Personal View" guid="{71DFD631-F0FC-4D77-B088-495FC5677788}" mergeInterval="0" personalView="1" maximized="1" windowWidth="1362" windowHeight="502" tabRatio="908" activeSheetId="1"/>
    <customWorkbookView name="C Lakshmi Manogna {सी लक्ष्मी  मनोगना} - Personal View" guid="{768FBB31-C98F-42D8-8A21-9E4C92CB0C4E}" mergeInterval="0" personalView="1" maximized="1" windowWidth="1436" windowHeight="634" tabRatio="908" activeSheetId="1"/>
    <customWorkbookView name="T Suryaprakash {टी. सूर्यप्रकाश} - Personal View" guid="{F3854C08-3477-4F6D-851C-40DFA3C6F6FE}" mergeInterval="0" personalView="1" maximized="1" windowWidth="1916" windowHeight="814" tabRatio="908"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6" i="5"/>
  <c r="B7" i="5"/>
  <c r="B4" i="5"/>
  <c r="B5" i="7"/>
  <c r="B6" i="7"/>
  <c r="B7" i="7"/>
  <c r="H12" i="5"/>
  <c r="I12" i="5" s="1"/>
  <c r="I14" i="5" s="1"/>
  <c r="D18" i="7" s="1"/>
  <c r="B11" i="7"/>
  <c r="A114" i="6"/>
  <c r="I111" i="6"/>
  <c r="J111" i="6" s="1"/>
  <c r="I112" i="6"/>
  <c r="J112" i="6" s="1"/>
  <c r="A111" i="6"/>
  <c r="A112" i="6"/>
  <c r="A80" i="6"/>
  <c r="A81" i="6"/>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79" i="6"/>
  <c r="I76" i="6"/>
  <c r="J76" i="6"/>
  <c r="H13" i="5" l="1"/>
  <c r="N9" i="6"/>
  <c r="N8" i="6"/>
  <c r="I118" i="6"/>
  <c r="J118" i="6" s="1"/>
  <c r="I119" i="6"/>
  <c r="J119" i="6" s="1"/>
  <c r="I120" i="6"/>
  <c r="J120" i="6" s="1"/>
  <c r="I121" i="6"/>
  <c r="J121" i="6" s="1"/>
  <c r="I122" i="6"/>
  <c r="J122" i="6" s="1"/>
  <c r="I123" i="6"/>
  <c r="J123" i="6" s="1"/>
  <c r="I124" i="6"/>
  <c r="J124" i="6"/>
  <c r="I125" i="6"/>
  <c r="J125" i="6" s="1"/>
  <c r="I126" i="6"/>
  <c r="J126" i="6" s="1"/>
  <c r="I127" i="6"/>
  <c r="J127" i="6" s="1"/>
  <c r="I128" i="6"/>
  <c r="J128" i="6" s="1"/>
  <c r="I129" i="6"/>
  <c r="J129" i="6" s="1"/>
  <c r="I130" i="6"/>
  <c r="J130" i="6" s="1"/>
  <c r="I131" i="6"/>
  <c r="J131" i="6" s="1"/>
  <c r="I132" i="6"/>
  <c r="J132" i="6" s="1"/>
  <c r="I133" i="6"/>
  <c r="J133" i="6" s="1"/>
  <c r="I134" i="6"/>
  <c r="J134" i="6" s="1"/>
  <c r="I135" i="6"/>
  <c r="J135" i="6" s="1"/>
  <c r="I136" i="6"/>
  <c r="J136" i="6" s="1"/>
  <c r="I137" i="6"/>
  <c r="J137" i="6" s="1"/>
  <c r="I138" i="6"/>
  <c r="J138" i="6" s="1"/>
  <c r="I139" i="6"/>
  <c r="J139" i="6" s="1"/>
  <c r="I140" i="6"/>
  <c r="J140" i="6" s="1"/>
  <c r="I141" i="6"/>
  <c r="J141" i="6" s="1"/>
  <c r="I142" i="6"/>
  <c r="J142" i="6" s="1"/>
  <c r="I143" i="6"/>
  <c r="J143" i="6" s="1"/>
  <c r="I144" i="6"/>
  <c r="J144" i="6" s="1"/>
  <c r="I145" i="6"/>
  <c r="J145" i="6" s="1"/>
  <c r="I146" i="6"/>
  <c r="J146" i="6" s="1"/>
  <c r="I147" i="6"/>
  <c r="J147" i="6" s="1"/>
  <c r="I148" i="6"/>
  <c r="J148" i="6" s="1"/>
  <c r="I149" i="6"/>
  <c r="J149" i="6" s="1"/>
  <c r="I150" i="6"/>
  <c r="J150" i="6" s="1"/>
  <c r="I151" i="6"/>
  <c r="J151" i="6" s="1"/>
  <c r="I152" i="6"/>
  <c r="J152" i="6" s="1"/>
  <c r="I153" i="6"/>
  <c r="J153" i="6" s="1"/>
  <c r="I154" i="6"/>
  <c r="J154" i="6" s="1"/>
  <c r="I155" i="6"/>
  <c r="J155" i="6"/>
  <c r="I117" i="6"/>
  <c r="J117" i="6" s="1"/>
  <c r="I24" i="6"/>
  <c r="J24" i="6" s="1"/>
  <c r="I25" i="6"/>
  <c r="J25" i="6" s="1"/>
  <c r="I26" i="6"/>
  <c r="J26" i="6" s="1"/>
  <c r="I27" i="6"/>
  <c r="J27" i="6" s="1"/>
  <c r="I28" i="6"/>
  <c r="J28" i="6" s="1"/>
  <c r="I29" i="6"/>
  <c r="J29" i="6" s="1"/>
  <c r="I30" i="6"/>
  <c r="J30" i="6" s="1"/>
  <c r="I31" i="6"/>
  <c r="J31" i="6" s="1"/>
  <c r="I32" i="6"/>
  <c r="J32" i="6" s="1"/>
  <c r="I33" i="6"/>
  <c r="J33" i="6" s="1"/>
  <c r="I34" i="6"/>
  <c r="J34" i="6" s="1"/>
  <c r="I35" i="6"/>
  <c r="J35" i="6" s="1"/>
  <c r="I36" i="6"/>
  <c r="J36" i="6" s="1"/>
  <c r="I37" i="6"/>
  <c r="J37" i="6" s="1"/>
  <c r="I38" i="6"/>
  <c r="J38" i="6" s="1"/>
  <c r="I39" i="6"/>
  <c r="J39" i="6" s="1"/>
  <c r="I40" i="6"/>
  <c r="J40" i="6" s="1"/>
  <c r="I41" i="6"/>
  <c r="J41" i="6" s="1"/>
  <c r="I42" i="6"/>
  <c r="J42" i="6" s="1"/>
  <c r="I43" i="6"/>
  <c r="J43" i="6" s="1"/>
  <c r="I44" i="6"/>
  <c r="J44" i="6" s="1"/>
  <c r="I45" i="6"/>
  <c r="J45" i="6" s="1"/>
  <c r="I46" i="6"/>
  <c r="J46" i="6" s="1"/>
  <c r="I48" i="6"/>
  <c r="J48" i="6" s="1"/>
  <c r="I49" i="6"/>
  <c r="J49" i="6" s="1"/>
  <c r="I50" i="6"/>
  <c r="J50" i="6" s="1"/>
  <c r="I51" i="6"/>
  <c r="J51" i="6" s="1"/>
  <c r="I54" i="6"/>
  <c r="J54" i="6" s="1"/>
  <c r="I55" i="6"/>
  <c r="J55" i="6" s="1"/>
  <c r="I56" i="6"/>
  <c r="J56" i="6" s="1"/>
  <c r="I57" i="6"/>
  <c r="J57" i="6" s="1"/>
  <c r="I58" i="6"/>
  <c r="J58" i="6" s="1"/>
  <c r="I59" i="6"/>
  <c r="J59" i="6" s="1"/>
  <c r="I60" i="6"/>
  <c r="J60" i="6" s="1"/>
  <c r="I61" i="6"/>
  <c r="J61" i="6" s="1"/>
  <c r="I62" i="6"/>
  <c r="J62" i="6" s="1"/>
  <c r="I63" i="6"/>
  <c r="J63" i="6" s="1"/>
  <c r="I64" i="6"/>
  <c r="J64" i="6" s="1"/>
  <c r="I65" i="6"/>
  <c r="J65" i="6" s="1"/>
  <c r="I66" i="6"/>
  <c r="J66" i="6" s="1"/>
  <c r="I67" i="6"/>
  <c r="J67" i="6" s="1"/>
  <c r="I68" i="6"/>
  <c r="J68" i="6" s="1"/>
  <c r="I69" i="6"/>
  <c r="J69" i="6" s="1"/>
  <c r="I70" i="6"/>
  <c r="J70" i="6" s="1"/>
  <c r="I71" i="6"/>
  <c r="J71" i="6" s="1"/>
  <c r="I72" i="6"/>
  <c r="J72" i="6" s="1"/>
  <c r="I73" i="6"/>
  <c r="J73" i="6" s="1"/>
  <c r="I74" i="6"/>
  <c r="J74" i="6" s="1"/>
  <c r="I75" i="6"/>
  <c r="J75" i="6" s="1"/>
  <c r="I78" i="6"/>
  <c r="J78" i="6" s="1"/>
  <c r="I79" i="6"/>
  <c r="J79" i="6" s="1"/>
  <c r="I80" i="6"/>
  <c r="J80" i="6" s="1"/>
  <c r="I81" i="6"/>
  <c r="J81" i="6" s="1"/>
  <c r="I82" i="6"/>
  <c r="J82" i="6" s="1"/>
  <c r="I83" i="6"/>
  <c r="J83" i="6" s="1"/>
  <c r="I84" i="6"/>
  <c r="J84" i="6" s="1"/>
  <c r="I85" i="6"/>
  <c r="J85" i="6" s="1"/>
  <c r="I86" i="6"/>
  <c r="J86" i="6" s="1"/>
  <c r="I87" i="6"/>
  <c r="J87" i="6" s="1"/>
  <c r="I88" i="6"/>
  <c r="J88" i="6" s="1"/>
  <c r="I89" i="6"/>
  <c r="J89" i="6" s="1"/>
  <c r="I90" i="6"/>
  <c r="J90" i="6" s="1"/>
  <c r="I91" i="6"/>
  <c r="J91" i="6" s="1"/>
  <c r="I92" i="6"/>
  <c r="J92" i="6" s="1"/>
  <c r="I93" i="6"/>
  <c r="J93" i="6" s="1"/>
  <c r="I94" i="6"/>
  <c r="J94" i="6" s="1"/>
  <c r="I95" i="6"/>
  <c r="J95" i="6" s="1"/>
  <c r="I96" i="6"/>
  <c r="J96" i="6" s="1"/>
  <c r="I97" i="6"/>
  <c r="J97" i="6" s="1"/>
  <c r="I98" i="6"/>
  <c r="J98" i="6" s="1"/>
  <c r="I99" i="6"/>
  <c r="J99" i="6" s="1"/>
  <c r="I100" i="6"/>
  <c r="J100" i="6" s="1"/>
  <c r="I101" i="6"/>
  <c r="J101" i="6" s="1"/>
  <c r="I102" i="6"/>
  <c r="J102" i="6" s="1"/>
  <c r="I103" i="6"/>
  <c r="J103" i="6" s="1"/>
  <c r="I104" i="6"/>
  <c r="J104" i="6" s="1"/>
  <c r="I105" i="6"/>
  <c r="J105" i="6" s="1"/>
  <c r="I106" i="6"/>
  <c r="J106" i="6" s="1"/>
  <c r="I107" i="6"/>
  <c r="J107" i="6" s="1"/>
  <c r="I108" i="6"/>
  <c r="J108" i="6" s="1"/>
  <c r="I109" i="6"/>
  <c r="J109" i="6" s="1"/>
  <c r="I110" i="6"/>
  <c r="J110" i="6" s="1"/>
  <c r="I114" i="6"/>
  <c r="J114" i="6" s="1"/>
  <c r="I23" i="6"/>
  <c r="J23" i="6" s="1"/>
  <c r="I22" i="6"/>
  <c r="J22" i="6" s="1"/>
  <c r="I21" i="6"/>
  <c r="J21" i="6" s="1"/>
  <c r="I19" i="6"/>
  <c r="J19" i="6" s="1"/>
  <c r="I18" i="6"/>
  <c r="J18" i="6" s="1"/>
  <c r="I15" i="6"/>
  <c r="J15" i="6" s="1"/>
  <c r="I13" i="6"/>
  <c r="J13" i="6" s="1"/>
  <c r="A15" i="5" l="1"/>
  <c r="D11" i="7"/>
  <c r="K13" i="6"/>
  <c r="K15" i="6"/>
  <c r="K39" i="6"/>
  <c r="K62" i="6"/>
  <c r="K83" i="6"/>
  <c r="K103" i="6"/>
  <c r="K126" i="6"/>
  <c r="K146" i="6"/>
  <c r="K18" i="6"/>
  <c r="K40" i="6"/>
  <c r="K63" i="6"/>
  <c r="K84" i="6"/>
  <c r="K104" i="6"/>
  <c r="K127" i="6"/>
  <c r="K147" i="6"/>
  <c r="K19" i="6"/>
  <c r="K41" i="6"/>
  <c r="K64" i="6"/>
  <c r="K85" i="6"/>
  <c r="K105" i="6"/>
  <c r="K128" i="6"/>
  <c r="K148" i="6"/>
  <c r="K21" i="6"/>
  <c r="K42" i="6"/>
  <c r="K65" i="6"/>
  <c r="K86" i="6"/>
  <c r="K106" i="6"/>
  <c r="K129" i="6"/>
  <c r="K149" i="6"/>
  <c r="K22" i="6"/>
  <c r="K43" i="6"/>
  <c r="K66" i="6"/>
  <c r="K87" i="6"/>
  <c r="K107" i="6"/>
  <c r="K130" i="6"/>
  <c r="K150" i="6"/>
  <c r="K23" i="6"/>
  <c r="K44" i="6"/>
  <c r="K67" i="6"/>
  <c r="K88" i="6"/>
  <c r="K108" i="6"/>
  <c r="K131" i="6"/>
  <c r="K151" i="6"/>
  <c r="K24" i="6"/>
  <c r="K45" i="6"/>
  <c r="K68" i="6"/>
  <c r="K89" i="6"/>
  <c r="K109" i="6"/>
  <c r="K132" i="6"/>
  <c r="K152" i="6"/>
  <c r="K25" i="6"/>
  <c r="K46" i="6"/>
  <c r="K69" i="6"/>
  <c r="K90" i="6"/>
  <c r="K110" i="6"/>
  <c r="K133" i="6"/>
  <c r="K153" i="6"/>
  <c r="K48" i="6"/>
  <c r="K70" i="6"/>
  <c r="K91" i="6"/>
  <c r="K111" i="6"/>
  <c r="K134" i="6"/>
  <c r="K154" i="6"/>
  <c r="K28" i="6"/>
  <c r="K49" i="6"/>
  <c r="K71" i="6"/>
  <c r="K92" i="6"/>
  <c r="K112" i="6"/>
  <c r="K135" i="6"/>
  <c r="K155" i="6"/>
  <c r="K29" i="6"/>
  <c r="K50" i="6"/>
  <c r="K72" i="6"/>
  <c r="K93" i="6"/>
  <c r="K114" i="6"/>
  <c r="K136" i="6"/>
  <c r="K30" i="6"/>
  <c r="K51" i="6"/>
  <c r="K73" i="6"/>
  <c r="K94" i="6"/>
  <c r="K117" i="6"/>
  <c r="K137" i="6"/>
  <c r="K31" i="6"/>
  <c r="K54" i="6"/>
  <c r="K74" i="6"/>
  <c r="K95" i="6"/>
  <c r="K27" i="6"/>
  <c r="K138" i="6"/>
  <c r="K32" i="6"/>
  <c r="K55" i="6"/>
  <c r="K75" i="6"/>
  <c r="K96" i="6"/>
  <c r="K119" i="6"/>
  <c r="K139" i="6"/>
  <c r="K33" i="6"/>
  <c r="K56" i="6"/>
  <c r="K76" i="6"/>
  <c r="K97" i="6"/>
  <c r="K120" i="6"/>
  <c r="K140" i="6"/>
  <c r="K34" i="6"/>
  <c r="K57" i="6"/>
  <c r="K78" i="6"/>
  <c r="K98" i="6"/>
  <c r="K121" i="6"/>
  <c r="K141" i="6"/>
  <c r="K35" i="6"/>
  <c r="K58" i="6"/>
  <c r="K79" i="6"/>
  <c r="K99" i="6"/>
  <c r="K122" i="6"/>
  <c r="K142" i="6"/>
  <c r="K59" i="6"/>
  <c r="K80" i="6"/>
  <c r="K100" i="6"/>
  <c r="K123" i="6"/>
  <c r="K143" i="6"/>
  <c r="K37" i="6"/>
  <c r="K60" i="6"/>
  <c r="K81" i="6"/>
  <c r="K101" i="6"/>
  <c r="K124" i="6"/>
  <c r="K144" i="6"/>
  <c r="K38" i="6"/>
  <c r="K61" i="6"/>
  <c r="K82" i="6"/>
  <c r="K102" i="6"/>
  <c r="K125" i="6"/>
  <c r="K145" i="6"/>
  <c r="K36" i="6"/>
  <c r="K118" i="6"/>
  <c r="I156" i="6"/>
  <c r="J156" i="6"/>
  <c r="I11" i="6" l="1"/>
  <c r="J11" i="6" l="1"/>
  <c r="J115" i="6" s="1"/>
  <c r="J157" i="6" s="1"/>
  <c r="D19" i="7" s="1"/>
  <c r="I115" i="6"/>
  <c r="I157" i="6" s="1"/>
  <c r="D13" i="7" s="1"/>
  <c r="D15" i="7" l="1"/>
  <c r="D20" i="7"/>
  <c r="D22" i="7" s="1"/>
  <c r="A1" i="8"/>
  <c r="C15" i="8"/>
  <c r="B34" i="8"/>
  <c r="F37" i="8"/>
  <c r="B39" i="8"/>
  <c r="F39" i="8"/>
  <c r="B40" i="8"/>
  <c r="F40" i="8"/>
  <c r="A52" i="8"/>
  <c r="A1" i="7"/>
  <c r="B4" i="7"/>
  <c r="B25" i="7"/>
  <c r="D25" i="7"/>
  <c r="B26" i="7"/>
  <c r="D26" i="7"/>
  <c r="A1" i="6"/>
  <c r="B3" i="6"/>
  <c r="B4" i="6"/>
  <c r="B5" i="6"/>
  <c r="B6" i="6"/>
  <c r="A1" i="5"/>
  <c r="A8" i="4"/>
  <c r="B8" i="4" s="1"/>
  <c r="F8" i="4"/>
  <c r="G8" i="4" s="1"/>
  <c r="K8" i="4"/>
  <c r="L8" i="4" s="1"/>
  <c r="P8" i="4"/>
  <c r="Q8" i="4" s="1"/>
  <c r="A9" i="4"/>
  <c r="B9" i="4" s="1"/>
  <c r="D9" i="4" s="1"/>
  <c r="F9" i="4"/>
  <c r="G9" i="4" s="1"/>
  <c r="I9" i="4" s="1"/>
  <c r="K9" i="4"/>
  <c r="L9" i="4" s="1"/>
  <c r="N9" i="4" s="1"/>
  <c r="P9" i="4"/>
  <c r="Q9" i="4" s="1"/>
  <c r="S9" i="4" s="1"/>
  <c r="A10" i="4"/>
  <c r="B10" i="4" s="1"/>
  <c r="D10" i="4" s="1"/>
  <c r="F10" i="4"/>
  <c r="G10" i="4" s="1"/>
  <c r="I10" i="4" s="1"/>
  <c r="K10" i="4"/>
  <c r="L10" i="4" s="1"/>
  <c r="N10" i="4" s="1"/>
  <c r="P10" i="4"/>
  <c r="Q10" i="4" s="1"/>
  <c r="S10" i="4" s="1"/>
  <c r="Y10" i="4"/>
  <c r="T10" i="4" s="1"/>
  <c r="A11" i="4"/>
  <c r="B11" i="4" s="1"/>
  <c r="D11" i="4" s="1"/>
  <c r="F11" i="4"/>
  <c r="G11" i="4"/>
  <c r="I11" i="4" s="1"/>
  <c r="K11" i="4"/>
  <c r="L11" i="4" s="1"/>
  <c r="N11" i="4" s="1"/>
  <c r="P11" i="4"/>
  <c r="Q11" i="4" s="1"/>
  <c r="S11" i="4" s="1"/>
  <c r="Y11" i="4"/>
  <c r="T11" i="4" s="1"/>
  <c r="A12" i="4"/>
  <c r="B12" i="4" s="1"/>
  <c r="D12" i="4" s="1"/>
  <c r="F12" i="4"/>
  <c r="G12" i="4" s="1"/>
  <c r="I12" i="4" s="1"/>
  <c r="K12" i="4"/>
  <c r="L12" i="4" s="1"/>
  <c r="N12" i="4" s="1"/>
  <c r="P12" i="4"/>
  <c r="Q12" i="4" s="1"/>
  <c r="S12" i="4" s="1"/>
  <c r="Y12" i="4"/>
  <c r="T12" i="4" s="1"/>
  <c r="A13" i="4"/>
  <c r="B13" i="4" s="1"/>
  <c r="D13" i="4" s="1"/>
  <c r="F13" i="4"/>
  <c r="G13" i="4"/>
  <c r="K13" i="4"/>
  <c r="L13" i="4" s="1"/>
  <c r="N13" i="4" s="1"/>
  <c r="P13" i="4"/>
  <c r="Q13" i="4" s="1"/>
  <c r="S13" i="4" s="1"/>
  <c r="Y13" i="4"/>
  <c r="T13" i="4" s="1"/>
  <c r="Y14" i="4"/>
  <c r="T14" i="4" s="1"/>
  <c r="Y15" i="4"/>
  <c r="T15" i="4" s="1"/>
  <c r="Y16" i="4"/>
  <c r="T16" i="4" s="1"/>
  <c r="Y17" i="4"/>
  <c r="T17" i="4" s="1"/>
  <c r="Y18" i="4"/>
  <c r="T18" i="4" s="1"/>
  <c r="Y19" i="4"/>
  <c r="T19" i="4" s="1"/>
  <c r="Y20" i="4"/>
  <c r="T20" i="4" s="1"/>
  <c r="Y21" i="4"/>
  <c r="T21" i="4" s="1"/>
  <c r="Y22" i="4"/>
  <c r="T22" i="4" s="1"/>
  <c r="Y23" i="4"/>
  <c r="T23" i="4" s="1"/>
  <c r="Y24" i="4"/>
  <c r="T24" i="4" s="1"/>
  <c r="Y30" i="4"/>
  <c r="T30" i="4" s="1"/>
  <c r="Y31" i="4"/>
  <c r="T31" i="4" s="1"/>
  <c r="Y32" i="4"/>
  <c r="T32" i="4" s="1"/>
  <c r="Y33" i="4"/>
  <c r="T33" i="4" s="1"/>
  <c r="Y34" i="4"/>
  <c r="T34" i="4" s="1"/>
  <c r="Y35" i="4"/>
  <c r="T35" i="4" s="1"/>
  <c r="Y36" i="4"/>
  <c r="T36" i="4" s="1"/>
  <c r="Y37" i="4"/>
  <c r="T37" i="4" s="1"/>
  <c r="Y38" i="4"/>
  <c r="T38" i="4" s="1"/>
  <c r="Y39" i="4"/>
  <c r="T39" i="4" s="1"/>
  <c r="Y40" i="4"/>
  <c r="T40" i="4" s="1"/>
  <c r="Y41" i="4"/>
  <c r="T41" i="4" s="1"/>
  <c r="Y42" i="4"/>
  <c r="T42" i="4" s="1"/>
  <c r="Y43" i="4"/>
  <c r="T43" i="4" s="1"/>
  <c r="Y44" i="4"/>
  <c r="T44" i="4" s="1"/>
  <c r="Y45" i="4"/>
  <c r="T45" i="4" s="1"/>
  <c r="A122" i="4"/>
  <c r="A124" i="4"/>
  <c r="A131" i="4" s="1"/>
  <c r="B131" i="4" s="1"/>
  <c r="D131" i="4" s="1"/>
  <c r="A127" i="4"/>
  <c r="A129" i="4"/>
  <c r="B129" i="4" s="1"/>
  <c r="A130" i="4"/>
  <c r="B130" i="4" s="1"/>
  <c r="D130" i="4" s="1"/>
  <c r="A132" i="4"/>
  <c r="B132" i="4"/>
  <c r="D132" i="4" s="1"/>
  <c r="A133" i="4"/>
  <c r="B133" i="4" s="1"/>
  <c r="D133" i="4" s="1"/>
  <c r="A134" i="4"/>
  <c r="B134" i="4" s="1"/>
  <c r="D134" i="4" s="1"/>
  <c r="K30" i="3"/>
  <c r="K31" i="3"/>
  <c r="K32" i="3"/>
  <c r="K33" i="3"/>
  <c r="K36" i="3"/>
  <c r="O36" i="3"/>
  <c r="K37" i="3"/>
  <c r="O37" i="3"/>
  <c r="K38" i="3"/>
  <c r="O38" i="3"/>
  <c r="K39" i="3"/>
  <c r="O39" i="3"/>
  <c r="A41" i="3"/>
  <c r="K41" i="3"/>
  <c r="A42" i="3"/>
  <c r="A43" i="3"/>
  <c r="A44" i="3"/>
  <c r="A48" i="3"/>
  <c r="A54" i="3"/>
  <c r="F194" i="3"/>
  <c r="F195" i="3"/>
  <c r="A1" i="2"/>
  <c r="A3" i="2"/>
  <c r="A8" i="2"/>
  <c r="E8" i="2"/>
  <c r="B9" i="2"/>
  <c r="E9" i="2"/>
  <c r="B10" i="2"/>
  <c r="E10" i="2"/>
  <c r="B11" i="2"/>
  <c r="E11" i="2"/>
  <c r="B12" i="2"/>
  <c r="E12" i="2"/>
  <c r="B24" i="2"/>
  <c r="E24" i="2"/>
  <c r="B25" i="2"/>
  <c r="E25" i="2"/>
  <c r="A7" i="1"/>
  <c r="A9" i="1"/>
  <c r="D9" i="1"/>
  <c r="D10" i="1"/>
  <c r="D11" i="1"/>
  <c r="D12" i="1"/>
  <c r="D14" i="1"/>
  <c r="D15" i="1"/>
  <c r="D17" i="1"/>
  <c r="D18" i="1"/>
  <c r="D20" i="1"/>
  <c r="D21" i="1"/>
  <c r="B13" i="7" l="1"/>
  <c r="L157" i="6"/>
  <c r="L160" i="6" s="1"/>
  <c r="E21" i="1"/>
  <c r="C22" i="1" s="1"/>
  <c r="U6" i="4"/>
  <c r="P6" i="4"/>
  <c r="K6" i="4"/>
  <c r="I13" i="4"/>
  <c r="F6" i="4" s="1"/>
  <c r="A6" i="4"/>
  <c r="Y25" i="4" l="1"/>
  <c r="T25" i="4" s="1"/>
  <c r="U7" i="4" s="1"/>
  <c r="A158" i="6"/>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C20" authorId="0" shapeId="0" xr:uid="{00000000-0006-0000-0000-000001000000}">
      <text>
        <r>
          <rPr>
            <sz val="9"/>
            <color indexed="81"/>
            <rFont val="Tahoma"/>
            <family val="2"/>
          </rPr>
          <t>Insert date in dd-MMM-yyyy format</t>
        </r>
      </text>
    </comment>
  </commentList>
</comments>
</file>

<file path=xl/sharedStrings.xml><?xml version="1.0" encoding="utf-8"?>
<sst xmlns="http://schemas.openxmlformats.org/spreadsheetml/2006/main" count="1109" uniqueCount="493">
  <si>
    <t>Enter the details of the bidder below:</t>
  </si>
  <si>
    <t xml:space="preserve">Specify type of Bidder                 </t>
  </si>
  <si>
    <t xml:space="preserve">Sole Bidder </t>
  </si>
  <si>
    <t>Address of Registered Office</t>
  </si>
  <si>
    <t>email id</t>
  </si>
  <si>
    <t>Mobile no.</t>
  </si>
  <si>
    <t>+91</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</si>
  <si>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</si>
  <si>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</si>
  <si>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</si>
  <si>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</si>
  <si>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</si>
  <si>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</si>
  <si>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</si>
  <si>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</si>
  <si>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</si>
  <si>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</si>
  <si>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</si>
  <si>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</si>
  <si>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</si>
  <si>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</si>
  <si>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</si>
  <si>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</si>
  <si>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</si>
  <si>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</si>
  <si>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</si>
  <si>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</si>
  <si>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</si>
  <si>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</si>
  <si>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</si>
  <si>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</si>
  <si>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</si>
  <si>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</si>
  <si>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</si>
  <si>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</si>
  <si>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</si>
  <si>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</si>
  <si>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</si>
  <si>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</si>
  <si>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</si>
  <si>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</si>
  <si>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</si>
  <si>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</si>
  <si>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</si>
  <si>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</si>
  <si>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</si>
  <si>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</si>
  <si>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</si>
  <si>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</si>
  <si>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</si>
  <si>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</si>
  <si>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</si>
  <si>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</si>
  <si>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</si>
  <si>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</si>
  <si>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</si>
  <si>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</si>
  <si>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</si>
  <si>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</si>
  <si>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</si>
  <si>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</si>
  <si>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</si>
  <si>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</si>
  <si>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</si>
  <si>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</si>
  <si>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</si>
  <si>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</si>
  <si>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</si>
  <si>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</si>
  <si>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</si>
  <si>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</si>
  <si>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</si>
  <si>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</si>
  <si>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</si>
  <si>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</si>
  <si>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</si>
  <si>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</si>
  <si>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</si>
  <si>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</si>
  <si>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</si>
  <si>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</si>
  <si>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</si>
  <si>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</si>
  <si>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</si>
  <si>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</si>
  <si>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</si>
  <si>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</si>
  <si>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</si>
  <si>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</si>
  <si>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</si>
  <si>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</si>
  <si>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</si>
  <si>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</si>
  <si>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</si>
  <si>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</si>
  <si>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</si>
  <si>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</si>
  <si>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</si>
  <si>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</si>
  <si>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</si>
  <si>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</si>
  <si>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</si>
  <si>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</si>
  <si>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</si>
  <si>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</si>
  <si>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</si>
  <si>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</si>
  <si>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</si>
  <si>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</si>
  <si>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</si>
  <si>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</si>
  <si>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</si>
  <si>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</si>
  <si>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</si>
  <si>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</si>
  <si>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</si>
  <si>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</si>
  <si>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</si>
  <si>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</si>
  <si>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</si>
  <si>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</si>
  <si>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</si>
  <si>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</si>
  <si>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</si>
  <si>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</si>
  <si>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</si>
  <si>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</si>
  <si>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</si>
  <si>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</si>
  <si>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</si>
  <si>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</si>
  <si>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</si>
  <si>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</si>
  <si>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</si>
  <si>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</si>
  <si>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</si>
  <si>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</si>
  <si>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</si>
  <si>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</si>
  <si>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</si>
  <si>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</si>
  <si>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</si>
  <si>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</si>
  <si>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</si>
  <si>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</si>
  <si>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</si>
  <si>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</si>
  <si>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</si>
  <si>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</si>
  <si>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</si>
  <si>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</si>
  <si>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</si>
  <si>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</si>
  <si>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</si>
  <si>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</si>
  <si>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</si>
  <si>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</si>
  <si>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</si>
  <si>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</si>
  <si>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</si>
  <si>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</si>
  <si>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</si>
  <si>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</si>
  <si>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</si>
  <si>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</si>
  <si>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</si>
  <si>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</si>
  <si>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</si>
  <si>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</si>
  <si>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</si>
  <si>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</si>
  <si>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</si>
  <si>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</si>
  <si>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</si>
  <si>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</si>
  <si>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</si>
  <si>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</si>
  <si>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</si>
  <si>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</si>
  <si>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</si>
  <si>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</si>
  <si>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</si>
  <si>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</si>
  <si>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</si>
  <si>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</si>
  <si>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</si>
  <si>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</si>
  <si>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</si>
  <si>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</si>
  <si>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</si>
  <si>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</si>
  <si>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</si>
  <si>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</si>
  <si>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</si>
  <si>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</si>
  <si>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</si>
  <si>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</si>
  <si>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</si>
  <si>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</si>
  <si>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</si>
  <si>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</si>
  <si>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</si>
  <si>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</si>
  <si>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</si>
  <si>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</si>
  <si>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</si>
  <si>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</si>
  <si>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</si>
  <si>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</si>
  <si>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</si>
  <si>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</si>
  <si>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</si>
  <si>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</si>
  <si>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</si>
  <si>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</si>
  <si>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</si>
  <si>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</si>
  <si>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</si>
  <si>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</si>
  <si>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</si>
  <si>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</si>
  <si>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</si>
  <si>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</si>
  <si>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</si>
  <si>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</si>
  <si>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</si>
  <si>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</si>
  <si>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</si>
  <si>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</si>
  <si>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</si>
  <si>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</si>
  <si>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</si>
  <si>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</si>
  <si>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</si>
  <si>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</si>
  <si>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</si>
  <si>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</si>
  <si>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</si>
  <si>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</si>
  <si>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</si>
  <si>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</si>
  <si>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To:</t>
  </si>
  <si>
    <t>Bidder’s Name and Address (Sole Bidder) :</t>
  </si>
  <si>
    <t>Contract Services</t>
  </si>
  <si>
    <t>Power Grid Corporation of India Ltd.,</t>
  </si>
  <si>
    <t>Southern Region Transmission system -I</t>
  </si>
  <si>
    <t>Kavadiguda Main Raod, Secunderabad - 500080</t>
  </si>
  <si>
    <t>All prices are in INR</t>
  </si>
  <si>
    <t>Sl. No.</t>
  </si>
  <si>
    <t>Rate of GST applicable ( in %)</t>
  </si>
  <si>
    <t>Whether  rate of GST in column ‘6’ is confirmed. If not  indicate applicable rate of GST #</t>
  </si>
  <si>
    <t>Unit</t>
  </si>
  <si>
    <t>Quantity</t>
  </si>
  <si>
    <t>Amount excluding GST</t>
  </si>
  <si>
    <t xml:space="preserve"> GST</t>
  </si>
  <si>
    <t>Schedule-II : Non-Scheduled Items</t>
  </si>
  <si>
    <t xml:space="preserve">Bidder’s Name </t>
  </si>
  <si>
    <t>Whether SAC in column ‘2’ is confirmed. If not  indicate applicable the SAC #</t>
  </si>
  <si>
    <t>Description
(Non Schedule Items)</t>
  </si>
  <si>
    <t>Unit Rate without GST</t>
  </si>
  <si>
    <t>Remarks</t>
  </si>
  <si>
    <t>10= 8 x 9</t>
  </si>
  <si>
    <t>11 = Appl GST% of 10</t>
  </si>
  <si>
    <t xml:space="preserve">A </t>
  </si>
  <si>
    <t>NON-SCHEDULE ITEMS: CIVIL</t>
  </si>
  <si>
    <t>TOTAL FOR NON-SCHEDULE ITEMS: CIVIL</t>
  </si>
  <si>
    <t>B</t>
  </si>
  <si>
    <t>NON-SCHEDULE ITEMS:ELECTRICAL</t>
  </si>
  <si>
    <t>Total of Non-Schedule Items- Civil and E&amp;M (Schedule - II)</t>
  </si>
  <si>
    <t>(GRAND SUMMARY)</t>
  </si>
  <si>
    <t xml:space="preserve">Kavadiguda Main Raod, </t>
  </si>
  <si>
    <t>Secunderabad - 500080</t>
  </si>
  <si>
    <t>Description</t>
  </si>
  <si>
    <t>Total Price (INR)</t>
  </si>
  <si>
    <t>TOTAL SCHEDULE NO. I</t>
  </si>
  <si>
    <t>TOTAL SCHEDULE NO. II</t>
  </si>
  <si>
    <t>I</t>
  </si>
  <si>
    <t>Total of Service/Installation Charge 
(ITEMS TAB: Item 01  INSTALLATION FOR DCB (INR) : SRM ATB
for BID PRICE SUMMARY Statement )</t>
  </si>
  <si>
    <t>II</t>
  </si>
  <si>
    <t>GST</t>
  </si>
  <si>
    <t>GST on Schedule-I</t>
  </si>
  <si>
    <t>GST on Schedule-II</t>
  </si>
  <si>
    <t>Total GST 
 for BID PRICE SUMMARY Statement )</t>
  </si>
  <si>
    <t>III</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</si>
  <si>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</si>
  <si>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</si>
  <si>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</si>
  <si>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</si>
  <si>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</si>
  <si>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</si>
  <si>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</si>
  <si>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</si>
  <si>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</si>
  <si>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</si>
  <si>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</si>
  <si>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</si>
  <si>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</si>
  <si>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</si>
  <si>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</si>
  <si>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</si>
  <si>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</si>
  <si>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</si>
  <si>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</si>
  <si>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</si>
  <si>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</si>
  <si>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</si>
  <si>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</si>
  <si>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</si>
  <si>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</si>
  <si>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</si>
  <si>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</si>
  <si>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</si>
  <si>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</si>
  <si>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</si>
  <si>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</si>
  <si>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</si>
  <si>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</si>
  <si>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</si>
  <si>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</si>
  <si>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</si>
  <si>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</si>
  <si>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</si>
  <si>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</si>
  <si>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</si>
  <si>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</si>
  <si>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Total Amount excl. GST</t>
  </si>
  <si>
    <t>TOTAL FOR NON-SCHEDULE ITEMS:  (Electrical)</t>
  </si>
  <si>
    <t>Total GST</t>
  </si>
  <si>
    <t>Renovation of VIP wing of Transit Camp in RHQ Building, POWERGRID, Secunderabad</t>
  </si>
  <si>
    <t xml:space="preserve">PART-A CIVIL &amp; INTERIOR DEMOLITION &amp; INTERIOR WORKS </t>
  </si>
  <si>
    <t xml:space="preserve">PART 1: INTERIOR DEMOLITION WORKS </t>
  </si>
  <si>
    <t xml:space="preserve">PART 2: CIVIL DEMOLITION WORKS </t>
  </si>
  <si>
    <t>PART 3: FALSE CEILING WORKS</t>
  </si>
  <si>
    <t>12.5 mm Thick PVC laminated Gypsum tile size 595x595 mm: Providing and fixing tiled false ceiling of specified materials of size 595x595 mm in true horizontal level, suspended on inter locking metal grid of hot dipped galvanized steel sections ( galvanized @ 120 grams/ sqm, both side inclusive) consisting of main “T” runner with suitably spaced joints to get required length and of size 24x38 mm made from 0.30 mm thick (minimum) sheet, spaced at 1200 mm center to center and cross “T” of size 24x25 mm made of 0.30 mm thick (minimum) sheet, 1200 mm long spaced between main “T” at 600 mm center to center to form a grid of 1200x600 mm and secondary cross “T” of length 600 mm and size 24x25 mm made of 0.30 mm thick (minimum) sheet to be interlocked at middle of the 1200x600 mm panel to form grids of 600x600 mm and wall angle of size 24x24x0.3 mm and laying false ceiling tiles of approved texture in the grid including, required cutting/making, opening for services like diffusers, grills, light fittings, fixtures, smoke detectors etc. Main “T” runners to be suspended from ceiling using GI slotted cleats of size 27 x 37 x 25 x1.6 mm fixed to ceiling with 12.5 mm dia and 50 mm long dash fasteners, 4 mm GI adjustable rods with galvanised butterfly level clips of size 85 x 30 x 0.8 mm spaced at 1200 mm center to center along main T, bottom exposed width of 24 mm of all T-sections shall be pre-painted with polyester paint, all complete for all heights as per specifications, drawings and as directed by Engineer-in-charge.
12.5 mm thick square edge PVC Laminated Gypsum Tile of size 595x595 mm, made of Gypsum plasterboard, manufactured from natural gypsum as per IS 2095 part I and laminated with white 0.16 mm thick fire retardant PVC film on the face side and 12 micron metalized polyester on the back side with all edges sealed with the face side PVC film which goes around and wraps the edges and is bonded to the edges and the back side metalized polyester film so as to make the tile a completely sealed unit. Make-Gyproc (saint gobin) or equivalent.</t>
  </si>
  <si>
    <t xml:space="preserve">PART 4: PAINTING - PUNNING - LAMINATE WORKS </t>
  </si>
  <si>
    <t>POP Plaster/Punning: Considered for the existing wall surfaces for the application of paint / texture paint as per the Design Consultant / Project Architect / Client Side Engineer-In-Charge instructions on the existing / proposed walls required. Punning (POP) the existing wall surface to be punned / plastered using gyp plaster or POP plaster / equivalent material. consider an average thickness of 15 - 20mm. The punning shall be finished uniform and wave free. The cost to include providing grooves at junctions wherever required as per the instructions of the Design Consultant / Project Architect / Client side Engineer-In-Charge. The vendor to include the cost of scaffolding / ladder / etc; and also to include with all applicable taxes as per the industry standard practices and norms. Make</t>
  </si>
  <si>
    <t>Painting the existing walls / proposed walls: 
1. Surface Preparation: Remove existing paint, lappam, and putty using appropriate tools such as paint scraper blades, scraper knives, iron brushes, and sandpaper of suitable grit.Clean the wall surface thoroughly to ensure it is free from dust, loose particles, and contaminants.All preparation shall be carried out as per the instructions of the Project Architect or the Client-side Chief Engineer.
2. Putty Application: Apply wall putty in layers to achieve a total thickness of 2–3 mm across all existing and proposed wall surfaces.Ensure the putty finish is smooth, uniform, and free from undulations or waves.Include putty application and finishing at grooves, junctions, and corners as directed by the Project Architect.
3. Painting Application: Prepare and finish the surface with a total of three coats of Premium Emulsion Paint of approved brand and shade, following this sequence:Initial sanding of the surface.Application of one coat of primer.Sanding after putty application.Reapplication of one coat of primer.One coat of Premium Emulsion paint.Touch-up with putty wherever required.Final application of two roller coats of Premium Emulsion paint.The scope includes all necessary surface preparation activities such as cleaning, scraping, smooth filling, scaffolding, and finishing.
4. Areas Covered: Wall adjacent to the TV unit/Main door entry wall/Wall facing the main door leading to the bedroom/Study area wall behind the table/Bedroom wall/Walk-in wardrobe and dressing area walls.
Make-1) Asian paint Royal or equivalent 2) Birla white putty or equivalent 3) Asian paint primer or equivalent.</t>
  </si>
  <si>
    <t>Painting the proposed Gypsum False Ceiling/gypsum partitions: 
1. Surface Preparation: Apply wall putty on all exposed surfaces including walls, columns, and gypsum partitions to achieve a smooth and even finish suitable for painting.Putty shall be applied in layers to achieve a total thickness of 2–3 mm and finished to a uniform, wave-free surface.Surface preparation shall include cleaning, scraping, filling of minor crevices, and sanding as required.Provide grooves at junctions and corners wherever specified by the Project Architect.
2. Painting Application:- Execute a complete painting system using Premium Emulsion Paint of approved brand and shade, following this sequence:Initial sanding of the surface.Application of one coat of primer.Application of touch up putty for uniform surface. Sanding after putty application.Reapplication of one coat of primer.One coat of Premium Emulsion paint.Touch-up with putty wherever required.Final application of two roller coats of Premium Emulsion paint.
All necessary surface preparation activities including cleaning, scraping, filling, sanding, scaffolding, and finishing.Compliance with instructions provided by the Project Architect regarding detailing, groove formation, and final finish quality. The payment shall be measured for ceiling area no seprate payment for cove area.
Make-1) Asian paint Royal or equivalent 2) Birla white putty or equivalent 3) Asian paint primer or equivalent.</t>
  </si>
  <si>
    <t xml:space="preserve">Textured paint: Texture painting with approved concrete texture finish (lime based material / micro topping effect) two coats of Travertino Romano Powder plus one coat of Aqua wax with VELOSAN diluted with water @ 1:3 ratio and color wash with VELOSAN with water dilution @ 1:2 on existing / proposed wall surface / HDHMR / Exterior Grade MDF surface which is clear from dust and other particles, prepared with two coats of putty 2-3 mm thick and water based primer without any undulation and zero level from all dry wall joints. Application system: Coat 1: Travertino Romano base coat applied evenly on the existing / proposed wall surface / HDHMR / Exterior Grade MDF using Trowels drying time one hour. Coat 2: Apply second coat of Travertino Romano Top Coat applied evenly on the same surface with Desired texture and neccessary buffing to achieve the desired smoothness as per the approved look &amp; feel presentation, detailed drawings shared by the Design Consultant / as approved by the Client side Chief Enigneer, consider approx drying time two hours. Coat 3: VELOSAN Aqua wash to partially seal the surfaces and to reduce the absorption of later color wash VELOSAN diluted with water @1:3 ratio and applied with a sponge roller approx drying time one hour. Coat 4: VELOSAN color wash mixed with desired / aprpoved color as per the look &amp; feel presentation / Chief engineer / Design consultant choice to achieve dual tone effect, applied on the surfaces using a sponge. VELOSAN diluted with water @ 1:2 ratio, and to be applied without any color patches - approx drying time one hour. Considered Color/texutures paint materials of Asian paints / equivalent make. Considered for the existing walls as per the creative look &amp; feel presentation. </t>
  </si>
  <si>
    <t>Polishing in high gloss/matt finish melalimine  claar polish on wood work in required color/wooden shade texture with following process in the sequence as detailed below:
1.  The surface to be polished is rubbed with sand paper 80/120 no. and then with sand paper of 160/180 nos.
2.  Applying two coats of sealer with spray gun and allowing sufficient drying time for 1st coat and 2nd coat is allowed to dry for 8 to 12 hrs.
3.  On drying of sealer coat, wet rubbing with emery cloth of finer grading with ample water to remove excess sealer layer and make the surface further smooth after this wet rubbing, then surface is applied with 
special grade melamine fillers to fill all the small and big holes/grooves etc. Filler coat to be allowed to dry for 4 to 6 hrs on which again a light wet rubbing is done this surface is further allowed to dry for 12 hrs.
4.  On this, 1st coat of melamine polish is applied with spray gun using melamine clear polish and melamine thinner in required proportion.  This 1st coat is allowed to dry for 24 hrs then this dry surface is again 
fine wet rubbed smooth, which is further allowed to dry for 12 hrs. The final melamine polish is applied with compressor pressure spray gun using melamine clear polish and melamine thinner mixed in required 
proportion complete as per direction of Engineer-in-Charge. (Final coat to be done in 1 or 2 layers without gap of time.)
Make- Asian Paint Premium range or equivalent.</t>
  </si>
  <si>
    <t>PART 5: PARTITIONS &amp; CLADDINGS</t>
  </si>
  <si>
    <t>4.5" thk projected panel finished in Designer laminate / texture paint for mounting TV: Considered tv unit of approx. size 5' - 6" long x 8' - 0" ht x 4.5" thk. The tv unit to be a projected panel of 4.5" thk out of which 2.5'' to 3" will be the visible side thickness surface finished in designer laminate of 1.0 mm thk. The rest of the thickness which is 1.5" to 2'' thk to be a recessed surface, the same needs to be fixed with 12 mm thk marine grade with IS 303 boiling water proof ply which comes with ten years warranty, the exposed surface to be finished in 1.0 mm thk black laminate as approved by the architect / client. The frame work of the recessed 1.5" to 2'' and the front panel 2.5'' to 3" to be made of aluminium frame of 1.5 mm thk guage and of size 50.80 mm x 25.40 mm at every 2' - 0" x 2' - 0" spacing vertically /  horizontally, extended till to the nearest structural members (continuing up to slab level), partition to be covered with one layer of 18 mm thk marine grade with IS 303 boiling water proof ply which comes with ten years warranty. The ply surface to be covered with 3 mm thk HDHMR sheet on all the external / visible surfaces. The exposed 3 mm thk HDHMR  to be finished with 1.0 mm - 1.2 mm thk designer laminate as approved by the Design Consultant / Architect / Chief Engineer. The Designer laminate surface to be fixed with combination of flat gold / rose gold colour PVD coating beading inside stainless steel of 304 grade which is customised as per the approved sizes of 12 mm - 25 mm width based on the design intent. The beading strips to be fixed using adhesive as indicated in the detailed drawings / creative look &amp; feel presentation. Also the Desinger laminate surface to have 4mm x 4mm thk grooves horizontally and vertically / paper joint as per the creative look &amp; feel presentation / interior marking drawing shared by the Design Consultant / Architect. All the grooves needs to be painted to match the colour of the laminate. Necessary cut outs to be made for sockets and other services &amp; all complete as per direction of Engineer-In-Charge. Note : The partition measurement will be considered only for visible area. The quantity has been revised as per the interior marking drawing shared by the architect. NOTE: The 1.0 mm - 1.2 mm thk designer laminate to be scratch resistant / finger print impression resistant and to be from texture finish / marble series / concrete finish /Glossy finish series as approved by the Design Consultant / Project Architect / Chief Engineer. Necessary cut outs to be made for sockets and other electrical points 
Make:- Geen Ply/century, For Alumunium channel make:- Tata/Jindal</t>
  </si>
  <si>
    <t>4.5" thk projected panel finished in texture paint for mounting TV / without TV : Considered projected panel of approx. size 5' - 6" long x 8' - 0" ht x 4.5" thk. The unit to be a projected panel of 4.5" thk out of which 2.5'' to 3" will be the visible side thickness surface finished in texture paint. The rest of the thickness which is 1.5" to 2'' thk to be a recessed surface, the same needs to be fixed with 12 mm thk marine grade with IS 303 boiling water proof ply which comes with ten years warranty, the exposed surface to be finished in 1.0 mm thk black laminate as approved by the architect / client. The frame work of the recessed 1.5" to 2'' and the front panel 2.5'' to 3" to be made of aluminium frame of 1.5 mm thk guage and of size 50.80 mm x 25.40 mm at every 2' - 0" x 2' - 0" spacing vertically /  horizontally, extended till to the nearest structural members (continuing up to slab level), partition to be covered with one layer of 18 mm thk marine grade with IS 303 boiling water proof ply which comes with ten years warranty. The ply surface to be covered with 3 mm thk HDHMR sheet on all the external / visible surfaces. The exposed 3 mm thk HDHMR  to be finished in texture paint as approved by the Design Consultant / Architect / Chief Engineer. Necessary cut outs to be made for sockets and other services &amp; all complete as per direction of Engineer-In-Charge. Note : Necessary cut outs to be made for sockets and other electrical points 
Make:- Geen Ply/century, For Alumunium channel make:- Tata/Jindal</t>
  </si>
  <si>
    <t>Low height storage unit below 4.5" thk projected tv panel finished in laminate: Considered low height storage unit of approx. size 5' to 6' - 0" legnth x 1' - 8" to 2' - 0" ht x 1' - 8" deep to be made of 18 mm thk marine grade with IS 303 boiling water proof ply which comes with ten years warranty with a combination of shutters / open shelves / drawer units as per architect drawing. All the inner surfaces of the low height storage unit to be finished with 0.8 mm thk laminate and the outer / exposed surfaces to be finished with 1.0 mm - 1.2 mm thk Designer laminate of glossy / matt finish as approved by the Design consultant / Project Architect / Chief Engineer. Consider 3" to 6" high running profile of 18 mm thk with laminate finished above the low height storage unit for one or two units as per the look &amp; feel presentation as required and to have a depth of 1' - 7", the low height storage unit to be have 3/4" to 1" in height finger gap opening for the proposed drawers / shutters.  All the outer / external surfaces to be finished in designer laminate as approved of 1.0 mm thk - 1.2 mm thk as approved by the Design Consutlant / Porject Architect / Chief Engineer. All the edges of the drawers / shutters to be finished with 1.0 mm thick PVC edge binding/lipping to match with the colour of approved laminate. The drawers to have telescopic channels with soft closure and the shutter to have soft closure box hinges of approved make. Necessary cut outs to be made for sockets and other services &amp; all complete as per direction of Engineer-In-Charge. NOTE: The 1.0 mm - 1.2 mm thk designer laminate to be scratch resistant / finger print impression resistant and to be from texture finish / marble series / concrete finish /glossy finish series as approved by the Design Consultant / Project Architect / Chief Engineer. Necessary cut outs to be made for sockets and other electrical points.
Make:- Geen Ply/century, For Alumunium channel make:- Tata/Jindal</t>
  </si>
  <si>
    <t>Construction of 3" thk partition for the application of paint: Considered as a intermediate partition for bifurcation of the bed area and study area in proposed VIP Guest rooms, the approx. length of the partition to be 14' - 0" x 8' - 0" height.  Frame work made of aluminium frame of 1.5 mm thk guage and of size 50.80 mm x 25.40 mm at every 2' - 0" x 2' - 0" spacing vertically /  horizontally, extended to the nearest structural members (continuing up to slab level),  partition to be covered with one layer of  12 mm thk marine grade with IS 303 boiling water proof ply which comes with ten years warranty on both sides and the exposed surface to be finished in 3 mm thk HDHMR. The partition frame work to have rockwool of 50 mm thickness &amp; 64 kg / m3 density, to be sandwitched using fiber covering in the frame work between the two ply sheets. The exposed HDHMR surface to be finished in paint / texture paint as approved by the Design Consultant / Project Architect / Chief Enigneer as per the approved look &amp; feel presentation / Interior marking / detailed interior drawings shared by the Design Consultants. Necessary cut outs to be made for sockets and other services. The partition to have opening on either sides of approx size 3' - 3" x 7'- 0" to match the existing door lintel height. The partition opening to be covered above the lintel level and the same needs to be finished in paint as approved by the Design Consultant / Project Architect / Chief Engineer.  Note : The partition measurement will be considered only from the FFL to the gypsum ceiling level for billing. The Contractor / Vendor has to exclude the price of paint while quoting the particular line item. Necessary cut outs to be made for sockets and other electrical points.
Make:- Geen Ply/century, For Alumunium channel make:- Tata/Jindal</t>
  </si>
  <si>
    <t>Construction of 3" thk projected bed backdrop panelling from the existing wall surface finished for the application of Laminate / texture paint / paint: The existing wall surface to have the frame work made using alumunium frame of 1.5 mm thk guage and of size 50.80 mm x 25.40 mm at every 2' - 0" x 2' - 0" spacing vertically / horizontally, extended till to the nearest structural members (continuing up to slab level), panelling to be covered with one layer of  12 mm thk marine grade with IS 303 boiling water proof ply which comes with ten years warranty as per the design. The projection of panelling to be 2.5'' to 3.0" thk besides the bed / behind the bed based on the approved look &amp; feel preesntation. The project panel to have 1.5" to 2'' recess inline with the bed at desired location as per the creative look &amp; feel presentation. The same needs to be clad with 3 mm thk HDHMR for the application of Laminate / texture paint / paint as per the interior marking drawing / creative look &amp; feel presentation. Necessary cut outs to be made for sockets and other services &amp; all complete as per direction of Engineer-In-Charge. Note : The partition measurement will be considered only from the ffl to the gypsum ceiling level for billing. The quantity has been revised as per the interior marking drawing shared by the architect. Do not include the cost of Laminate / texture paint / paint as the same is included as seperate line item. Necessary cut outs to be made for sockets and other electrical points.
Make:- Geen Ply/century, For Alumunium channel make:- Tata/Jindal</t>
  </si>
  <si>
    <t>The exposed 3 mm thk HDHMR surface panelling to be  finished in 1.0 mm - 1.2 mm thk Laminate as per the detailed drawing / creative look &amp; feel presentation. The Designer laminate surface to be fixed with combination of flat gold / rose gold colour PVD coated beading, made out of stainless steel of 304 grade which is customised as per the approved sizes of 12 mm to 25 mm based on the design intent. The beading strips to be fixed using high grade / qulaity adhesive as indicated in the detailed drawings / creative look &amp; feel presentation. Also the Desinger laminate surface to have 4mm x 4mm thk grooves horizontally and vertically / paper joint as per the creative look &amp; feel presentation / detailed drawing shared by the Design Consultant / Architect. All the grooves needs to be painted to match the colour of the laminate. Necessary cut outs to be made for sockets and other services &amp; all complete as per direction of Engineer-In-Charge. NOTE: The 1.0 mm - 1.2 mm thk designer laminate to be scratch resistant / finger print impression resistant and to be from texture finish / marble series /glossy finish concrete finish series as approved by the Design Consultant / Project Architect / Chief Engineer. Necessary cut outs to be made for sockets and other electrical points .
Make:- Geen Ply/century, For Alumunium channel make:- Tata/Jindal</t>
  </si>
  <si>
    <t>Column cladding finished in Laminate: The existing column considered in Penna and Godavari to be clad using 1.5 mm guage and of size 50.80 mm x 25.40 mm aluminum framework at every 2' - 0" x 2' - 0" spacing, vertically &amp; horizontally, extended to the nearest structural members (continuing up to slab level). The frame work to be clad / to be covered with one layer of 12 mm thk marine grade with IS 303 boiling water proof ply which comes with ten years warranty. The exposed ply surface to be cladded with 3 mm thk HDHMR. The 3mm thk HDHMR to be finished for the application of 1.0 mm to 1.2 mm thk Laminate as approved. The Designer laminate surface to be fixed with combination of flat gold / rose gold colour PVD coating beading inside stainless steel of 304 grade which is customised as per the approved sizes of 12 mm to 25 mm based on the design intent. The beading strips to be fixed using adhesive as indicated in the detailed drawings / creative look &amp; feel presentation. Also the Desinger laminate surface to have 4mm x 4mm thk grooves horizontally and vertically / paper joint as per the creative look &amp; feel presentation / interior marking drawing shared by the Design Consultant / Architect. All the grooves needs to be painted to match the colour of the laminate &amp; all complete as per direction of Engineer-In-Charge. NOTE: The 1.0 mm - 1.2 mm thk designer laminate to be scratch resistant / finger print impression resistant and to be from texture finish / marble series / concrete finish series as approved by the Design Consultant / Project Architect / Chief Engineer. All the laminate clad edges to have 1" x 1" corner profile / "L" angle edge beading for all four edges as per the details shown in the drawing. Necessary cut outs to be made for sockets and other electrical points.
Make:- Geen Ply/century, For Alumunium channel make:- Tata/Jindal</t>
  </si>
  <si>
    <t>Free Standing CNC cut partition finished in duco &amp; final PU polish: Considered inside the dining hall infront of handwash area / coffee counter / food storage counter areas as per the approved look &amp; feel presentation. Providing &amp; fixing CNC partitions cut in geometrical / floral / bidri / Mashrebiya patterns as per the design shared by the Project Architect / Chief Engineer. The CNC cut patterns to be made using two layers of 18 mm thk HDHMR which needs to be fixed used high quality adhesive and the same needs to be finished in duco paint as per the approved color shared by the project architect. The same external surface to be finished with PU polish as the final coat to achieve glossy finish as approved by the Project Architect / Chief engineer. The CNC cut free standing partitions to inside the 3" x 3" thk frame to be made of 18 mm thk marine grade with IS 303 boiling water proof ply which comes with ten years warranty and the exposed surface of the frame work to be clad with 3 mm thk HDHMR all around for the application of PU polish. The Cost To Include The Price Of CNC Cutting / duco Painting and final coat of PU polishing. The Perforated Sheet To Be Fixed to the floor and to the ceiling for to be sturdy and stable. Consider approx one length of the peforated partition to be 4' - 0" x 8' - 0" in height. Refer to the interior marking / look &amp; feel presentation to understand the details of free standing partition. Necessary ss screw and hardware included for fixing of frame &amp; all complete as per direction of Engineer-In-Charge.
Make:- Geen Ply/century</t>
  </si>
  <si>
    <t xml:space="preserve">Pelmets for curtains: Providing &amp; fixing of pelmet finished in 1.0 mm thk laminate on the inner and exposed surface. The approx. size to be considered 0' - 6" deep x 0' - 6" wide. The Pelmet to be made out of 18 mm thk marine grade with IS 303 boiling water proof ply which comes with ten years warranty. The plywood framework to be fixed to the true ceiling / slab / beam (including necessary hardware). The pelmet to hold dual / three channel curtains / blinds as approved by the Design Consultant / Project Architect / Client side Chief Engineer. </t>
  </si>
  <si>
    <t>King size bed: Consider approx. size of the bed to be 76" in length x 80" in width x 1' - 6" in height (suitable according to mattress king size), Making a bed using 18 mm thk marine grade with IS 303 boiling water proof ply which comes with ten years warranty all the internal and external surfaces. The bed to have a continuous counter to form a side table and to have a continuous head board, the bed also to have a head board at the width of the matress. The bed box to be 6" recessed in at the floor level and a 1' - 0" height box to be of the bed size. The top box to have a runner all around the bed of 4" to 6" wide and the exact matteress size to be atleast a 2" recessed, which makes the mattress sit in the recessed area and it won't come out. The mattress area to be finished in matching 1.0 mm laminate surface which is matte finish and the other exposed surfaces of the bed to be finished in Desginer Veneer,  bed to be polished in melamine polish / PU / Duco finish to achieve a matt / glossy finish as approved in case of a teak wood finish the client to provide teak wood. 
Make:- Geen Ply/century</t>
  </si>
  <si>
    <t>1.5" thk projected ply paneling for fixing mirror above washbasin counter and full body mirror in the wardrobe / washroom area: The ply panelling for fixing the mirror above the wash basin counter / back splash and the full body mirror to be made  of 18 mm thk marine grade with IS 303 boiling water proof ply which comes with ten years warranty in rectangular / square shape fixed to the wall using same thickness and grade plywood reapers as supports for fixing the 18 mm thk marine grade ply on the plywood repears. The outer / exposed surface of the 18 mm thk plywood to be finished with LED mirror as per the approved look &amp; feel presentation / interior drawings shared by the Design Consultant. Necessary cutout for LED bulb &amp; drive to be made. The edges of ply to be finished in black premium enamel paint. The LED Mirror shall be exclude.</t>
  </si>
  <si>
    <t>Full body mirror with inbuilt LED light: Supply &amp; Installation of 5 mm thk diamond clear mirror with edge polishing, single band frosting with warm white LED lights 240 bulbs per mtr, touch sensor and defogger with 20 x 20 mm anodised slim alumunium frame with one year warranty. The mirror considered for these areas has defogger element as it is in the wet areas. Refer to the interior marking drawing / creative look &amp; feel presentation for the full body mirror and the mirror above the washbasin counter. Consider the approx height of the full body mirror upto 7' - 0" &amp; consider the approx. hieght of the mirror above the washbasin counter upto 4' - 0" to 5' - 0" in height. The mirror top level to match the existing lintel / propoed lintel height. (Mirror Make : Saint gobain / modi guard / equivalent).</t>
  </si>
  <si>
    <t>PART 6: DOORS</t>
  </si>
  <si>
    <t xml:space="preserve">Double leaf glass doors with modular door frame for VIP Guest House Main Entry Door to the dining hall from lift lobby: Supply &amp; fixing of DORMAKABA ALT 100 SG aluminium glazed door (double leaf) with glass infill of toughened / laminated glass with Alterra rebate door frame system all around the door. Aluminium stile to be formed out of 100x40mm horizontal and vertical door profile frame with clips &amp; seals. Door hardware -open door closer TS 70, offset pull handle 350mm with narrow stile lock package and door drop down seal. Suitable for glass thickness of 10/12/13.52mm.the profile shall be matt natural anodized, the profile manufacturer to supply all the necessary clips, seals and fixing accessories for the system. All profiles to be with 1.5 mm gauge thickness excluding 20 microns of anodizing. Door size: 6'- 6" x 8'- 0". Make Dorma / Alloy / Equivalent. </t>
  </si>
  <si>
    <t>PART 7 : CIVIL &amp; PHE PIPING WORKS</t>
  </si>
  <si>
    <t>Sunken filling with 40 mm dia pipe spout:Providing and placing  cinder/brick bat or any light weight water absorbing materials  filling  to the sunk floors in toilets/kitchen sunks, well compacted carefully by hand beating to required slopes including consolidation,making hole or core to the beam/wall for providing 40mm dia PVC drain (spout pipe) pipe of required length, pipe should be fixed properly to the beam or wall by core cutting or mannual which suitable for pipe with water proofing compound with cover the inlet pipe mouth with SS jali and packing with 40/20/10 mm stone aggregate with sufficent quantity. For toilet and Kitchen sunkun portions.</t>
  </si>
  <si>
    <t>Providing and laying full body glazed polished Vitrified tiles in floor of size 600 x 1200 mm:Providing and laying Vitrified tiles in floor in different sizes (thickness to be specified by the manufacturer)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Type -Full body (Solid surface) glazed polished vetrified Tiles.
size-600X1200mm
Make:- Jhonson /kajaria (premuium range) or equivalent.</t>
  </si>
  <si>
    <t>Providing and laying full body Vitrified tiles in floor of matte / antiskid finish of size 600 x 1200 mm: Providing and laying Vitrified tiles in floor in different sizes (thickness to be specified by the manufacturer)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Type -Full body (solid surface) vetrified matte/antiskid Tiles.
size-600X1200mm</t>
  </si>
  <si>
    <t xml:space="preserve">Full body (solid surface) glazed polished Vitrified wall tiles size 600 X 1200 mm for wall dado: Providing and laying Vitrified wall tiles in of size 600 x 1200 mm (thickness to be specified by the manufacturer) with water absorption less than 0.08% and conforming to 1S:15622, of approved brand &amp; manufacturer, in all colours and shade, in skirting, riser and dado laid with cement based high polymer modified quick set tile adhesive (water based) conforming to IS: 15477, in average 6 mm thickness, including grouting of joints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Full body (solid surface)  glazed polished finish Vitrified wall tiles size of Tile 600 x 1200 mm. 
Considered for wall dado upto ceiling height. </t>
  </si>
  <si>
    <t xml:space="preserve">Grouting of tiles: Grouting the joints of flooring tiles having joints of 3 mm width, using epoxy grout mix of 0.70 kg of organic coated filler of desired shade (0.10 kg of hardener and 0.20 kg of resin per kg), including filling / grouting and finishing complete as per direction of Engineer-in-charge. Joints should be free from cement or adesive by knife and air blower.Epoxy grouting shall be laid uniform line with wave free line.
Size of Tile 600 x 1200 mm </t>
  </si>
  <si>
    <t>SWR pipe 110 mm: Providing, fixing , laying, testing &amp; commissioning (Concealed/surface mounted or underground) uPVC SWR Rigid pipes confirming to IS 13592 Type B of PRICE/SUPREME/FINOLEX or equivalent make  for drainage line including necessary fittings such as couplers, bends, tees, cross tees, cowls, 2way/3way junction of any degree,clamps, rubber packing ring, acess door etc. wherever required confirming to  IS-14735, joining with adhessive solvent cement including cost of jointing materials and all other necessary fixtures, fitting, air and water tight testing of the line etc. complete at all levels. (Centre line length of completed pipe line shall be measured for payment purpose) (B) 110mm outer dia.</t>
  </si>
  <si>
    <t>SWR pipe 75 mm: Providing, fixing , laying, testing &amp; commissioning (Concealed/surface mounted or underground) uPVC SWR Rigid pipes confirming to IS 13592 Type B of PRICE/SUPREME/FINOLEX or equivalent make  for drainage line including necessary fittings such as couplers, bends, tees, cross tees, cowls, 2way/3way junction of any degree,clamps, rubber packing ring, acess door etc. wherever required confirming to  IS-14735, joining with adhessive solvent cement including cost of jointing materials and all other necessary fixtures, fitting, air and water tight testing of the line etc. complete at all levels. (Centre line length of completed pipe line shall be measured for payment purpose) (B) 75mm outer dia.</t>
  </si>
  <si>
    <t>SWR pipe 50 mm: Providing, fixing , laying, testing &amp; commissioning (Concealed/surface mounted or underground) uPVC SWR Rigid pipes confirming to IS 13592 Type B of PRICE/SUPREME/FINOLEX or equivalent make  for drainage line including necessary fittings such as couplers, bends, tees, cross tees,reducer, cowls, 2way/3way junction of any degree,clamps, rubber packing ring, acess door etc. wherever required confirming to  IS-14735, joining with adhessive solvent cement including cost of jointing materials and all other necessary fixtures, fitting, air and water tight testing of the line etc. complete at all levels. (Centre line length of completed pipe line shall be measured for payment purpose) (B) 50mm outer dia.</t>
  </si>
  <si>
    <t>Nahani / floor Trap: Providing, fixing, testing and commissioning uPVC SWR self cleaning Nahani trap, plain floor trap/ Multi floor trap etc. confirming to IS-14735 of 110 mm dia inlet and 75 mm outlet nominal dia. including fixing PVC reducer of 110mm dia. to 75 mm dia. and jointing with adhessive solvent cement including cost of cutting and making good the walls and floors at all levels etc. complete.</t>
  </si>
  <si>
    <t>CPVC Ball Valve 25 mm dia: Providing and fixing CPVC Ball Valve 25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</si>
  <si>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CPVC Ball Valve 32 mm dia : Providing and fixing CPVC Ball Valve 32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</si>
  <si>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CPVC Ball Valve 40 mm dia:  Providing and fixing CPVC Ball Valve 40 mm dia with lever arm conforming to SDR 11 pressure class as per ASTM D – 2846 of PRICE/SUPREME/FINOLEX or equivalent make  joining with adhessive solvent cement including cost of jointing materials and all other necessary fixtures, fitting, air and water tight testing etc. complete at all levels.</t>
  </si>
  <si>
    <t xml:space="preserve">Wood Frames for Flush doors: Providing wood work in frames of doors, windows, clerestory windows and other frames, wrought framed and fixed in position with hold fast lugs or with dash fasteners of required dia &amp; length ( hold fast lugs or dash fastener shall be included). Second class teak wood </t>
  </si>
  <si>
    <t xml:space="preserve">Half brick wall  for wall &amp; WALL HUNG WC LEDGE WALL: Half brick masonry with non modular fly ash bricks/clay bricks of class designation 7.5, in super structure above plinth upto floor V level with Cement mortar 1 : 3 (1 cement : 3 coarse sand) with providing and placing in position 2 Nos 6 mm dia. M.S. bars at every third course of half brick masonry with all lead &amp; lift. </t>
  </si>
  <si>
    <t>RCC LINTELS : Construction of rcc (1:1.5:3 grade) lintels of 150 mm thk and 115mm wide with sufficent bearing on wall both side With nominal reinforcement ( 4 nos 12 mm dia with 8 mm dia stirrups @ 150c/c), curing complete with all respect as per direction of Engineer-In-charge. Rate to be inclusive of shuttering, cost of steel, fabrication of steel etc with all lead &amp; lift. The lintel to be casted as per the details mentioned in the civil marking drawing.</t>
  </si>
  <si>
    <t>Screed concrete at desired locations - sunken/covering lan / electrical trenches : Sunken borrom or bottom of tiles in sunken/trenches covering required length of raceways / conduits and junction boxes in floor with baby/20mm concrete chips (1:2:4 grade) with pcc bed laid over and compacted. The thickness of the screed to be approx. Of 2'' to 3'' depend on the site conditions. The surface to be wavefree &amp; prepared for laying vinyl flooring / carpet/sunken slope as approved. The vendor to consider labor curing the screeding surface till the surface is ready for laying vinyl flooring / carpet/sunken sloping.</t>
  </si>
  <si>
    <t xml:space="preserve">Providing and fixing 18 mm thick gang saw cut, mirror polished, premoulded and prepolished, machine cut for kitchen platforms, vanity counters, window/door sills, facias and similar locations of required size, approved shade, colour and texture laid over 20 mm thick base cement mortar 1:4 (1 cement : 4 coarse sand), joints treated with white cement, mixed with matching pigment, epoxy touch ups, including rubbing, curing, moulding and polishing of edges to give high gloss finish etc. complete at all levels. </t>
  </si>
  <si>
    <t>CPVC 20 mm pipes: 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Charge.Concealed work, including cutting chases and making good the walls etc all lead &amp; lift.20 mm nominal dia Pipes</t>
  </si>
  <si>
    <t>PART-B SANITARY FIXTURES &amp; FITTINGS : MODELS / MAKES OF ALL SANITARY FIXTURE SHALL BE SELECTED BY THE CLIENT / ARCHITECT FROM THE LIST OF APPROVED MAKE.</t>
  </si>
  <si>
    <t>Supply &amp; installation of premium quality of shower cubicle enclosure of toughned galss 10mm thick with hardware fitting of Stainless steel matte chorme finished in L shape/straignt/cubical shape, one door-one fixed or two fixed -one door  with handle inner &amp; outer in L shape, dimension of glass length as mentioned in drawing or as direction of Engineer-In Charge. Design/type/brand of shower cubical should be finalized by Engineer-In-charge before execution of work. partitons by glass including frames shall be mesured for billing. 704700in-SHP/704798in-2BLMake: Kohler / Jaquar/ TOTO/ and Grohe.</t>
  </si>
  <si>
    <t>Shower Head: Providing  and  fixing premium quality C.P with provision of overhead shower complete, connecting legs &amp; wall flanges,overhead shower 200mm dia round shape single flow ultra slim design with adjustable swivel ball joint allows for precise spray adjustement with flexible silicone nozzles assure long life and easy clean with 14.5 LPM, G 1/2 connector and all other fittings and fixtures complete all chrome finish including cuttings and making good the walls and floor wherever required as per  approved quality  &amp; as per manufacturers specification and direction of Engineer-in-charge. KOHLER MODEL NO -K-73037IN-CL-CP RAINDUET EDGE ROUND 203MM RAINHEAD OR EQUIVALENT.</t>
  </si>
  <si>
    <t>Shower arm: Providing and fixing   premium quality chrome finish of standard shape Square 40.2 cm wall-mount single-function shower arm and flange as approved quality and colour complete in all respect as per manufacturers specification and direction of Engineer-in-charge. KOHLER MODEL NO -K-20138IN-CP Complementary™ SHOWER ARM OR EQUIVALENT .</t>
  </si>
  <si>
    <t>Hand shower with flexible metal pipe: Providing  and  fixing premium quality C.P.  brass Multifunction handshower with advanced spray engine provides three spray experiences: Full Coverage with Katalyst technology, Deep Massage, and Cloud,MasterClean™ sprayface features an easy-to-clean surface that withstands mineral buildup and maximizes spray performance with Optimized sprayface for maximum performance with 9.5 lpm (2.5 gpm) maximum handshower flow rate at 3.1 bar (45 psi) and connecting to 150 cm metal shower hose chorome finish with Anti-twist design makes showering easier for G 1/2 female inlets with brass connections and all other fittings and fixtures complete all chrome finish including cuttings and making good the walls and floor wherever required as per  approved quality  &amp; as per manufacturers specification and direction of Engineer-in-charge. KOHLER MODEL NO -K-26284IN-CP Statement™ Hand shower + K-12067IN-CP 150 cm metal shower hose IN POLISHED CHROMEor Equivalent.</t>
  </si>
  <si>
    <t>Hand Rail / Bracket: Providing and fixing   premium quality C.P. brass Square handshower holder and all respect as per manufacturers specification and direction of Engineer-in-charge. KOHLER MODEL NO -K-9040IN-CP HAND SHOWER HOLDER/BRACKET OR EQUIVALENT .</t>
  </si>
  <si>
    <t>Spout: Providing  and  fixing premium quality C.P.  brass  Wall-mount bath spout with diverter for hand shower, size of 14.4 cm (5.69 inch) spout reach with 4.48 gpm (17.0 lpm) maximum flow rate at 43.5 psi (3.0 bar), 31.8 mm (1.25 inch) max hole diameter and all other fittings and fixtures complete all chrome finish including cuttings and making good the walls and floor wherever required as per  approved quality  &amp; as per manufacturers specification and direction of Engineer-in-charge. KOHLER MODEL NO -K-27494IN-CP Fore Arc™ Wall-mount bath spout with diverter OR EQUIVALENT.</t>
  </si>
  <si>
    <t>Divertor Trim: Providing  and  fixing premium quality C.P.  brass Recessed non-thermstatic bath &amp; shower valve trim with chrome finished of size 110X146 mm with Single Lever handle allows for on/off activation, volume, and temperature control with Red/blue indexing Includes faceplate with handle  and all other fittings and fixtures complete all chrome finish including cuttings and making good the walls and floor wherever required as per  approved quality  &amp; as per manufacturers specification and direction of Engineer-in-charge. KOHLER MODEL NO -K-21622IN-4FP-CP July™ Aqua Turbo™ 235 OR EQUIVALENT.</t>
  </si>
  <si>
    <t>Divertor Valve: Providing  and  fixing premium quality C.P.  brass Recessed 40 mm bath and shower valve with Brass valve body finishes resist corrosion and tarnishing, The high-flow Aqua Turbo™ 235 recessed 40 mm valve system ensures a unique shower experience, even with low pressure water. Easily divert water from bath spout to shower outlet with just the push of a button. This valve can be combined with your choice of bath and shower valve trim and components to complete your shower space with Mixing valve allows for temperature and volume control,Two-way diverter valve, and all other fittings and fixtures complete all chrome finish including cuttings and making good the walls and floor wherever required as per  approved quality  &amp; as per manufacturers specification and direction of Engineer-in-charge. KOHLER MODEL NO -K-882IN-NA Aqua Turbo™ 235 Recessed 40 mm bath and shower valveOR EQUIVALENT.</t>
  </si>
  <si>
    <t xml:space="preserve">Wall Hung WC with all fittings-WC: Providing and fixing premium quality white vitreous china Trace wall-hung toilet with skirted trapway rimless bowl plus quiet-close seat. back to wall water closet (European type W.C. pan) saves precious bathroom space while providing the comfort of a traditional elongated design. A skirted trapway and unique rimless design makes the bowl easy to clean and gives it a sleek, seamless look with elongated toilet seat cover with antimicrobial agent with all fittings and fixtures complete including cutting and making good the walls and floors wherever required  as per manufacturers specification and direction of Engineer-in-charge. KOHLER MODEL NO -SKU: 20217IN-S-0 ( SKU: 20218IN-0 +SKU: 20219IN-UF-0 Trace wall hung toilet bundle in White OR EQUIVALENT. </t>
  </si>
  <si>
    <t>Connector: Providing  and  fixing premium quality Wall-Hung Toilets Connector Pack as per manufacturers specification and direction of Engineer-in-charge. KOHLER MODEL NO -K-1046327-S Wall-Hung Toilets Connector Pack OR EQUIVALENT.</t>
  </si>
  <si>
    <t>Concealed Tank/Valve: Providing and fixing wall tank with frame, Robust steel frame,Minimal noise as water fills in,Large flush actuator opening; remove faceplate for easy access to inner tank,Pneumatic component initiates a smooth flush,Pneumatic flush module allows faceplate to be installed up to 13' (4 m) away from tank,Dual-flush technology allows you to choose between a full or partial flush,Adjust in-wall tank for dual-flush options of 0.53 or 0.95 gpf (2.0 or 3.6 lpf), 0.53 or 1.1 gpf (2.0 or 4.0 lpf), and 0.8 or 1.6 gpf (3.0 or 6.0 lpf),Blow molding ensures sturdy single body construction to prevent leaks,Adjustable height allows bowl to be set anywhere between 2.36 - 9.84 inches (60 - 25 cm),Durable steel frame carrier is installed on studs inside the wall as per manufacture specification and as direction of Engineer-In-Charge. KOHLER  MODEL NO -K-33931IN-P-0 Evo Fit+™ + FULL FRAME PNEU IN WALL TANK OR EQUIVALENT.</t>
  </si>
  <si>
    <t>Face plate:  Providing and fixing premium quality C.P brass Chrome finshed dual flushing control face plate with all fittings and fixtures complete including cutting and making good the walls and floors wherever required  as per manufacturers specification and direction of Engineer-in-charge. KOHLER MODEL NO -75890IN-P-CP LYNK Tm  Dual-flush faceplatePOLISHED CHROME OR EQUIVALENT .</t>
  </si>
  <si>
    <t>Lavatory/ Wash Basin: Providing and fixing premium quality white vitreous china over-counter thin rim table top wash basin of any shape minimum size 60 × 40 × 13.3 cm with Germ Shield™ Technology, Anti-Microbial Glaze &amp; Seat, Long lasting protection against harmful bacteria with all other fittings and fixtures complete including cuttings and making good the walls and floor wherever required as per manufacturers specification and direction of Engineer-in-charge. KOHLER MODEL NO -K-21226IN-SS-0 ModernLife® Edge OR EQUIVALENT.</t>
  </si>
  <si>
    <t>Grid Drain: Providing and fixing premium quality C.P Brass chrome finished grid drain without over flow with Decorative trim cap with flower design with all other fittings and fixtures complete including cuttings and making good the walls and floor wherever required as per manufacturers specification and direction of Engineer-in-charge. KOHLER MODEL NO -K-20746IN-CP COMPLEMENTARY GRID DRAIN , LONG OR EQUIVALENT.</t>
  </si>
  <si>
    <t>Bottle trap: Providing and fixing premium quality C.P brass chrome finished 32 mm x 32 mm bottle trap with traditional P-trap fittings,Removable trap eye for easy cleaning, 32 mm (1.25 inch) diameter slip-fit inlet, with all other fittings and fixtures complete including cuttings and making good the walls and floor wherever required as per manufacturers specification and direction of Engineer-in-charge. KOHLER MODEL NO -K-75823IN-CP Complementary™ 32 mm x 32 mm bottle trap OR EQUIVALENT</t>
  </si>
  <si>
    <t>Faucet: Providing  and  fixing premium quality C.P.  brass chrome finished Tall single-handle bathroom sink faucet,Sleek contemporary design ,Tall height is ideal for vessel-style sinks,Single Lever handle allows for on/off activation, volume, and temperature control,Red/blue indexing on handle,Aerated flow,20 cm (7.88 inch) spout height, 12.4 cm (4.87 inch) spout reach,complete as per manufacturers specification and direction of Engineer-in-charge. KOHLER MODEL NO -K-29929IN-4ND-CP-July™ Tall single-handle bathroom sink faucet, 21.0 lpm OR EQUIVALENT.</t>
  </si>
  <si>
    <t>Angle valve: Providing  and  fixing premium quality C.P.  brass chrome finished  angle  valve with cover plate  for  WCs, Wash  basin, health Faucet,  etc as per  approved quality 15 mm nominal bore  &amp; as per manufacturers specification and direction of Engineer-in-charge. KOHLER MODEL NO -K-80154IN-4AV-CP JULY ANGLE VALVE OR EQUIVALENT.</t>
  </si>
  <si>
    <t>Two way Bib Cock with health fucet: Providing  and  fixing premium quality C.P.  brass chrome finished  two way bib cock with health fucet, Lever handle controls standard faucet; knob handle operates hose outlet,For use with cold water line only,5 inch (12.7 cm) spout reach,6.8 gpm (25.8 lpm) maximum flow rate at 43.5 psi (3.0 bar)  with health fucet of ingle-function hygiene spray delivers a full, consistent stream, regardless of water pressure,Soft spray pattern,Ergonomic button design,2.25 gpm (8.5 lpm) maximum flow rate at 43.5 psi (3.0 bar),Includes 120 cm (47.24 inch) hose and wall-mount holder,Includes a screen washer to prevent clogging as per manufacturers specification and direction of Engineer-in-charge. KOHLER MODEL NO -K-16094IN-4-CP JULY Tm two way bib cock faucet +K-97258IN-CP Elate tm single function health faucet OR EQUIVALENT.</t>
  </si>
  <si>
    <t>Paper Holder: Providing and fixing C.P Brass chrome finished toilet paper holder with Open-ended holder makes changing toilet paper quick and simple,Storage tray is convenient for holding personal items,resist corrosion and tarnishing with complete installation and all other fittings and fixtures complete all chrome finish including cuttings and making good the walls and floor wherever required as per  approved quality  &amp; as per manufacturers specification and direction of Engineer-in-charge.KOHLER K-25071IN-CP- Complementary™ Square covered toilet paper holder or Equivalent.</t>
  </si>
  <si>
    <t>Towel rack:Providing and fixing C.P Brass chrome finished Towel shelf of size 22.36 inch (56.8 cm) upper shelf with towel bar below provides additional storage  and all other fittings and fixtures complete all chrome finish  resist corrosion and tarnishing including cuttings and making good the walls and floor wherever required as per  approved quality  &amp; as per manufacturers specification and direction of Engineer-in-charge. KOHLER K-25066IN-CP- Complementary™ Square 56.8 cm towel shelf or Equivalent.</t>
  </si>
  <si>
    <t>Shower Basket:- Providing and fixing C.P Brass chrome finished Shower basket os size 140x90mm and all other fittings and fixtures complete all chrome finish  resist corrosion and tarnishing including cuttings and making good the walls and floor wherever required as per  approved quality  &amp; as per manufacturers specification and direction of Engineer-in-charge. KOHLER Model no Jaquar ACN-CHR-1177N- Shower Basket Small - Chrome or Equivalent.</t>
  </si>
  <si>
    <t>Towel ring : Providing and fixing C.P Brass chrome finished wall mount Towel arm of size sqaure 9.29 inch (236 mm) and all other fittings and fixtures complete all chrome finish  resist corrosion and tarnishing including cuttings and making good the walls and floor wherever required as per  approved quality  &amp; as per manufacturers specification and direction of Engineer-in-charge.KOHLER model no-K-25067IN-CP- Complementary™ Square 23.6 cm towel arm or Equivalent.</t>
  </si>
  <si>
    <t>Soap Dispenser:- Providing and fixing C.P Brass chrome finished wall mount soap dispenser of size 173mm and all other fittings and fixtures complete all chrome finish  resist corrosion and tarnishing including cuttings and making good the walls and floor wherever required as per  approved quality  &amp; as per manufacturers specification and direction of Engineer-in-charge. KOHLER Model No-K-10712D-CP- Cruz™
Wall-mount soap dispenser or Equivalent.</t>
  </si>
  <si>
    <t>Tumbler Holder:- Providing and fixing C.P Brass chrome finished wall round tumbler holder with glass tumbler and all other fittings and fixtures complete all chrome finish  resist corrosion and tarnishing including cuttings and making good the walls and floor wherever required as per  approved quality  &amp; as per manufacturers specification and direction of Engineer-in-charge. KOHLER Model No-K-5637IN-CP Complementary™ Round tumbler holder or Equivalent.</t>
  </si>
  <si>
    <t>Dustbin:- Providing and fixing Stainless steel Step can in 6L of size 31.5 × 21 × 21 cm with Solid Metal Construction for Durability and Reliability,finishes resist corrosion and tarnishing, exceeding industry durability standards over two times,Premium metal construction for durability and reliability and all other fittings and fixtures complete as per  approved quality  &amp; as per manufacturers specification and direction of Engineer-in-charge. KOHLER Model No-K-17531T-ST Eolia Step can in 6L, in stainless steel or Equivalent.</t>
  </si>
  <si>
    <t>Rob Hook:- Providing and fixing C.P Brass chrome finished double rob hook provides convenient hanging storage of robes, towels, and other bath items and all other fittings and fixtures complete all chrome finish  resist corrosion and tarnishing including cuttings and making good the walls and floor wherever required as per  approved quality  &amp; as per manufacturers specification and direction of Engineer-in-charge. KOHLER Model No-K-97500T-CP- Avid™ Double robe hook or Equivalent.</t>
  </si>
  <si>
    <t>Stop Valve: Providing and fixing premium quality Brass concelead In-line supply stop valve  for G 3/4 (19 mm) inlet connection with all fittings and fixtures complete including cutting and making good the walls  complete to  in all respect as per manufacturers specification and direction of Engineer-in-charge. KOHLER MODEL NO -K-16089IN-NA INLINE STOP VALVE G3/4 G19MM OR EQUIVALENT.</t>
  </si>
  <si>
    <t>Valve Trim: Providing  and  fixing premium quality C.P.  brass  Chrome finished wall mount In-line supply stop valve trim with single handle controls flow to outlets  and all other fittings and fixtures complete all chrome finish  resist corrosion and tarnishing including cuttings and making good the walls and floor wherever required as per  approved quality  &amp; as per manufacturers specification and direction of Engineer-in-charge. KOHLER MODEL NO -16087IN-4-CP JULY INLINE STOP VALVE OR EQUIVALENT.</t>
  </si>
  <si>
    <t>Autometic Soap dispenser :- Providing and fixing autometic soap dispenser of size 265 x 118 x 110 mm with 0.8 Litre capacity of Quantity dispensed per pulsation 1.0 – 2.0ml with Thermoplastic ABS body with a 0.5 mm aluminum frame, in shiny silver and black. Elastomeric valve. Polyethylene soap deposit with a 0.8L capacity,Control circuit with infrared detectors that activate the soap dispenser on nearing the hands, powered by 6 pcs of Alkaline AA (1.5V) or 1 pcs of Alkaline (9V) battery, Adjustable triggering distance,Transparent plastic content viewer (polycarbonate) on the front, Security lock, All surfaces are flat, therefore easy to clean inside and out, Allows for 150,000 cycles of use, Suitable soaps: Liquid hand soaps, with neutral PH, not containing chlorine,Flashing LED for battery change, Automatic battery switch-off during soap deposit refill and all completetd with fitting and fixtures &amp; as per manufacturers specification and direction of Engineer-in-charge. Jaquar Model No-SDR-BLC-DJ0160ASN Automatic Soap Dispensers or Equivalent.</t>
  </si>
  <si>
    <t>Bolt touch-free infrared hand dryer:- Providing and fixing Bolt touch-free infrared hand dryer with 1150W rated power &amp; carbon brush motor of size 180X152X260mm with 1150W with heater on, 500W with heater off, ,One piece seamless 304 stainless steel shell, stable and durable,Round outlet makes the airflow more concentrated,Built in UV light to kill bacteria in air,Power and working LED indicator and all completetd with fitting and fixtures &amp; as per manufacturers specification and direction of Engineer-in-charge. Jaquar Model No-HDR-SSF-AK2803D- Bolt touch-free infrared hand dryer or Equivalent.</t>
  </si>
  <si>
    <t>Wall Mounted Paper towel dispensers:-  providing and fixing of stainless steel AISI 304, satin finish Wall Mounted Paper towel dispensers  of Size 275x330x133 mm with Manual paper towel dispenser, surface mounted, Robust and vandal-resistant,this dispenser is designed to be installed in any type of washroom, Models suitable for C/Z folded paper towels; in this category, products are available that allow amounts ranging between 400 and 600 towels, Paper tower dispensers are supplied with a lock and special key for opening and screws, especially designed so that the paper can be easily replaced and all completetd with fitting and fixtures &amp; as per manufacturers specification and direction of Engineer-in-charge. Jaquar Model No-PTD-SAP-DT0106CSN- Wall Mounted Paper towel dispensers or Equivalent.</t>
  </si>
  <si>
    <t xml:space="preserve">Floor Drain: Providing and fixing 10 × 10 × 8.2 cm chrome finished square floor drains consisting, drain cover, tray,cockroch trap for waste pipe of floor or Nahani trap complete   in all respect as per manufacturers specification and direction of Engineer-in-charge. Make : Nirali/Lipka/ Viking/Roca/Jaquar/Kohler / Jaquar/ Hindware/ Cera/ Parryware/ TOTO/ and Grohe or equivalent. KOHLER MODEL NO -K-75422IN-CP HINDDEN FLOOR DRAIN square OR EQUIVALENT. </t>
  </si>
  <si>
    <t>Nahani/floor trap:-  Providing, fixing, testing and commissioning uPVC SWR self cleaning Nahani trap, plain floor trap/ Multi floor trap etc. confirming to IS-14735 of 110 mm dia inlet and 75 mm outlet nominal dia. including fixing PVC reducer of 110mm dia. to 75 mm dia. and jointing with adhessive solvent cement including cost of cutting and making good the walls and floors at all levels etc. complete. Supreme/finolex OR EQUIVALENT</t>
  </si>
  <si>
    <t>PART - D - GLAZING WORKS</t>
  </si>
  <si>
    <t>1'' X 2" X 1.5 MM thick profile Aluminum section with Polyester powder coating DGU acoustic proof glass ( 6mm+6mm) Sealed with Water proof Silicon sealant (necessary harware fitting screw/sealants/spacers/fasteners/EDPM/Neoprene gasket etc shall be included). The glass to be fixed from inside the guest room area without disturbing the existing structural glazing glass or the detail. Fixing detail shop drawing to be provided by the vendor / contractor / supplier for the approval of architect / client / chief engineer from PowerGrid &amp; all complete as directed by Engineer-In-Charge. Sample of the sections to be handed over to the PowerGrid for the approval.</t>
  </si>
  <si>
    <t xml:space="preserve">ROOMS </t>
  </si>
  <si>
    <t>SFT</t>
  </si>
  <si>
    <t xml:space="preserve">SFT </t>
  </si>
  <si>
    <t>RFT</t>
  </si>
  <si>
    <t>NOS</t>
  </si>
  <si>
    <t xml:space="preserve">NOS </t>
  </si>
  <si>
    <t xml:space="preserve">RFT </t>
  </si>
  <si>
    <t>CFT</t>
  </si>
  <si>
    <t xml:space="preserve">LS </t>
  </si>
  <si>
    <t xml:space="preserve">Wiring for light point/ fan point/ exhaust fan point/ call bell point with 1.5 sq.mm FRLS PVC insulated copper conductor single core cable in surface / recessed medium class PVC conduit, with modular switch, modular plate, suitable GI box and earthing the point with 1.5 sq.mm FRLS PVC insulated copper conductor single core cable etc. as required. Group C </t>
  </si>
  <si>
    <t xml:space="preserve">Wiring for group controlled (looped) light point/fan point/exhaust fan point/  call bell point ( without independent switch etc.) with 1.5 sq. mm FRLS PVC insulated copper conductor single core cable in surface/ recessed PVC conduit,  and earthing the point with 1.5 sq. mm FRLS PVC insulated copper conductor single core cable etc. as required. Group C </t>
  </si>
  <si>
    <t>Wiring for twin control light point with 1.5 sq.mm FRLS PVC insulated copper conductor single core cable in surface / recessed medium class PVC conduit, 2 way modular switch, modular plate, suitable GI box and earthing the point with 1.5 sq.mm FRLS PVC insulated copper conductor single core cable etc. as required.</t>
  </si>
  <si>
    <t>Wiring for circuit/ submain wiring along with earth wire with the following sizes of FRLS PVC insulated copper conductor, single core cable in surface/ recessed medium class PVC conduit as required. 
2 X 2.5 sq. mm + 1 X 2.5 sq. mm earth wire</t>
  </si>
  <si>
    <t>Wiring for circuit/ submain wiring along with earth wire with the following sizes of FRLS PVC insulated copper conductor, single core cable in surface/ recessed medium class PVC conduit as required. 
2 X 4 sq. mm + 1 X 4 sq. mm earth wire</t>
  </si>
  <si>
    <t>Supplying and drawing of UTP 4 pair CAT 6 LAN Cable in the existing surface/ recessed Steel/ PVC conduit as required.
1 run of cable</t>
  </si>
  <si>
    <t>Supplying and drawing following pair 0.5 mm dia FRLS PVC insulated annealed copper conductor, unarmored telephone cable in the existing surface/ recessed steel/ PVC conduit as required.
2 Pair</t>
  </si>
  <si>
    <t>Supplying and drawing co-axial TV cable RG-6 grade, 0.7 mm solid copper conductor PE insulated, shielded with fine tinned copper braid and protected with PVC sheath in the existing surface/ recessed steel/ PVC conduit as required.</t>
  </si>
  <si>
    <t>Supplying and fixing of following sizes of medium class PVC conduit along with accessories in surface/recess including cutting the wall and making good the same in case of recessed conduit as required.
20 mm</t>
  </si>
  <si>
    <t>Supplying and fixing of following sizes of medium class PVC conduit along with accessories in surface/recess including cutting the wall and making good the same in case of recessed conduit as required.
25 mm</t>
  </si>
  <si>
    <t>Supplying and fixing following modular switch/ socket on the existing modular plate &amp; switch box including connections but excluding modular plate etc. as required.
3 pin 5/6 A socket outlet</t>
  </si>
  <si>
    <t>Supplying and fixing following modular switch/ socket on the existing modular plate &amp; switch box including connections but excluding modular plate etc. as required.
6 pin 15/16 A socket outlet</t>
  </si>
  <si>
    <t>Supplying and fixing following modular switch/ socket on the existing modular plate &amp; switch box including connections but excluding modular plate etc. as required.
TV antenna socket outlet</t>
  </si>
  <si>
    <t>Supplying and fixing following modular switch/ socket on the existing modular plate &amp; switch box including connections but excluding modular plate etc. as required.
Bell push</t>
  </si>
  <si>
    <t xml:space="preserve">Supplying and fixing following size/ modules, GI box alongwith modular base &amp; cover plate for modular switches in recess etc.as required.
1 or 2 Module 
</t>
  </si>
  <si>
    <t xml:space="preserve">Supplying and fixing following size/ modules, GI box alongwith modular base &amp; cover plate for modular switches in recess etc.as required.
3 Module 
</t>
  </si>
  <si>
    <t xml:space="preserve">Supplying and fixing following size/ modules, GI box alongwith modular base &amp; cover plate for modular switches in recess etc.as required.
4 Module 
</t>
  </si>
  <si>
    <t xml:space="preserve">Supplying and fixing following size/ modules, GI box alongwith modular base &amp; cover plate for modular switches in recess etc.as required.
6 Module 
</t>
  </si>
  <si>
    <t xml:space="preserve">Supplying and fixing following size/ modules, GI box alongwith modular base &amp; cover plate for modular switches in recess etc.as required.
8 Module
</t>
  </si>
  <si>
    <t xml:space="preserve">Supplying and fixing following size/ modules, GI box alongwith modular base &amp; cover plate for modular switches in recess etc.as required.
12 Module
</t>
  </si>
  <si>
    <t xml:space="preserve">Supply, installation, connection, testing and commissioning of pendent Light fitting suitable for upto LED 7W fixed on ceiling.( Philips Product SKU : 919215851305 or equivalent) </t>
  </si>
  <si>
    <t xml:space="preserve">Supply, installation, connection, testing and commissioning of Table Light fitting suitable for upto LED 7W ( Philips Product SKU : 919215810016 or Equivalent) </t>
  </si>
  <si>
    <t>Supplying and erecting LED mirror light with integrated driver including 7W to 9W lamp with polycarbonate housing and opal diffuser to be fixed above mirror or as required on clamps complete   .( Murphy 6W 3-IN-1 Rose Gold Finish Mirror Light or equivalent)</t>
  </si>
  <si>
    <t>Supplying and erecting decorative indoor Wall Mount 2W LED luminaire Fitting wayon up and down light ( Murphy MLAC-FL5OS or equivalent)</t>
  </si>
  <si>
    <t>Supply, installation, connection, testing and commissioning of LED square / circular 15W down lighter having pressure die-cast aluminium housing, opal translucent cover, mounting arrangement with board for surface type or spring loaded mounting clips for flush type complete.  ( Murphy MLDL-CBLS-15CW-1 or equivalent)</t>
  </si>
  <si>
    <t>Supply, installation, connection, testing and commissioning of LED strip light/cove light/profile light fixed with or without alumunium profile frame and PVC white as per design and requirement or as direction of Engineer-In-Charge. Product specification- Wattage: 24 Watts,LEDs per Meter: 144 LEDs, Slim Design: Perfect for narrow profiles, Uniform Light Output: Enjoy a well-lit space without distractions,Dimmable: Adjust the brightness to your liking,Energy-Efficient: Save on energy costs with long-lasting LEDs,Customizable: Shape and install it as per your unique requirements. (  Philips Slim Edge LED Profile Strip light Product SKU : 929003514101 Warm White or equivalent)</t>
  </si>
  <si>
    <t>Supply, installation, connection, testing and commissioning of Exhaust fan of light duty250 V A.C. 50 cycles 225mm. 1400 RPM rust proof body &amp; blades, wiremesh, duly erected in an approved manner and marking .( Havells Ventil Air DX 250mm or equivalent)</t>
  </si>
  <si>
    <t xml:space="preserve">Supply, installation, connection, testing and commissioning of Ding Dong / electronic musical type call bell with heavy duty coil suitable to operate on 230V A.C. supply erected on polished double wooden block/sunmica block of suitable size. ( Panasonic Penta Ding Dong Door Bell Or equivalent) </t>
  </si>
  <si>
    <t>Supplying &amp; erecting 10 pairs x 0.5 mm dia PVC insulated armoured telephone cable 0.9/0.6 sq.mm  PVC Sheathed solid tinned copper conductor cable laid in provided trench/ cable tray   .</t>
  </si>
  <si>
    <t>Supplying, installing, testing &amp; commissioning approved type Push button telephone instrument desk top/wall mount with caller ID unit of approved make   . ( Beetel M59 or equivalent)</t>
  </si>
  <si>
    <t>Supply &amp; installation of 12U wall mounted network rack alongwith all necessary hardware &amp; accessories, etc.complete as required   .</t>
  </si>
  <si>
    <t>Supplying and fixing 24-port Pure-Gigabit L2 Managed Switch, 12 Gigabit SFP slots, 4 Combo Gigabit LAN ports in provided U Rack complete.  ( TP-LINK TL-SG5412F or equivalent)</t>
  </si>
  <si>
    <t>Supplying and drawing co-axial TV cable RG-11 grade,  solid copper conductor PE insulated, shielded with fine tinned copper braid and protected with PVC sheath in the existing surface/ recessed steel/ PVC conduit   .</t>
  </si>
  <si>
    <t>Supply &amp; installation of 4-way Splitter box for TV cable termination including all necessary hardware, accessories, etc.  .</t>
  </si>
  <si>
    <t>Supply, installation, connection, testing and commissioning of 6W LED Study Table Lamp suitable for Table standing. ( Philips Orbit Desk Light 919215850922 or equivalent)</t>
  </si>
  <si>
    <t>Supply, installation, connection, testing and commissioning of Storage Water Heater 15L - Free Standard Installation &amp; Pipes, 4 Star Rated, Induction Technoloy: 25 % Faster Heating,No Heating element: Scaling Resistant,Saves energy: Rs 30,000 saving in 5 Years Span: 25 % less yearly electricity consumption,Remote Control : Easy operation,Feroglas Coated Inner Container: Provides superior corrosion resistance,Digital Temperature Display: Temperature setting as per comfort,Smart Mode Setting : Auto off &amp; Auto on time, Eco Mode: Optimal bathing temperature with 7 years waranty ( Havells  GHWVMGEREW15- Magnatron Prime Storage Water Heater (Geyser) or equivalent.</t>
  </si>
  <si>
    <t>Supply, installation, connection, testing and commissioning of celing mounted  Decorative lights for dining made of metal, glass and chrome finished. Similar to Phillips model no Modern design to compliment home décor 919215850820 or equivalent. design should be finalized by engineer-In-charge.</t>
  </si>
  <si>
    <t>Supply, installation, connection, testing and commissioning of celing mounted  Decorative lights for dining made of metal, glass and chrome finished. Similar to Philips Cage Pendant light Product SKU : 919215851444. design should be finalized by engineer-In-charge.</t>
  </si>
  <si>
    <t>Supply, installation, connection, testing and commissioning of Magnetic Track And Track Light  for ceilinmg and wall  of powder coated alumunium frame  and 18  webber defused blade as per feel look and design or as directed by Engineer In -Charge. design should be finalized by engineer-In-charge. Phillips or equivalent</t>
  </si>
  <si>
    <t>Point</t>
  </si>
  <si>
    <t>Metre</t>
  </si>
  <si>
    <t>Each</t>
  </si>
  <si>
    <t xml:space="preserve">100 mm high Aluminum skirting considered on proposed partitions/wall panneling: Providing and fixing 100 mm high modular aluminium skirting in anodized finish for the proposed panelling / partitions / columns as per the detailed drawings / look &amp; feel presentation. The skirting to be fixed to the panelling / partitions / colum using screws, the corners to be covered with pvc corner stakes and the screws need to be covered using rubber beading / tape matching the color aluminium skirting. </t>
  </si>
  <si>
    <t>Considered in the foyer area / bedroom area / open area near glazing / wardrobe area / dressing unit area in all rooms / open hall dining area. Demolition of the existing false ceiling in the foyer area / bedroom area / wardrobe area / and gypsum/Metalic false ceiling in the washroom area. The contractor has to remove the existing loose  all furniture like three seater - twin seater sofa / coffee table / low height seating unit / tv units in the foyer area / tv unit in the bedroom / tv storage unit in the foyer area and in the bedroom / double cot bed / side tables of bed / round table with plastic chairs / lounge chair / wardrobe / dressing unit / mirror near the dressing unit. Disconnecting - removing the existing MEP related items like light fixtures / switch controls /switch box GI/ fans / geyser/ electrical heaters / cassette units / AC grills / smoke detectors / response indicators / speakers / fire hooters /disconnecting the fire sprinkle from false ceiling/electrical wiring including PVC conduit wherever required are to be removed and handed over to the client at site premises as per the their existing site condition to reuse or the client may not be reused the same after the proposed work are done. The debris to be cleared out of the site premises  using the fire staircase or service lift with the client permission and dumped/stacked at one location in the plot area / site area (ground area or basement may be decided by client). The dumped debris in the site area to be cleared through truck transport based on the required number truck trips depending upon the load to municipal dumping yard. The vendor to quote the price of demolition / clearing the debris from site till the municipal dump yard including labour, lead, lift and transportation. NOTE: THE DEMOLITION / REMOVAL OF FURNITURE IS CONSIDERED IN NUMBER OF ROOMS AVAILABLE AS PER SITE CONDITIONS. THE VENDOR HAS TO VISIT THE SITE, UNDERSTAND THE SCOPE OF WORK AS PER SITE CONDITIONS AND QUOTE THE SAME ACCORDINGLY ON LUMPSUM BASIS PER ROOM. 5 ROOMS MEANS KRISHNA (ALL ROOMS RELATED TO KRISHNA), GODAVARI (ALL ROOMS RELATED TO GODAVARI), PENNA &amp; MANJEERA.</t>
  </si>
  <si>
    <t>Demolition of the existing flooring / wall dado including the existing cement plaster upto  5' - 0" to 8' - 0" in height as per the existing site conditions and dismantling of existing plaster/waterproofing in sunken and removing of cinder/waste materials etc. Consider removing the existing jali's / floor traps to be removed /sewerage pipe/plumbing fixtures / accessories / existing water closet / flush tank / flush tank cover / washbasin / bottle trap /  tap / angle cock / bib cock / shower head / tap / two way diverter etc. All the fixtures to be handover to the client in the as per the present condition. Consider demolition of wall proposed main door entry for Manjeera guest room and proposed entry for Penna guest washroom room as per the civil demolition drawing. The existing main door frame of Manjeera guest room and Penna washroom entry door frame to be removed and reused at the proposed main door entry for the same Manjeera guest room and Penna washroom room as per Proposed Civil / Interior Marking drawing shared by the Design Consultant / Project Architect / Client side Engineer-in-Charge. The vendor has to clear the demolished debris from the washroom and dump the debris outside the washroom from their to the interior debris collection area as per the client choice / desired location in the site area / plot area (ground area or basement may be decided by client). The dumped debris in the site area to be cleared through truck transport based on the required number truck trips depending upon the load to municipal dumping yard. The vendor to quote the price of demolition / clearing the debris from site till the municipal dump yard including labour, lead, lift and transportation.
Note:- 1. floor area shall be measured for floor dismantling including tiles, all plumbing/sanitary pipes &amp; assoceries,sunken water proofing, sunken waste materials, PCC, plaster, electrical raceway etc.
2. wall area shall be measured for wall dismantling including all plumbing/sanitary accessories, wall tiles, plaster etc.
3. wall area shall be measured for wall dismantling including brickwork, lintel, chokhat, plaster etc.</t>
  </si>
  <si>
    <t xml:space="preserve">INTERIOR - JOINERY WORKS </t>
  </si>
  <si>
    <t>Gypsum board ceiling : Providing and fixing 12.5 mm thick tapered edge gypsum moisture resistant board false ceiling at all heights including providing and fixing of frame work made of special sections, power pressed from M.S. sheets and galvanized with zinc coating of 120 gms/sqm (both side inclusive) as per IS : 277 and consisting of angle cleats of size 25 mm wide x 1.6 mm thick with flanges of 27 mm and 37mm, at 1200 mm centre to centre, one flange fixed to the ceiling with dash fastener 12.5 mm Dia x 50 mm long with 6 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 / partition with the help of Raw plugs at 450 mm centre, with 25 mm long dry wall screws @ 230 mm interval, including fixing of gypsum board to ceiling section and perimeter channel with the help of dry wall screws of size 3.5 x 25 mm at 230 mm c/c, including jointing and finishing to a flush finish of tapered and square edges of the board with recommended jointing compound , jointing tapes , finishing with jointing compound in 3 layers covering up to 150 mm on both sides of joint and two coats of primer suitable for board, all as per manufacturer’s specification and also including the cost of making openings for light fittings, grills, diffusers, cutouts made with frame of perimeter channels suitably fixed, all complete as per drawings, specification and direction of the Engineer in Charge but excluding the cost of painting. The cost of the false ceiling to include the verticals upto 150mm and also to include the cove detail. Note : The cove verticals not be measured separately, only visible celling area to be measured for payment. Make-Gyproc (saint gobin) or equivalent.</t>
  </si>
  <si>
    <t>PVC Moulding on existing walls / proposed walls / proposed partitions for the application of texture paint: The existing walls / proposed partitions / proposed wall panellings to be covered with PVC Mouldings / beadings of approx. smallest height as 22 mm and highest height as 38 mm as per the design &amp; model numbers PL 401 / PL 402 for 22mm &amp; PL 405 / PL 406 for 38 mm to be fixed using strong adhesive along with headless nails and punching the same so that the nail is not visible on the existing walls / proposed walls / proposed partitions and the same existing wall surface / proposed wall surface / proposed partitions to be finished in paint / texture paint as per the approved look &amp; feel presentation / Design Consultant / Chief Engineer choice / suggestion. The contractor has to provide samples based on the approved look &amp; feel presentation to the Design Consultant / Chief Engineer for the approval &amp; sign off. PVC Mouldings / beading to be fixed as a frame all four sides as indicated in the elevation at desired location as per the Design consultant / Project Architect. The PVC Moulding border should be as per the detailed Elevation drawings provided by the Design Consutlant / Project Architect and as per the approved creative look &amp; feel presentation. The highest height to fixed as outer frame and the smallest hegiht to be fixed as inner frame. The vendor has to consider the highest hieght PVC moulding for billing purpose. Do not considered the cost of paint/texture paint as same is included in the paint Line item.</t>
  </si>
  <si>
    <t xml:space="preserve">Bed Headboard: Consider same length of the kingsize bed dimensions which are mentioned above. The height of the headboard to be 2' - 6" minimum hegiht and 3' - 0" maximum height. Making a bed headboard using 18 mm thk marine grade with IS 303 boiling water proof ply which comes with ten years warranty all the internal and external surfaces. The head board ro be 4" - 6" at top and 9" at the bottom in cross section to have that cutting edge detailing, the headboard to have a cushinoning foam of 32D density with designer fabric / leatherette finish as per the approved creative look &amp; feel presentation and the approved floor plans. The foam to be pasted / fixed to the bed headboard using high quality / water resistant adhesive. The same PU foam of 32D to be covered / finished in designer fabric / leatherette / velvet - suede offering a plush and elegant appearance to be the bed as single unit / entity, which also suits the color combination of the entrie room. The color, material, finish, design, pattern, shape, size of the headboard to be as per the creative look &amp; feel presentation / approved by the Design consultant / chief engineer. </t>
  </si>
  <si>
    <t>Coffee counter with soiled plate drop counter finished in 12 mm thk Neotra surface: The approx. Size of the coffee counter is 9'-9" in length x 2'-9" width x 2'-9" height. The coffee counter storage top to be finished in 12 mm thk Neotra surface of marble series of approved pattern / design / color as per approved look &amp; feel presentation. The storage below counter top to be made out of 18 mm thk marine grade with IS 303 boiling water proof ply which comes with ten years warranty all the exposed surfaces. The storage to have combination of drawers / shutters and open shelves to be finished in 5.5 mm thk Neotra surface pastelli series as approved. The inner surfaces of the storage unit to be finished in 0.8 mm thk laminate to match the color of the Neotra surface pastelli series shutters. All the shutters to have PVC / Acrylic machine pressed edge binding / lipping to match the color of the Neotra surfaces. The counter top to be finished in 12 mm thk Neotra surface as approved with knife edge / reverse waterfall edge as approved by the Architect. The storage to have combination of shutters / drawers. The same to be fixed using drawer channels heavy duty soft closure and shutter to have 3 nos of hinges per shutter storage height from the FFL, the storage unit to have 4" high recessed modular aluminium skirting, including all accessories &amp; hardware. The counter to have 1' - 0" Back splash area finished in same counter top Neotra surface of 12 mm thk with 12 mm thk marine ply backing and also to have up to  2' - 6" high back splash finished in 6 mm thk lacquered glass clad with 12 mm thk marine grade ply backing as approved by the Architect / Design Consultant / Chief Engineer.  Necessary cut outs to be made for sockets and other electrical points / ac points / access control / bio metric etc.The mesurement for billing will be considered only in the front storage unit elevation.</t>
  </si>
  <si>
    <t>Overhead storage unit above the coffee counter: The overhead storage shutters to be finished in 5.5 mm thk Neotra surface. The approx. size of the coffee counter is 9'-9" in length x 1'-3" in deep x 2'-9" in height. The over head  Storage to be made out of 18 mm thk marine grade with IS 303 boiling water proof ply which comes with ten years warranty. The outer surface of the storage unit to be finished in 5.5 mm thk Neotra surface of Pastelli Series as approved by the Architect. The inner surfaces to be of the over head storage to be finished in 0.8 mm thk laminate as approved. The storage shutters to have 3/4" to 1" extension below the storage line for opening the shutters using fingers as per architect drawing. The shutter to have 3 nos of hinges per shutter, including all accessories &amp; hardware.   Necessary cut outs to be made for sockets and other electrical points / ac points / access control / bio metric etc.</t>
  </si>
  <si>
    <t xml:space="preserve">Washbasin counter: The counter to be made in 18 mm thk marine grade with IS 303 boiling water proof ply which comes with ten years warranty. Consider the approx. size of the storage to be 2' - 7" length x 2' - 6" height x 2' - 6" deep and the maximum length of the washbasin counter to 4' - 0". The Shutters of the wash basin counter storage unit below to be made of 18 mm thick ply board surface, the same needs to be finshed with 5.5 mm thk Neotra surface pastelli series with all neccessary hardware like 75 mm X 18 mm X 18 mm stainless steel cup hinges, magnetic catchers, stainless steel handles, locks etc. complete as per samples approved by the Design Consultant / Project Architect / Chief Enginieer. All internal surfaces of the Storage unit to be finished in 0.8 mm thk laminate surface including shelves. The storage unit to be a combination of drawers / shuitters, and the exposed surface needs to be finished  with 5.5 mm thick  Neotra surface pastelli series as approved. The counter top to be finished in 12 mm thk Neotra surface of Marble series and the front facia upto 2" high.  NOTE: The vendor to consider the necessary cuts to be made for the provision of electrical / plumbing fixtures coming on the counter.  Necessary cut outs to be made for sockets and other electrical points / ac points / access control / bio metric also make holes for tap &amp; wash basin etc. Considered in all four washrooms and one handwash area in the dining hall. </t>
  </si>
  <si>
    <t>Sill panelling: Considered sill panelling from floor till 0' - 6" to 0' - 9" in horizontal &amp; vertical along the full height glazing area line finished in 1.0 mm thk laminate. The frame work to be made using 18 mm thk marine grade with IS 303 boiling water proof ply which comes with ten years warranty. The exposed ply surface to be finished in 1.0 mm thk laminate of approved make / color and the same needs to be approved by the Design Consultant / Project Architect / Chief Engineer.</t>
  </si>
  <si>
    <t>12 mm thk charcoal Fluted panels: Providing and fixing the 12 mm thk charcoal fluted panels of approx. size 0' - 5" x 8' - 0" in height fixed on proposed 3" thk wall panelling / 3" thk intermediate partition surface. The existing ply panelling to be finished in 12 mm thk charcoal fluted panels (of wood / concrete / marble series shades) as approved by the design consultants / project architect / chief engineer. The same needs fixed using extremely strong adhesive pro bond and head less nails. The fluted panels groove to be vertical as indicated in the approved look &amp; feel presentation. The contractor / Vendor should not consider the cost of ply panelling nor intermediate partition. Considered for guest rooms bed backdrop / tv units / dressing area behind the full body mirror / on the walls behind the bench seating area in the washrooms.</t>
  </si>
  <si>
    <t xml:space="preserve">Ply panelling for all the door frames finished in Veneer:  The existing door frame after minor modifications / repairs which is prepared to look like a new door frame to be clad with 18 mm thk marine grade with IS 303 boiling water proof ply which comes with ten years warranty panelling on all three sides including above the lintel part to make it look like a complete framed structure front / side and back of the frame and the same needs to be finished in 4.0 mm thk premium designer veneer of Century / green ply / equivalent makes. All the edges to of the panelling to have 4mm x 4mm 'v' groove. The groove needs to be painted to match the colour of the veneer &amp; complete as per drawing or as directed by Engineer-In-Charge..  </t>
  </si>
  <si>
    <t>Single leaf solid door finished in Veneer on both sides for all the internal areas: The existing door frame of the internal doors be retained by the contractor and the same needs required alterations and additions to make it look like a new door frame. The door frame to have a proposed 35 mm thk flush door / block board shutter of marine grade / boiling water proof to be finished in 4 mm thk premium designer veneer of century / green ply / equivalent make on both sides with necessary hardware with all around teak wood lipping at edges 10 mm thickness . The shutters to have 4 mm x 4mm grooves horizontally &amp; vertically as per the approved look &amp; feel presentation. The door to have dormakaba 3043F NRP, 5 Knuckle, 2 Ball bearing butt hinges size 4" x 3" x 3mm with Non-Removable Pin, Material: SS 304, Finish: Satin Stainless Steel (SSS). Suitable for Wooden door weight up to 120kgs, Grade 13, Template Drilled. Approved to EN 1935, Fire-rated, Square Corners, Durability - 200,000 Cycles, Corrosion Resistance, using existing door closure, 371 Sash Lock Backset - 55mm, Centre to Centre - 72mm, 20mm Square Forend, Strike plate, SS 304, Finish : SSS, EPC Both Side Key L-70mm, SNP, Pure 8100 Lever Handle with 6501 Roses,6612 Escutcheons, 8mm Spindle with Fixing Screws for door thickness 35-55mm, SS 304, Finish : Satin, Tower bolt 250 to 300 long satin matt finished, Magnetic Door Holder Finish : Satin chrome. All hardware makes: Dorma or equivalent.</t>
  </si>
  <si>
    <t>Single leaf solid door finished in Veneer on both sides for all the internal areas: The existing door frame of the internal doors be retained by the contractor and the same needs required alterations and additions to make it look like a new door frame. The door frame to have a proposed 35 mm thk flush door / block board shutter of marine grade / boiling water proof to be finished in 4 mm thk premium designer veneer of century / green ply / equivalent make on both sides with necessary hardware with all around teak wood lipping at edges 10 mm thickness. The shutters to have 4 mm x 4mm grooves horizontally &amp; vertically as per the approved look &amp; feel presentation. The door to have dormakaba 3043F NRP, 5 Knuckle, 2 Ball bearing butt hinges size 4" x 3" x 3mm with Non-Removable Pin, Material: SS 304, Finish: Satin Stainless Steel (SSS). Suitable for Wooden door weight up to 120kgs, Grade 13, Template Drilled. Approved to EN 1935, Fire-rated, Square Corners, Durability - 200,000 Cycles, Corrosion Resistance, using existing door closure, cylinder lock without key with push lock inner shutters, tower bolt 250 to 300 mm long satin matt finished with Fixing Screws for door thickness 35-55mm, SS 304, Finish : Satin, Magnetic Door Holder Finish : Satin chrome. All hardware makes: Dorma or equivalent</t>
  </si>
  <si>
    <t>CIVIL &amp;  PHE PIPING  WORKS</t>
  </si>
  <si>
    <t>1) Cleaning and preparation of surface with the help of wire brush or grinder. Wash the roof with clean water pressure jet. Remove all loose concrete, grease, oil using wire brush, and scrubber. Undulation in RCC roof slab surface, honeycombs, pin hones, imperfections should be chiselled shall be repaired with Polymer Modified Mortar mixed by adding 1 kg Dr. Fixit Pidicrete URP, 5 kg fresh cement, and 15 kg graded sand. (i.e., in the ratio of 1:5:15) or with dual shrinkage compensated Dr. Fixit Polymer Modified Mortar HB. Etc., complete. All pipes to be placed / inserted in the core cut areas, apply a coat of Dr. Fixit Pidicrete Epoxy bonding agent over this, sprinkling fine sand / quartz sand and fill the gap with shrinkage compensating Dr. Fixit Polymer modified mortar HB / non-shrink grout.
2) The concrete surface must be brought into surface saturated dry condition (SSD). Providing &amp; Applying 2 or more coats of high performance two component prepacked cementitious waterproofing, Dr. Fixit Pidifin 2K, with a mix ratio of (liquid: Powder), parts by wt. - 1:2 at the rate 0. 55 - 0.58 Sq.mt / Kg for 2 coats to achieve the DFT of 1mm in a span of 4 - 6 hours with a roller / brush on the prepared concrete substrate. Over the splash zone / shower wall taking the coating up the full height and up to 1 meter height on vertical surface and on other walls and 0.3 metre on horizontal surface below threshold for complete bathroom waterproofing. All the coats to be applied in perpendicular direction to each other. Allow the coating to air cure for 3-5 days before conducting water ponding test for 24 Hrs. 
Note:- Necessary grouting by injection through pressure gun or motor by cement and waterproffing chemical for aresting of leakage/sepage shall be included.
Make:- Pidilite/Fosroc.</t>
  </si>
  <si>
    <t>WPC Door frame 65X125mm: Providing and fixing factory made single extruded WPC (Wood Polymer Composite) solid door/window/Clerestory windows &amp; other Frames/Chowkhat comprising of virgin PVC polymer (Suspension Grade), calcium carbonate and natural fibers (wood powder/ rice husk/wheat husk) and non toxic additives  fabricated with miter joints after applying PVC solvent cement and screwed with full body threaded star headed SS screws, resistance to spread of flame with property of being termite/borer proof, water/moisture proof and fire retardant and fixed in position with M.S hold fast/lugs/SS dash fasteners of required dia and length complete as per direction of 
Engineer-In- Charge. (M.S hold fast/lugs or SS dash fasteners shall be paid for separately). Note: For WPC solid door/window frames, minus 5 mm tolerance in dimensions i.e depth and width of profile shall be acceptable. Variation in profile dimensions on plus side shall be acceptable but no extra payment on this account shall be made. Frame size 65 x 125 mm Make-Qute/HDHMR Doors-NCL/Ecoste/Ecocell/green plypannel/DEC Industries/Jamex or equivalant specification.</t>
  </si>
  <si>
    <t>Providing and fixing factory made minimum 28 mm thick single extruded WPC (Wood Polymer Composite) solid plain flush door shutter of required size and design/pattern comprising of virgin polymer, calcium carbonate and natural fibers (wood powder/ rice husk/wheat husk) and non toxic additives and resistance to spread of flame of with property of being termite/borer proof, water/moisture proof and fire retardant of approved brand and fixing with stainless steel butt hinges 4 nos of size 100x58x1.9 mm with necessary full body threaded star headed counter sunk S.S screws, with stainless steel cylindrical lock - Key with nob on both sides for 
door shutters and SS tower bolt of 250mm long all as per direction of Engineer-In- Charge.
Make-Qute/HDHMR Doors-NCL/Ecoste/Ecocell/green plypannel/DEC Industries/Jamex or equivalant specification hardware dorma/godrej make or equivalent.</t>
  </si>
  <si>
    <t>Plaster on wall:15 mm cement plaster on the rough side of single or half brick wall of mix cement mortar 1 cement : 4 coarse sand. Plaster shall be on new wall or existing wall. Plaster should be matched with existing plaster. Edges of wall should be smooth finish and make necessary groove as per architect or engineer-in-charge. The item is including all lead &amp; lift and necessary scafolding for plaster work.the scope including supply and providing chicken wire mesh of 24 guage at all joints and fixed with necessary screw and washer before plaster.</t>
  </si>
  <si>
    <t>Providing and fixing factory made uPVC glazed/wire mesh/sliding(Two/Three track)/slidingcumfixed/fixed/casement/louverscumfixed/louverscumcasement/any position windows/doors with multipoint locking system comprising of lead free uPVC multi-chambered frame, sash and mullion/coupler (where ever required) extruded profiles having minimum wall thickness of 1.70 mm for Series R1 and R2 profiles and 2.10 mm for Series R3 and R4 profiles conforming to EN: 12608 in any shape,colour and design duly reinforced with galvanized mild steel section made of required shape &amp; size as per CPWD Specification, uPVC extruded glazing beads, interlocks and Inline sash adaptor (where ever required) of appropriate dimension, EPDM gasket, hardware, SS 304 grade fasteners of minimum 8 mm dia with countersunk head, comprising of matching polyamide PA6 grade sleeve for fixing frame to finished wall as per IS 1367 : Part 1 to 14, plastic packers, plastic caps and necessary stainless steel screws etc. Profile of frame, sash &amp; mullion (if required) shall be mitred cut and fusion welded/mechanically jointed duly sealed at all corners, including drilling of holes for fixing hardware and drainage of water etc. After fixing frame the gap between frame and adjacent finished wall shall be filled with weather proof silicon sealant over backer rod of approved size and quality with floted galss thickness 5mm all complete as per approved drawing conforming to CPWD specification &amp; direction of Engineer-in-Charge. Section of steel reinforcement and cross sections of uPVC profiles to be as per design approved by Engineer-in-Charge. 
Wire mesh / Glazing of plain/ toughened/ laminated/ double glass unit with / without high performance coatings as per design requirements and conforming to IS: 3548 &amp; IS: 16231 shall be paid separately. 
Note:- 
(i) Sites with basic wind speed &gt; 45 m/sec as per IS 875 — Part 3 
(ii) Sites with structure height more than 20m for all wind speeds</t>
  </si>
  <si>
    <t xml:space="preserve">Urinal Pot-Wall mount Urinal with all fittings: Providing and fixing premium quality white vitreous china Wall-mount urinal with rear spud of size 36.3 × 32.9 × 61.6 cm, 0.5 lpf with Washout urinal,Square shape offers modern geometric style, Contemporary design is perfect for public bathrooms,Delivers dependable water-saving performance and added hygiene,0.13 gpf (0.5 lpf),Smooth contours make cleaning fixture fast and easy,Extended lip helps keep floor cleaner,Optimized interior design virtually eliminates splashing,G 1/2 (13 mm) rear spud,Skirted trapway and rimless design simplify cleaning,Rigid snap-in stainless steel strainer increases drain flow speed and eliminates shifting withh all ftting and making good the walls and floors wherever required  as per manufacturers specification and direction of Engineer-in-charge. KOHLER MODEL NO -K-26474IN-ER-0 Span™ Wall-mount urinal with rear spud, 0.5 lpf OR EQUIVALENT. </t>
  </si>
  <si>
    <t>Electrically operated autometic sensor for urinal with face plate:-Provinding and fixing of Urinal sensor with AC adaptor (AC+DC) with flushing adjustable with face plate in polished chrome with electricaly operated with all fitting to the wall sutaibly with urinal pot, mnaking good to the wall  as required or as per manufacture specification and direction of Engineer-In-Charge.
Kohler Model No-K-24199IN-C03-CP or(K-24199IN-C01-CP + 23106IN-NA) Urinal sensor with AC adaptor (AC+DC) with flushing adjustable in polished chrome</t>
  </si>
  <si>
    <t>Nos</t>
  </si>
  <si>
    <t>Buyback</t>
  </si>
  <si>
    <t>Buy Back by Contractor for dismantled of False ceiling materials/wooden flush door shutters/waste CPVC pipe/ waste sewerage pipe/aluminium sections/Electrical damaged wire/ damaged switches/damaged sanitary fittings/etc. which are decided by engineer-In-Charge.</t>
  </si>
  <si>
    <t>kg</t>
  </si>
  <si>
    <t>Unit  Charges excluding GST</t>
  </si>
  <si>
    <t>TOTAL BUYBACK VALUE</t>
  </si>
  <si>
    <t>Schedule-I : BUYBACK</t>
  </si>
  <si>
    <t>Whether  rate of GST in column ‘2’ is confirmed. If not  indicate applicable rate of GST #</t>
  </si>
  <si>
    <t>Specification No: Ref:  SR-I/C&amp;M/WC-4382/2025 Rfx no.: 5002004799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</si>
</sst>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_(* #,##0_);_(* \(#,##0\);_(* &quot;-&quot;??_);_(@_)"/>
  </numFmts>
  <fonts count="56">
    <font>
      <sz val="10"/>
      <name val="Book Antiqua"/>
    </font>
    <font>
      <sz val="11"/>
      <color theme="1"/>
      <name val="Calibri"/>
      <family val="2"/>
      <scheme val="minor"/>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b/>
      <vertAlign val="superscript"/>
      <sz val="11"/>
      <name val="Book Antiqua"/>
      <family val="1"/>
    </font>
    <font>
      <sz val="9"/>
      <color indexed="81"/>
      <name val="Tahoma"/>
      <family val="2"/>
    </font>
    <font>
      <b/>
      <sz val="12"/>
      <color rgb="FFFF0000"/>
      <name val="Book Antiqua"/>
      <family val="1"/>
    </font>
    <font>
      <sz val="12"/>
      <color theme="1"/>
      <name val="Book Antiqua"/>
      <family val="1"/>
    </font>
    <font>
      <b/>
      <sz val="12"/>
      <color theme="1"/>
      <name val="Book Antiqua"/>
      <family val="1"/>
    </font>
    <font>
      <sz val="22"/>
      <color theme="1"/>
      <name val="Calibri"/>
      <family val="2"/>
      <scheme val="minor"/>
    </font>
    <font>
      <sz val="10"/>
      <color theme="1"/>
      <name val="Consolas"/>
      <family val="3"/>
    </font>
    <font>
      <b/>
      <sz val="12"/>
      <color rgb="FF0000FF"/>
      <name val="Book Antiqua"/>
      <family val="1"/>
    </font>
    <font>
      <i/>
      <sz val="12"/>
      <color theme="1"/>
      <name val="Book Antiqua"/>
      <family val="1"/>
    </font>
    <font>
      <b/>
      <sz val="18"/>
      <color theme="1"/>
      <name val="Book Antiqua"/>
      <family val="1"/>
    </font>
    <font>
      <b/>
      <sz val="11"/>
      <color theme="1"/>
      <name val="Book Antiqua"/>
      <family val="1"/>
    </font>
    <font>
      <b/>
      <sz val="14"/>
      <name val="Arial"/>
      <family val="2"/>
    </font>
    <font>
      <sz val="10"/>
      <name val="Book Antiqua"/>
    </font>
    <font>
      <b/>
      <sz val="14"/>
      <color theme="1"/>
      <name val="Book Antiqua"/>
      <family val="1"/>
    </font>
    <font>
      <sz val="14"/>
      <name val="Book Antiqua"/>
      <family val="1"/>
    </font>
    <font>
      <sz val="8"/>
      <name val="Book Antiqua"/>
    </font>
    <font>
      <sz val="11"/>
      <color theme="1"/>
      <name val="Book Antiqua"/>
      <family val="1"/>
    </font>
    <font>
      <b/>
      <sz val="11"/>
      <color rgb="FF000000"/>
      <name val="Book Antiqua"/>
      <family val="1"/>
    </font>
    <font>
      <sz val="11"/>
      <color rgb="FF000000"/>
      <name val="Book Antiqua"/>
      <family val="1"/>
    </font>
  </fonts>
  <fills count="10">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8FFC8"/>
        <bgColor indexed="64"/>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52">
    <xf numFmtId="0" fontId="0" fillId="0" borderId="0"/>
    <xf numFmtId="9" fontId="10" fillId="0" borderId="0"/>
    <xf numFmtId="165"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0" borderId="0"/>
    <xf numFmtId="164" fontId="3" fillId="0" borderId="0" applyFont="0" applyFill="0" applyBorder="0" applyAlignment="0" applyProtection="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4" fontId="29" fillId="0" borderId="0" applyFont="0" applyFill="0" applyBorder="0" applyAlignment="0" applyProtection="0"/>
    <xf numFmtId="164" fontId="11" fillId="0" borderId="0" applyFont="0" applyFill="0" applyBorder="0" applyAlignment="0" applyProtection="0"/>
    <xf numFmtId="170" fontId="13"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4" fillId="0" borderId="0" applyNumberFormat="0" applyFill="0" applyBorder="0" applyAlignment="0" applyProtection="0">
      <alignment vertical="top"/>
      <protection locked="0"/>
    </xf>
    <xf numFmtId="37" fontId="15" fillId="0" borderId="0"/>
    <xf numFmtId="171" fontId="11" fillId="0" borderId="0"/>
    <xf numFmtId="0" fontId="11" fillId="0" borderId="0"/>
    <xf numFmtId="0" fontId="19" fillId="0" borderId="0"/>
    <xf numFmtId="0" fontId="11" fillId="0" borderId="0"/>
    <xf numFmtId="0" fontId="11" fillId="0" borderId="0"/>
    <xf numFmtId="0" fontId="29" fillId="0" borderId="0"/>
    <xf numFmtId="0" fontId="8" fillId="0" borderId="0"/>
    <xf numFmtId="0" fontId="11" fillId="0" borderId="0"/>
    <xf numFmtId="0" fontId="11" fillId="0" borderId="0"/>
    <xf numFmtId="0" fontId="28" fillId="0" borderId="0"/>
    <xf numFmtId="0" fontId="8" fillId="0" borderId="0"/>
    <xf numFmtId="0" fontId="11" fillId="0" borderId="0"/>
    <xf numFmtId="0" fontId="19" fillId="0" borderId="0"/>
    <xf numFmtId="0" fontId="8" fillId="0" borderId="0"/>
    <xf numFmtId="0" fontId="19" fillId="0" borderId="0"/>
    <xf numFmtId="0" fontId="29" fillId="0" borderId="0"/>
    <xf numFmtId="0" fontId="11" fillId="0" borderId="0"/>
    <xf numFmtId="0" fontId="8" fillId="0" borderId="0"/>
    <xf numFmtId="0" fontId="8" fillId="0" borderId="0"/>
    <xf numFmtId="0" fontId="29" fillId="0" borderId="0"/>
    <xf numFmtId="0" fontId="29" fillId="0" borderId="0"/>
    <xf numFmtId="9" fontId="11" fillId="0" borderId="0" applyFont="0" applyFill="0" applyBorder="0" applyAlignment="0" applyProtection="0"/>
    <xf numFmtId="0" fontId="16" fillId="0" borderId="0" applyFont="0"/>
    <xf numFmtId="0" fontId="17" fillId="0" borderId="0" applyNumberFormat="0" applyFill="0" applyBorder="0" applyAlignment="0" applyProtection="0">
      <alignment vertical="top"/>
      <protection locked="0"/>
    </xf>
    <xf numFmtId="0" fontId="18" fillId="0" borderId="0"/>
    <xf numFmtId="0" fontId="2" fillId="0" borderId="0"/>
    <xf numFmtId="0" fontId="1" fillId="0" borderId="0"/>
    <xf numFmtId="0" fontId="1" fillId="0" borderId="0"/>
    <xf numFmtId="9" fontId="49" fillId="0" borderId="0" applyFont="0" applyFill="0" applyBorder="0" applyAlignment="0" applyProtection="0"/>
  </cellStyleXfs>
  <cellXfs count="381">
    <xf numFmtId="0" fontId="0" fillId="0" borderId="0" xfId="0"/>
    <xf numFmtId="0" fontId="19" fillId="0" borderId="0" xfId="25" applyAlignment="1" applyProtection="1">
      <alignment vertical="top"/>
      <protection hidden="1"/>
    </xf>
    <xf numFmtId="0" fontId="19" fillId="0" borderId="0" xfId="25" applyProtection="1">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vertical="top"/>
      <protection hidden="1"/>
    </xf>
    <xf numFmtId="0" fontId="5" fillId="0" borderId="0" xfId="25" applyFont="1" applyAlignment="1" applyProtection="1">
      <alignment horizontal="right" vertical="top"/>
      <protection hidden="1"/>
    </xf>
    <xf numFmtId="0" fontId="21" fillId="0" borderId="0" xfId="25" applyFont="1" applyProtection="1">
      <protection hidden="1"/>
    </xf>
    <xf numFmtId="0" fontId="5" fillId="0" borderId="0" xfId="25" applyFont="1" applyProtection="1">
      <protection hidden="1"/>
    </xf>
    <xf numFmtId="0" fontId="5" fillId="0" borderId="0" xfId="25" applyFont="1" applyAlignment="1" applyProtection="1">
      <alignment horizontal="justify"/>
      <protection hidden="1"/>
    </xf>
    <xf numFmtId="0" fontId="7" fillId="0" borderId="0" xfId="25" applyFont="1" applyAlignment="1" applyProtection="1">
      <alignment horizontal="justify"/>
      <protection hidden="1"/>
    </xf>
    <xf numFmtId="0" fontId="5" fillId="0" borderId="0" xfId="25" quotePrefix="1" applyFont="1" applyAlignment="1" applyProtection="1">
      <alignment vertical="top"/>
      <protection hidden="1"/>
    </xf>
    <xf numFmtId="0" fontId="5" fillId="0" borderId="0" xfId="25" applyFont="1" applyAlignment="1" applyProtection="1">
      <alignment horizontal="center" vertical="center"/>
      <protection hidden="1"/>
    </xf>
    <xf numFmtId="0" fontId="5" fillId="0" borderId="0" xfId="25" applyFont="1" applyAlignment="1" applyProtection="1">
      <alignment horizontal="left"/>
      <protection hidden="1"/>
    </xf>
    <xf numFmtId="0" fontId="5" fillId="0" borderId="0" xfId="25" applyFont="1" applyAlignment="1" applyProtection="1">
      <alignment vertical="top" wrapText="1"/>
      <protection hidden="1"/>
    </xf>
    <xf numFmtId="0" fontId="7" fillId="0" borderId="0" xfId="25" applyFont="1" applyAlignment="1" applyProtection="1">
      <alignment horizontal="justify" vertical="top" wrapText="1"/>
      <protection hidden="1"/>
    </xf>
    <xf numFmtId="0" fontId="7" fillId="0" borderId="0" xfId="25" applyFont="1" applyAlignment="1" applyProtection="1">
      <alignment vertical="top" wrapText="1"/>
      <protection hidden="1"/>
    </xf>
    <xf numFmtId="15" fontId="5" fillId="0" borderId="0" xfId="25" applyNumberFormat="1" applyFont="1" applyAlignment="1" applyProtection="1">
      <alignment vertical="top"/>
      <protection hidden="1"/>
    </xf>
    <xf numFmtId="0" fontId="5" fillId="0" borderId="4" xfId="25" quotePrefix="1" applyFont="1" applyBorder="1" applyAlignment="1" applyProtection="1">
      <alignment horizontal="center" vertical="top"/>
      <protection hidden="1"/>
    </xf>
    <xf numFmtId="0" fontId="5" fillId="0" borderId="5" xfId="25" quotePrefix="1" applyFont="1" applyBorder="1" applyAlignment="1" applyProtection="1">
      <alignment horizontal="center" vertical="top"/>
      <protection hidden="1"/>
    </xf>
    <xf numFmtId="0" fontId="26" fillId="0" borderId="0" xfId="0" applyFont="1" applyProtection="1">
      <protection hidden="1"/>
    </xf>
    <xf numFmtId="0" fontId="26" fillId="0" borderId="0" xfId="0" applyFont="1" applyAlignment="1" applyProtection="1">
      <alignment vertical="center"/>
      <protection hidden="1"/>
    </xf>
    <xf numFmtId="0" fontId="26" fillId="0" borderId="0" xfId="36" applyFont="1" applyAlignment="1" applyProtection="1">
      <alignment vertical="center"/>
      <protection hidden="1"/>
    </xf>
    <xf numFmtId="0" fontId="26" fillId="0" borderId="0" xfId="40" applyFont="1" applyAlignment="1" applyProtection="1">
      <alignment vertical="center"/>
      <protection hidden="1"/>
    </xf>
    <xf numFmtId="0" fontId="27" fillId="0" borderId="0" xfId="0" applyFont="1" applyAlignment="1" applyProtection="1">
      <alignment vertical="center"/>
      <protection hidden="1"/>
    </xf>
    <xf numFmtId="0" fontId="29" fillId="0" borderId="0" xfId="28" applyProtection="1">
      <protection hidden="1"/>
    </xf>
    <xf numFmtId="0" fontId="29" fillId="0" borderId="6" xfId="28" applyBorder="1" applyProtection="1">
      <protection hidden="1"/>
    </xf>
    <xf numFmtId="0" fontId="29" fillId="0" borderId="7" xfId="28" applyBorder="1" applyProtection="1">
      <protection hidden="1"/>
    </xf>
    <xf numFmtId="0" fontId="29" fillId="0" borderId="8" xfId="28" applyBorder="1" applyProtection="1">
      <protection hidden="1"/>
    </xf>
    <xf numFmtId="0" fontId="29" fillId="0" borderId="9" xfId="28" applyBorder="1" applyProtection="1">
      <protection hidden="1"/>
    </xf>
    <xf numFmtId="0" fontId="29" fillId="0" borderId="10" xfId="28" applyBorder="1" applyProtection="1">
      <protection hidden="1"/>
    </xf>
    <xf numFmtId="0" fontId="30" fillId="0" borderId="0" xfId="28" applyFont="1" applyAlignment="1" applyProtection="1">
      <alignment horizontal="center"/>
      <protection hidden="1"/>
    </xf>
    <xf numFmtId="0" fontId="29" fillId="0" borderId="0" xfId="38" applyAlignment="1" applyProtection="1">
      <alignment vertical="center"/>
      <protection hidden="1"/>
    </xf>
    <xf numFmtId="0" fontId="29" fillId="0" borderId="10" xfId="38" applyBorder="1" applyAlignment="1" applyProtection="1">
      <alignment vertical="center"/>
      <protection hidden="1"/>
    </xf>
    <xf numFmtId="0" fontId="11" fillId="0" borderId="9" xfId="38" applyFont="1" applyBorder="1" applyAlignment="1" applyProtection="1">
      <alignment vertical="center"/>
      <protection hidden="1"/>
    </xf>
    <xf numFmtId="0" fontId="29" fillId="0" borderId="0" xfId="38" applyProtection="1">
      <protection hidden="1"/>
    </xf>
    <xf numFmtId="0" fontId="29" fillId="0" borderId="10" xfId="38" applyBorder="1" applyProtection="1">
      <protection hidden="1"/>
    </xf>
    <xf numFmtId="0" fontId="11" fillId="0" borderId="0" xfId="38" applyFont="1" applyAlignment="1" applyProtection="1">
      <alignment vertical="center"/>
      <protection hidden="1"/>
    </xf>
    <xf numFmtId="0" fontId="11" fillId="0" borderId="9" xfId="38" applyFont="1" applyBorder="1" applyAlignment="1" applyProtection="1">
      <alignment horizontal="center" vertical="center"/>
      <protection hidden="1"/>
    </xf>
    <xf numFmtId="0" fontId="11" fillId="0" borderId="10" xfId="38" applyFont="1" applyBorder="1" applyAlignment="1" applyProtection="1">
      <alignment horizontal="left" vertical="center"/>
      <protection hidden="1"/>
    </xf>
    <xf numFmtId="0" fontId="29" fillId="0" borderId="11" xfId="28" applyBorder="1" applyProtection="1">
      <protection hidden="1"/>
    </xf>
    <xf numFmtId="0" fontId="29" fillId="0" borderId="12" xfId="28" applyBorder="1" applyProtection="1">
      <protection hidden="1"/>
    </xf>
    <xf numFmtId="0" fontId="29" fillId="0" borderId="13" xfId="28" applyBorder="1" applyProtection="1">
      <protection hidden="1"/>
    </xf>
    <xf numFmtId="0" fontId="29" fillId="0" borderId="0" xfId="38" applyAlignment="1" applyProtection="1">
      <alignment horizontal="left"/>
      <protection hidden="1"/>
    </xf>
    <xf numFmtId="0" fontId="29" fillId="0" borderId="9" xfId="38" applyBorder="1" applyAlignment="1" applyProtection="1">
      <alignment horizontal="center"/>
      <protection hidden="1"/>
    </xf>
    <xf numFmtId="0" fontId="29" fillId="0" borderId="9" xfId="38" applyBorder="1" applyProtection="1">
      <protection hidden="1"/>
    </xf>
    <xf numFmtId="0" fontId="29" fillId="0" borderId="9" xfId="43" applyBorder="1" applyAlignment="1" applyProtection="1">
      <alignment horizontal="center"/>
      <protection hidden="1"/>
    </xf>
    <xf numFmtId="0" fontId="29" fillId="0" borderId="0" xfId="43" applyProtection="1">
      <protection hidden="1"/>
    </xf>
    <xf numFmtId="0" fontId="29" fillId="0" borderId="14" xfId="28" applyBorder="1" applyProtection="1">
      <protection hidden="1"/>
    </xf>
    <xf numFmtId="0" fontId="29" fillId="0" borderId="15" xfId="43" applyBorder="1" applyAlignment="1" applyProtection="1">
      <alignment horizontal="center"/>
      <protection hidden="1"/>
    </xf>
    <xf numFmtId="0" fontId="29" fillId="0" borderId="16" xfId="43" applyBorder="1" applyProtection="1">
      <protection hidden="1"/>
    </xf>
    <xf numFmtId="0" fontId="29" fillId="0" borderId="16" xfId="38" applyBorder="1" applyProtection="1">
      <protection hidden="1"/>
    </xf>
    <xf numFmtId="0" fontId="29" fillId="0" borderId="17" xfId="38" applyBorder="1" applyProtection="1">
      <protection hidden="1"/>
    </xf>
    <xf numFmtId="0" fontId="31" fillId="0" borderId="0" xfId="28" applyFont="1" applyProtection="1">
      <protection hidden="1"/>
    </xf>
    <xf numFmtId="0" fontId="32" fillId="0" borderId="0" xfId="0" applyFont="1" applyAlignment="1" applyProtection="1">
      <alignment vertical="center"/>
      <protection hidden="1"/>
    </xf>
    <xf numFmtId="0" fontId="19" fillId="0" borderId="18" xfId="25" applyBorder="1" applyProtection="1">
      <protection hidden="1"/>
    </xf>
    <xf numFmtId="0" fontId="22" fillId="0" borderId="0" xfId="25" applyFont="1" applyAlignment="1" applyProtection="1">
      <alignment vertical="top"/>
      <protection hidden="1"/>
    </xf>
    <xf numFmtId="0" fontId="22" fillId="0" borderId="0" xfId="25" applyFont="1" applyAlignment="1" applyProtection="1">
      <alignment horizontal="right" vertical="top"/>
      <protection hidden="1"/>
    </xf>
    <xf numFmtId="0" fontId="33" fillId="0" borderId="18" xfId="25" applyFont="1" applyBorder="1" applyProtection="1">
      <protection hidden="1"/>
    </xf>
    <xf numFmtId="0" fontId="7" fillId="0" borderId="18" xfId="25" applyFont="1" applyBorder="1" applyAlignment="1" applyProtection="1">
      <alignment horizontal="center"/>
      <protection hidden="1"/>
    </xf>
    <xf numFmtId="0" fontId="7" fillId="0" borderId="19" xfId="0" applyFont="1" applyBorder="1" applyAlignment="1" applyProtection="1">
      <alignment horizontal="right"/>
      <protection hidden="1"/>
    </xf>
    <xf numFmtId="0" fontId="7" fillId="0" borderId="19" xfId="0" applyFont="1" applyBorder="1" applyAlignment="1" applyProtection="1">
      <alignment vertical="center"/>
      <protection hidden="1"/>
    </xf>
    <xf numFmtId="0" fontId="8" fillId="0" borderId="0" xfId="0" applyFont="1" applyProtection="1">
      <protection hidden="1"/>
    </xf>
    <xf numFmtId="0" fontId="9"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9" fillId="0" borderId="0" xfId="36" applyFont="1" applyAlignment="1" applyProtection="1">
      <alignment horizontal="left" vertical="center" indent="1"/>
      <protection hidden="1"/>
    </xf>
    <xf numFmtId="0" fontId="8" fillId="0" borderId="0" xfId="36" applyAlignment="1" applyProtection="1">
      <alignment horizontal="left" vertical="center" indent="1"/>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5" fillId="0" borderId="19" xfId="25" applyFont="1" applyBorder="1" applyProtection="1">
      <protection hidden="1"/>
    </xf>
    <xf numFmtId="0" fontId="5" fillId="0" borderId="19" xfId="25" applyFont="1" applyBorder="1" applyAlignment="1" applyProtection="1">
      <alignment vertical="top"/>
      <protection hidden="1"/>
    </xf>
    <xf numFmtId="0" fontId="9" fillId="0" borderId="0" xfId="0" applyFont="1" applyAlignment="1" applyProtection="1">
      <alignment horizontal="center" vertical="center"/>
      <protection hidden="1"/>
    </xf>
    <xf numFmtId="0" fontId="8" fillId="0" borderId="0" xfId="25" applyFont="1" applyAlignment="1" applyProtection="1">
      <alignment horizontal="justify" vertical="top" wrapText="1"/>
      <protection hidden="1"/>
    </xf>
    <xf numFmtId="0" fontId="5" fillId="0" borderId="19"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40" applyFont="1" applyAlignment="1" applyProtection="1">
      <alignment vertical="center"/>
      <protection hidden="1"/>
    </xf>
    <xf numFmtId="0" fontId="8" fillId="0" borderId="0" xfId="40" applyAlignment="1" applyProtection="1">
      <alignment horizontal="left" vertical="center" indent="1"/>
      <protection hidden="1"/>
    </xf>
    <xf numFmtId="0" fontId="9" fillId="0" borderId="0" xfId="40" applyFont="1" applyAlignment="1" applyProtection="1">
      <alignment vertical="top"/>
      <protection hidden="1"/>
    </xf>
    <xf numFmtId="0" fontId="9" fillId="0" borderId="0" xfId="0" applyFont="1" applyAlignment="1" applyProtection="1">
      <alignment horizontal="justify" vertical="center"/>
      <protection hidden="1"/>
    </xf>
    <xf numFmtId="173" fontId="9"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26" fillId="0" borderId="0" xfId="42" applyFont="1"/>
    <xf numFmtId="0" fontId="8" fillId="0" borderId="0" xfId="37" applyFont="1" applyAlignment="1">
      <alignment horizontal="justify" vertical="center"/>
    </xf>
    <xf numFmtId="0" fontId="8" fillId="0" borderId="0" xfId="37" applyFont="1" applyAlignment="1">
      <alignment vertical="center"/>
    </xf>
    <xf numFmtId="0" fontId="8" fillId="0" borderId="20" xfId="37" applyFont="1" applyBorder="1" applyAlignment="1">
      <alignment vertical="center" wrapText="1"/>
    </xf>
    <xf numFmtId="0" fontId="8" fillId="0" borderId="21" xfId="37" applyFont="1" applyBorder="1" applyAlignment="1">
      <alignment vertical="center" wrapText="1"/>
    </xf>
    <xf numFmtId="0" fontId="8" fillId="0" borderId="22" xfId="37" applyFont="1" applyBorder="1" applyAlignment="1">
      <alignment vertical="center" wrapText="1"/>
    </xf>
    <xf numFmtId="0" fontId="8" fillId="0" borderId="3" xfId="37" applyFont="1" applyBorder="1" applyAlignment="1">
      <alignment vertical="center" wrapText="1"/>
    </xf>
    <xf numFmtId="0" fontId="19" fillId="0" borderId="22" xfId="37" applyBorder="1" applyAlignment="1">
      <alignment horizontal="left" vertical="center" wrapText="1"/>
    </xf>
    <xf numFmtId="0" fontId="8" fillId="0" borderId="3" xfId="37" applyFont="1" applyBorder="1" applyAlignment="1">
      <alignment horizontal="center" vertical="center" wrapText="1"/>
    </xf>
    <xf numFmtId="0" fontId="8" fillId="0" borderId="9" xfId="37" applyFont="1" applyBorder="1" applyAlignment="1">
      <alignment vertical="center" wrapText="1"/>
    </xf>
    <xf numFmtId="0" fontId="8" fillId="0" borderId="0" xfId="37" applyFont="1" applyAlignment="1">
      <alignment vertical="center" wrapText="1"/>
    </xf>
    <xf numFmtId="0" fontId="8" fillId="0" borderId="23" xfId="37" applyFont="1" applyBorder="1" applyAlignment="1">
      <alignment vertical="center"/>
    </xf>
    <xf numFmtId="0" fontId="8" fillId="0" borderId="24" xfId="37" applyFont="1" applyBorder="1" applyAlignment="1">
      <alignment vertical="center"/>
    </xf>
    <xf numFmtId="0" fontId="8" fillId="0" borderId="25" xfId="37" applyFont="1" applyBorder="1" applyAlignment="1">
      <alignment vertical="center"/>
    </xf>
    <xf numFmtId="0" fontId="8" fillId="0" borderId="26" xfId="37" applyFont="1" applyBorder="1" applyAlignment="1">
      <alignment vertical="center"/>
    </xf>
    <xf numFmtId="0" fontId="8" fillId="0" borderId="27" xfId="37" applyFont="1" applyBorder="1" applyAlignment="1">
      <alignment vertical="center"/>
    </xf>
    <xf numFmtId="0" fontId="8" fillId="0" borderId="28" xfId="37" applyFont="1" applyBorder="1" applyAlignment="1">
      <alignment vertical="center"/>
    </xf>
    <xf numFmtId="0" fontId="8" fillId="0" borderId="29" xfId="37" applyFont="1" applyBorder="1" applyAlignment="1">
      <alignment vertical="center"/>
    </xf>
    <xf numFmtId="0" fontId="8" fillId="0" borderId="30" xfId="37" applyFont="1" applyBorder="1" applyAlignment="1">
      <alignment vertical="center"/>
    </xf>
    <xf numFmtId="0" fontId="8" fillId="0" borderId="9" xfId="37" applyFont="1" applyBorder="1" applyAlignment="1">
      <alignment vertical="center"/>
    </xf>
    <xf numFmtId="0" fontId="8" fillId="0" borderId="10" xfId="37" applyFont="1" applyBorder="1" applyAlignment="1">
      <alignment vertical="center" wrapText="1"/>
    </xf>
    <xf numFmtId="0" fontId="8" fillId="0" borderId="22" xfId="37" applyFont="1" applyBorder="1" applyAlignment="1">
      <alignment horizontal="left" vertical="center"/>
    </xf>
    <xf numFmtId="0" fontId="8" fillId="0" borderId="11" xfId="37" applyFont="1" applyBorder="1" applyAlignment="1">
      <alignment horizontal="left" vertical="center"/>
    </xf>
    <xf numFmtId="0" fontId="8" fillId="0" borderId="9" xfId="37" applyFont="1" applyBorder="1" applyAlignment="1">
      <alignment horizontal="left" vertical="center"/>
    </xf>
    <xf numFmtId="0" fontId="8" fillId="0" borderId="0" xfId="37" applyFont="1" applyAlignment="1">
      <alignment horizontal="left" vertical="center"/>
    </xf>
    <xf numFmtId="0" fontId="8" fillId="0" borderId="10" xfId="37" applyFont="1" applyBorder="1" applyAlignment="1">
      <alignment horizontal="left" vertical="center"/>
    </xf>
    <xf numFmtId="0" fontId="8" fillId="0" borderId="31" xfId="37" applyFont="1" applyBorder="1" applyAlignment="1">
      <alignment horizontal="left" vertical="center"/>
    </xf>
    <xf numFmtId="0" fontId="8" fillId="0" borderId="32" xfId="37" applyFont="1" applyBorder="1" applyAlignment="1">
      <alignment horizontal="left" vertical="center"/>
    </xf>
    <xf numFmtId="0" fontId="8" fillId="0" borderId="0" xfId="42" applyFont="1"/>
    <xf numFmtId="0" fontId="9" fillId="2" borderId="33" xfId="37" applyFont="1" applyFill="1" applyBorder="1" applyAlignment="1" applyProtection="1">
      <alignment horizontal="left" vertical="center" wrapText="1"/>
      <protection locked="0"/>
    </xf>
    <xf numFmtId="0" fontId="8" fillId="2" borderId="33" xfId="37" applyFont="1" applyFill="1" applyBorder="1" applyAlignment="1" applyProtection="1">
      <alignment horizontal="left" vertical="center" wrapText="1"/>
      <protection locked="0"/>
    </xf>
    <xf numFmtId="0" fontId="8" fillId="2" borderId="34" xfId="37" applyFont="1" applyFill="1" applyBorder="1" applyAlignment="1" applyProtection="1">
      <alignment horizontal="left" vertical="center" wrapText="1"/>
      <protection locked="0"/>
    </xf>
    <xf numFmtId="0" fontId="8" fillId="2" borderId="33" xfId="37" applyFont="1" applyFill="1" applyBorder="1" applyAlignment="1" applyProtection="1">
      <alignment vertical="center" wrapText="1"/>
      <protection locked="0"/>
    </xf>
    <xf numFmtId="0" fontId="8" fillId="2" borderId="34" xfId="37" applyFont="1" applyFill="1" applyBorder="1" applyAlignment="1" applyProtection="1">
      <alignment vertical="center" wrapText="1"/>
      <protection locked="0"/>
    </xf>
    <xf numFmtId="0" fontId="8" fillId="2" borderId="35" xfId="37" applyFont="1" applyFill="1" applyBorder="1" applyAlignment="1" applyProtection="1">
      <alignment vertical="center" wrapText="1"/>
      <protection locked="0"/>
    </xf>
    <xf numFmtId="0" fontId="36" fillId="0" borderId="36" xfId="37" applyFont="1" applyBorder="1" applyAlignment="1" applyProtection="1">
      <alignment horizontal="left" vertical="center" wrapText="1"/>
      <protection locked="0"/>
    </xf>
    <xf numFmtId="0" fontId="34" fillId="0" borderId="36" xfId="42" applyFont="1" applyBorder="1" applyAlignment="1" applyProtection="1">
      <alignment horizontal="center" vertical="center"/>
      <protection locked="0"/>
    </xf>
    <xf numFmtId="0" fontId="8" fillId="0" borderId="10" xfId="37" applyFont="1" applyBorder="1" applyAlignment="1" applyProtection="1">
      <alignment horizontal="center" vertical="center"/>
      <protection locked="0"/>
    </xf>
    <xf numFmtId="174" fontId="8" fillId="2" borderId="33" xfId="37" applyNumberFormat="1" applyFont="1" applyFill="1" applyBorder="1" applyAlignment="1" applyProtection="1">
      <alignment horizontal="left" vertical="center" wrapText="1"/>
      <protection locked="0"/>
    </xf>
    <xf numFmtId="0" fontId="39" fillId="0" borderId="0" xfId="39" applyFont="1" applyAlignment="1">
      <alignment horizontal="center" vertical="center" wrapText="1"/>
    </xf>
    <xf numFmtId="0" fontId="39" fillId="0" borderId="0" xfId="39" applyFont="1" applyAlignment="1">
      <alignment vertical="center" wrapText="1"/>
    </xf>
    <xf numFmtId="0" fontId="8" fillId="2" borderId="37" xfId="33" applyFill="1" applyBorder="1" applyAlignment="1" applyProtection="1">
      <alignment horizontal="left" vertical="center"/>
      <protection locked="0"/>
    </xf>
    <xf numFmtId="164" fontId="8" fillId="0" borderId="0" xfId="7" applyFont="1" applyBorder="1" applyProtection="1">
      <protection hidden="1"/>
    </xf>
    <xf numFmtId="0" fontId="7" fillId="0" borderId="18" xfId="0" applyFont="1" applyBorder="1" applyAlignment="1">
      <alignment horizontal="center" vertical="center" wrapText="1"/>
    </xf>
    <xf numFmtId="0" fontId="41" fillId="0" borderId="18" xfId="0" applyFont="1" applyBorder="1" applyAlignment="1">
      <alignment horizontal="center" vertical="center" wrapText="1"/>
    </xf>
    <xf numFmtId="0" fontId="42"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40" fillId="0" borderId="0" xfId="0" applyFont="1" applyAlignment="1">
      <alignment horizontal="center" vertical="center"/>
    </xf>
    <xf numFmtId="0" fontId="41"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11" xfId="0" applyFont="1" applyBorder="1" applyAlignment="1">
      <alignment horizontal="center" vertical="center" wrapText="1"/>
    </xf>
    <xf numFmtId="0" fontId="7" fillId="0" borderId="18" xfId="0" applyFont="1" applyBorder="1" applyAlignment="1">
      <alignment horizontal="center" vertical="center"/>
    </xf>
    <xf numFmtId="164" fontId="40" fillId="0" borderId="18" xfId="7" applyFont="1" applyBorder="1" applyAlignment="1" applyProtection="1">
      <alignment vertical="center"/>
    </xf>
    <xf numFmtId="164" fontId="40" fillId="0" borderId="18" xfId="7" applyFont="1" applyBorder="1" applyAlignment="1" applyProtection="1">
      <alignment horizontal="center" vertical="center"/>
    </xf>
    <xf numFmtId="0" fontId="8" fillId="0" borderId="11" xfId="37" quotePrefix="1" applyFont="1" applyBorder="1" applyAlignment="1">
      <alignment horizontal="right" vertical="center"/>
    </xf>
    <xf numFmtId="0" fontId="43" fillId="0" borderId="0" xfId="0" applyFont="1" applyAlignment="1">
      <alignment horizontal="left" vertical="center"/>
    </xf>
    <xf numFmtId="0" fontId="19" fillId="0" borderId="0" xfId="0" applyFont="1" applyProtection="1">
      <protection hidden="1"/>
    </xf>
    <xf numFmtId="0" fontId="33" fillId="0" borderId="18" xfId="0" applyFont="1" applyBorder="1" applyAlignment="1" applyProtection="1">
      <alignment horizontal="center" vertical="center"/>
      <protection hidden="1"/>
    </xf>
    <xf numFmtId="164" fontId="33" fillId="0" borderId="18" xfId="7" applyFont="1" applyFill="1" applyBorder="1" applyAlignment="1" applyProtection="1">
      <alignment horizontal="center" vertical="center"/>
      <protection hidden="1"/>
    </xf>
    <xf numFmtId="164" fontId="33" fillId="0" borderId="18" xfId="7" applyFont="1" applyFill="1" applyBorder="1" applyAlignment="1" applyProtection="1">
      <alignment horizontal="center" vertical="center" wrapText="1"/>
      <protection hidden="1"/>
    </xf>
    <xf numFmtId="164" fontId="19" fillId="0" borderId="0" xfId="7" applyFont="1" applyProtection="1">
      <protection hidden="1"/>
    </xf>
    <xf numFmtId="0" fontId="9" fillId="0" borderId="19" xfId="35" applyFont="1" applyBorder="1" applyAlignment="1" applyProtection="1">
      <alignment vertical="center"/>
      <protection hidden="1"/>
    </xf>
    <xf numFmtId="0" fontId="8" fillId="0" borderId="19" xfId="35" applyFont="1" applyBorder="1" applyAlignment="1" applyProtection="1">
      <alignment vertical="center"/>
      <protection hidden="1"/>
    </xf>
    <xf numFmtId="0" fontId="9" fillId="0" borderId="19" xfId="35" applyFont="1" applyBorder="1" applyAlignment="1" applyProtection="1">
      <alignment horizontal="right" vertical="center"/>
      <protection hidden="1"/>
    </xf>
    <xf numFmtId="0" fontId="11" fillId="0" borderId="0" xfId="24" applyProtection="1">
      <protection hidden="1"/>
    </xf>
    <xf numFmtId="0" fontId="8" fillId="0" borderId="0" xfId="35" applyFont="1" applyAlignment="1" applyProtection="1">
      <alignment vertical="center"/>
      <protection hidden="1"/>
    </xf>
    <xf numFmtId="0" fontId="9" fillId="0" borderId="0" xfId="35" applyFont="1" applyAlignment="1" applyProtection="1">
      <alignment horizontal="center" vertical="center"/>
      <protection hidden="1"/>
    </xf>
    <xf numFmtId="0" fontId="8" fillId="0" borderId="0" xfId="35" applyFont="1" applyAlignment="1" applyProtection="1">
      <alignment horizontal="left" vertical="center"/>
      <protection hidden="1"/>
    </xf>
    <xf numFmtId="173" fontId="8" fillId="0" borderId="0" xfId="35" applyNumberFormat="1" applyFont="1" applyAlignment="1" applyProtection="1">
      <alignment horizontal="left" vertical="center"/>
      <protection hidden="1"/>
    </xf>
    <xf numFmtId="0" fontId="8" fillId="0" borderId="0" xfId="36" applyAlignment="1" applyProtection="1">
      <alignment horizontal="left" vertical="center"/>
      <protection hidden="1"/>
    </xf>
    <xf numFmtId="0" fontId="9" fillId="0" borderId="0" xfId="36" applyFont="1" applyAlignment="1" applyProtection="1">
      <alignment horizontal="left" vertical="center"/>
      <protection hidden="1"/>
    </xf>
    <xf numFmtId="0" fontId="8" fillId="0" borderId="0" xfId="35" applyFont="1" applyAlignment="1" applyProtection="1">
      <alignment horizontal="justify" vertical="center"/>
      <protection hidden="1"/>
    </xf>
    <xf numFmtId="0" fontId="8" fillId="0" borderId="0" xfId="41" applyAlignment="1" applyProtection="1">
      <alignment horizontal="left" vertical="center"/>
      <protection hidden="1"/>
    </xf>
    <xf numFmtId="0" fontId="8" fillId="0" borderId="0" xfId="35" applyFont="1" applyAlignment="1" applyProtection="1">
      <alignment vertical="top"/>
      <protection hidden="1"/>
    </xf>
    <xf numFmtId="172" fontId="8" fillId="0" borderId="0" xfId="35" applyNumberFormat="1" applyFont="1" applyAlignment="1" applyProtection="1">
      <alignment horizontal="center"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justify"/>
      <protection hidden="1"/>
    </xf>
    <xf numFmtId="0" fontId="8" fillId="0" borderId="0" xfId="35" quotePrefix="1" applyFont="1" applyAlignment="1" applyProtection="1">
      <alignment horizontal="justify"/>
      <protection hidden="1"/>
    </xf>
    <xf numFmtId="4" fontId="7" fillId="0" borderId="0" xfId="35" quotePrefix="1" applyNumberFormat="1" applyFont="1" applyAlignment="1" applyProtection="1">
      <alignment vertical="center"/>
      <protection hidden="1"/>
    </xf>
    <xf numFmtId="172" fontId="8" fillId="0" borderId="0" xfId="35" applyNumberFormat="1" applyFont="1" applyAlignment="1" applyProtection="1">
      <alignment horizontal="center" vertical="center"/>
      <protection hidden="1"/>
    </xf>
    <xf numFmtId="0" fontId="8" fillId="0" borderId="0" xfId="35" applyFont="1" applyAlignment="1" applyProtection="1">
      <alignment horizontal="center" vertical="top"/>
      <protection hidden="1"/>
    </xf>
    <xf numFmtId="0" fontId="8" fillId="0" borderId="0" xfId="33" applyAlignment="1" applyProtection="1">
      <alignment vertical="center"/>
      <protection hidden="1"/>
    </xf>
    <xf numFmtId="0" fontId="8" fillId="0" borderId="0" xfId="33" applyAlignment="1" applyProtection="1">
      <alignment horizontal="center" vertical="center" wrapText="1"/>
      <protection hidden="1"/>
    </xf>
    <xf numFmtId="0" fontId="8" fillId="0" borderId="0" xfId="33" applyProtection="1">
      <protection hidden="1"/>
    </xf>
    <xf numFmtId="0" fontId="8" fillId="0" borderId="0" xfId="33" applyAlignment="1" applyProtection="1">
      <alignment horizontal="justify" vertical="center"/>
      <protection hidden="1"/>
    </xf>
    <xf numFmtId="172" fontId="8" fillId="0" borderId="0" xfId="33" applyNumberFormat="1" applyAlignment="1" applyProtection="1">
      <alignment horizontal="center" vertical="center"/>
      <protection hidden="1"/>
    </xf>
    <xf numFmtId="0" fontId="8" fillId="0" borderId="0" xfId="33" applyAlignment="1" applyProtection="1">
      <alignment horizontal="right" vertical="center"/>
      <protection hidden="1"/>
    </xf>
    <xf numFmtId="0" fontId="8" fillId="0" borderId="0" xfId="35" applyFont="1" applyProtection="1">
      <protection hidden="1"/>
    </xf>
    <xf numFmtId="173" fontId="9" fillId="0" borderId="0" xfId="35" applyNumberFormat="1" applyFont="1" applyAlignment="1" applyProtection="1">
      <alignment vertical="center"/>
      <protection hidden="1"/>
    </xf>
    <xf numFmtId="0" fontId="9" fillId="0" borderId="0" xfId="35" applyFont="1" applyAlignment="1" applyProtection="1">
      <alignment horizontal="right" vertical="center"/>
      <protection hidden="1"/>
    </xf>
    <xf numFmtId="0" fontId="9" fillId="0" borderId="0" xfId="35" applyFont="1" applyAlignment="1" applyProtection="1">
      <alignment horizontal="left" vertical="center" indent="2"/>
      <protection hidden="1"/>
    </xf>
    <xf numFmtId="0" fontId="9" fillId="0" borderId="0" xfId="35"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8" fillId="0" borderId="0" xfId="33" applyAlignment="1" applyProtection="1">
      <alignment horizontal="left" vertical="center" indent="2"/>
      <protection hidden="1"/>
    </xf>
    <xf numFmtId="0" fontId="9" fillId="0" borderId="0" xfId="33" applyFont="1" applyAlignment="1" applyProtection="1">
      <alignment horizontal="left" vertical="center"/>
      <protection hidden="1"/>
    </xf>
    <xf numFmtId="173" fontId="9" fillId="0" borderId="0" xfId="33" applyNumberFormat="1" applyFont="1" applyAlignment="1" applyProtection="1">
      <alignment horizontal="left" vertical="center" indent="1"/>
      <protection hidden="1"/>
    </xf>
    <xf numFmtId="0" fontId="30" fillId="8" borderId="18" xfId="0" applyFont="1" applyFill="1" applyBorder="1" applyAlignment="1">
      <alignment horizontal="center" vertical="center" wrapText="1"/>
    </xf>
    <xf numFmtId="0" fontId="47" fillId="0" borderId="18" xfId="0" applyFont="1" applyBorder="1" applyAlignment="1">
      <alignment horizontal="center" vertical="center" wrapText="1"/>
    </xf>
    <xf numFmtId="0" fontId="48" fillId="8" borderId="18" xfId="0" applyFont="1" applyFill="1" applyBorder="1" applyAlignment="1">
      <alignment horizontal="justify" vertical="center" wrapText="1"/>
    </xf>
    <xf numFmtId="0" fontId="3" fillId="0" borderId="0" xfId="0" applyFont="1" applyAlignment="1" applyProtection="1">
      <alignment vertical="center"/>
      <protection hidden="1"/>
    </xf>
    <xf numFmtId="0" fontId="3" fillId="0" borderId="0" xfId="0" applyFont="1" applyAlignment="1" applyProtection="1">
      <alignment horizontal="left"/>
      <protection hidden="1"/>
    </xf>
    <xf numFmtId="164" fontId="3" fillId="0" borderId="0" xfId="7" applyFont="1" applyBorder="1" applyAlignment="1" applyProtection="1">
      <alignment horizontal="center" vertical="center"/>
      <protection hidden="1"/>
    </xf>
    <xf numFmtId="0" fontId="3" fillId="0" borderId="0" xfId="0" applyFont="1" applyAlignment="1" applyProtection="1">
      <alignment vertical="top"/>
      <protection hidden="1"/>
    </xf>
    <xf numFmtId="164" fontId="3" fillId="0" borderId="18" xfId="7" applyFont="1" applyBorder="1" applyAlignment="1" applyProtection="1">
      <alignment horizontal="center" vertical="top"/>
      <protection hidden="1"/>
    </xf>
    <xf numFmtId="164" fontId="3" fillId="0" borderId="18" xfId="7" applyFont="1" applyFill="1" applyBorder="1" applyAlignment="1" applyProtection="1">
      <alignment horizontal="center" vertical="center"/>
      <protection hidden="1"/>
    </xf>
    <xf numFmtId="0" fontId="3" fillId="0" borderId="39" xfId="0" applyFont="1" applyBorder="1" applyAlignment="1" applyProtection="1">
      <alignment vertical="center" wrapText="1"/>
      <protection hidden="1"/>
    </xf>
    <xf numFmtId="0" fontId="3" fillId="0" borderId="40" xfId="0" applyFont="1" applyBorder="1" applyAlignment="1" applyProtection="1">
      <alignment vertical="center" wrapText="1"/>
      <protection hidden="1"/>
    </xf>
    <xf numFmtId="164" fontId="3" fillId="0" borderId="41" xfId="7" applyFont="1" applyBorder="1" applyAlignment="1" applyProtection="1">
      <alignment horizontal="center" vertical="center" wrapText="1"/>
      <protection hidden="1"/>
    </xf>
    <xf numFmtId="0" fontId="3" fillId="0" borderId="42" xfId="0" applyFont="1" applyBorder="1" applyAlignment="1" applyProtection="1">
      <alignment horizontal="justify" vertical="center"/>
      <protection hidden="1"/>
    </xf>
    <xf numFmtId="0" fontId="3" fillId="0" borderId="0" xfId="0" applyFont="1" applyProtection="1">
      <protection hidden="1"/>
    </xf>
    <xf numFmtId="164" fontId="3" fillId="0" borderId="43" xfId="7" applyFont="1" applyBorder="1" applyAlignment="1" applyProtection="1">
      <alignment horizontal="center"/>
      <protection hidden="1"/>
    </xf>
    <xf numFmtId="0" fontId="3" fillId="0" borderId="42" xfId="0" applyFont="1" applyBorder="1" applyAlignment="1" applyProtection="1">
      <alignment vertical="center"/>
      <protection hidden="1"/>
    </xf>
    <xf numFmtId="0" fontId="3" fillId="0" borderId="44" xfId="0" applyFont="1" applyBorder="1" applyAlignment="1" applyProtection="1">
      <alignment vertical="center"/>
      <protection hidden="1"/>
    </xf>
    <xf numFmtId="0" fontId="3" fillId="0" borderId="19" xfId="0" applyFont="1" applyBorder="1" applyProtection="1">
      <protection hidden="1"/>
    </xf>
    <xf numFmtId="0" fontId="3" fillId="0" borderId="19" xfId="0" applyFont="1" applyBorder="1" applyAlignment="1" applyProtection="1">
      <alignment vertical="center"/>
      <protection hidden="1"/>
    </xf>
    <xf numFmtId="164" fontId="3" fillId="0" borderId="30" xfId="7" applyFont="1" applyBorder="1" applyAlignment="1" applyProtection="1">
      <alignment horizontal="center"/>
      <protection hidden="1"/>
    </xf>
    <xf numFmtId="0" fontId="20" fillId="0" borderId="18" xfId="0" applyFont="1" applyBorder="1" applyAlignment="1">
      <alignment horizontal="center" vertical="center" wrapText="1"/>
    </xf>
    <xf numFmtId="0" fontId="40" fillId="0" borderId="0" xfId="0" applyFont="1" applyAlignment="1">
      <alignment vertical="center"/>
    </xf>
    <xf numFmtId="0" fontId="40" fillId="8" borderId="18" xfId="0" applyFont="1" applyFill="1" applyBorder="1" applyAlignment="1">
      <alignment horizontal="center" vertical="center"/>
    </xf>
    <xf numFmtId="9" fontId="40" fillId="8" borderId="18" xfId="0" applyNumberFormat="1" applyFont="1" applyFill="1" applyBorder="1" applyAlignment="1">
      <alignment horizontal="center" vertical="center"/>
    </xf>
    <xf numFmtId="0" fontId="40" fillId="8" borderId="18" xfId="0" applyFont="1" applyFill="1" applyBorder="1" applyAlignment="1">
      <alignment vertical="center"/>
    </xf>
    <xf numFmtId="2" fontId="40" fillId="8" borderId="18" xfId="0" applyNumberFormat="1" applyFont="1" applyFill="1" applyBorder="1" applyAlignment="1">
      <alignment vertical="center"/>
    </xf>
    <xf numFmtId="0" fontId="20" fillId="0" borderId="18" xfId="0" applyFont="1" applyBorder="1" applyAlignment="1">
      <alignment horizontal="justify" vertical="center" wrapText="1"/>
    </xf>
    <xf numFmtId="164" fontId="40" fillId="0" borderId="0" xfId="0" applyNumberFormat="1" applyFont="1" applyAlignment="1">
      <alignment vertical="center"/>
    </xf>
    <xf numFmtId="43" fontId="40" fillId="0" borderId="0" xfId="0" applyNumberFormat="1" applyFont="1" applyAlignment="1">
      <alignment vertical="center"/>
    </xf>
    <xf numFmtId="0" fontId="40" fillId="0" borderId="0" xfId="0" applyFont="1"/>
    <xf numFmtId="164" fontId="50" fillId="0" borderId="18" xfId="7" applyFont="1" applyBorder="1" applyAlignment="1" applyProtection="1">
      <alignment horizontal="center" vertical="center"/>
    </xf>
    <xf numFmtId="164" fontId="4" fillId="0" borderId="18" xfId="7" applyFont="1" applyBorder="1" applyAlignment="1" applyProtection="1">
      <alignment vertical="center" wrapText="1"/>
    </xf>
    <xf numFmtId="164" fontId="51" fillId="0" borderId="18" xfId="7" applyFont="1" applyBorder="1" applyAlignment="1" applyProtection="1">
      <alignment vertical="center" wrapText="1"/>
    </xf>
    <xf numFmtId="4" fontId="3" fillId="0" borderId="18" xfId="7" applyNumberFormat="1" applyFont="1" applyFill="1" applyBorder="1" applyAlignment="1" applyProtection="1">
      <alignment horizontal="center" vertical="center"/>
      <protection hidden="1"/>
    </xf>
    <xf numFmtId="4" fontId="3" fillId="0" borderId="18" xfId="7" applyNumberFormat="1" applyFont="1" applyBorder="1" applyAlignment="1" applyProtection="1">
      <alignment horizontal="center" vertical="center"/>
      <protection hidden="1"/>
    </xf>
    <xf numFmtId="0" fontId="47" fillId="8" borderId="18" xfId="0" applyFont="1" applyFill="1" applyBorder="1" applyAlignment="1">
      <alignment horizontal="center" vertical="center"/>
    </xf>
    <xf numFmtId="0" fontId="8" fillId="8" borderId="18" xfId="0" applyFont="1" applyFill="1" applyBorder="1" applyAlignment="1">
      <alignment vertical="center" wrapText="1"/>
    </xf>
    <xf numFmtId="0" fontId="47" fillId="7" borderId="18" xfId="0" applyFont="1" applyFill="1" applyBorder="1" applyAlignment="1">
      <alignment horizontal="center" vertical="center"/>
    </xf>
    <xf numFmtId="0" fontId="8" fillId="7" borderId="18" xfId="0" applyFont="1" applyFill="1" applyBorder="1" applyAlignment="1">
      <alignment vertical="center" wrapText="1"/>
    </xf>
    <xf numFmtId="0" fontId="47" fillId="0" borderId="0" xfId="0" applyFont="1" applyAlignment="1">
      <alignment horizontal="center" vertical="center" wrapText="1"/>
    </xf>
    <xf numFmtId="0" fontId="53" fillId="0" borderId="0" xfId="0" applyFont="1" applyAlignment="1">
      <alignment vertical="center"/>
    </xf>
    <xf numFmtId="0" fontId="53" fillId="0" borderId="0" xfId="0" applyFont="1" applyAlignment="1" applyProtection="1">
      <alignment vertical="center"/>
      <protection hidden="1"/>
    </xf>
    <xf numFmtId="0" fontId="8" fillId="0" borderId="0" xfId="0" applyFont="1" applyAlignment="1">
      <alignment vertical="center"/>
    </xf>
    <xf numFmtId="0" fontId="8" fillId="0" borderId="0" xfId="0" applyFont="1" applyAlignment="1">
      <alignment horizontal="left" vertical="center"/>
    </xf>
    <xf numFmtId="0" fontId="9" fillId="0" borderId="18" xfId="0" applyFont="1" applyBorder="1" applyAlignment="1">
      <alignment horizontal="center" vertical="center" wrapText="1"/>
    </xf>
    <xf numFmtId="0" fontId="8" fillId="0" borderId="18" xfId="0" applyFont="1" applyBorder="1" applyAlignment="1">
      <alignment vertical="center"/>
    </xf>
    <xf numFmtId="1" fontId="8" fillId="0" borderId="0" xfId="0" applyNumberFormat="1" applyFont="1"/>
    <xf numFmtId="0" fontId="8" fillId="0" borderId="18" xfId="0" applyFont="1" applyBorder="1" applyAlignment="1" applyProtection="1">
      <alignment vertical="center"/>
      <protection hidden="1"/>
    </xf>
    <xf numFmtId="0" fontId="8" fillId="0" borderId="14"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44" xfId="0" applyFont="1" applyBorder="1" applyAlignment="1">
      <alignment horizontal="center" vertical="center" wrapText="1"/>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8" borderId="14" xfId="0" applyFont="1" applyFill="1" applyBorder="1" applyAlignment="1">
      <alignment horizontal="center" vertical="center" wrapText="1"/>
    </xf>
    <xf numFmtId="0" fontId="47" fillId="8" borderId="14" xfId="0" applyFont="1" applyFill="1" applyBorder="1" applyAlignment="1">
      <alignment horizontal="center" vertical="center" wrapText="1"/>
    </xf>
    <xf numFmtId="0" fontId="47" fillId="8" borderId="44" xfId="0" applyFont="1" applyFill="1" applyBorder="1" applyAlignment="1">
      <alignment horizontal="center" vertical="center" wrapText="1"/>
    </xf>
    <xf numFmtId="0" fontId="9" fillId="8" borderId="18" xfId="0" applyFont="1" applyFill="1" applyBorder="1" applyAlignment="1">
      <alignment horizontal="justify" vertical="center" wrapText="1"/>
    </xf>
    <xf numFmtId="0" fontId="8" fillId="8" borderId="18" xfId="0" applyFont="1" applyFill="1" applyBorder="1" applyAlignment="1">
      <alignment horizontal="center" vertical="center" wrapText="1"/>
    </xf>
    <xf numFmtId="0" fontId="8" fillId="8" borderId="14" xfId="0" applyFont="1" applyFill="1" applyBorder="1" applyAlignment="1">
      <alignment horizontal="center" vertical="center"/>
    </xf>
    <xf numFmtId="175" fontId="9" fillId="8" borderId="18" xfId="7" applyNumberFormat="1" applyFont="1" applyFill="1" applyBorder="1" applyAlignment="1" applyProtection="1">
      <alignment horizontal="center" vertical="center"/>
    </xf>
    <xf numFmtId="0" fontId="8" fillId="8" borderId="18" xfId="0" applyFont="1" applyFill="1" applyBorder="1" applyAlignment="1">
      <alignment horizontal="center" vertical="center"/>
    </xf>
    <xf numFmtId="0" fontId="8" fillId="9" borderId="14" xfId="0" applyFont="1" applyFill="1" applyBorder="1" applyAlignment="1" applyProtection="1">
      <alignment horizontal="center" vertical="center"/>
      <protection locked="0"/>
    </xf>
    <xf numFmtId="9" fontId="8" fillId="0" borderId="18" xfId="0" applyNumberFormat="1" applyFont="1" applyBorder="1" applyAlignment="1">
      <alignment horizontal="center" vertical="center" wrapText="1"/>
    </xf>
    <xf numFmtId="10" fontId="53" fillId="9" borderId="18" xfId="51" applyNumberFormat="1" applyFont="1" applyFill="1" applyBorder="1" applyAlignment="1" applyProtection="1">
      <alignment vertical="center"/>
      <protection locked="0"/>
    </xf>
    <xf numFmtId="0" fontId="54" fillId="0" borderId="18" xfId="0" applyFont="1" applyBorder="1" applyAlignment="1">
      <alignment vertical="top" wrapText="1"/>
    </xf>
    <xf numFmtId="0" fontId="8" fillId="0" borderId="18" xfId="25" applyFont="1" applyBorder="1" applyAlignment="1">
      <alignment horizontal="center" vertical="center" wrapText="1"/>
    </xf>
    <xf numFmtId="2" fontId="8" fillId="0" borderId="18" xfId="0" applyNumberFormat="1" applyFont="1" applyBorder="1" applyAlignment="1">
      <alignment vertical="center"/>
    </xf>
    <xf numFmtId="2" fontId="8" fillId="9" borderId="14" xfId="0" applyNumberFormat="1" applyFont="1" applyFill="1" applyBorder="1" applyAlignment="1" applyProtection="1">
      <alignment horizontal="center" vertical="center"/>
      <protection locked="0"/>
    </xf>
    <xf numFmtId="164" fontId="8" fillId="0" borderId="18" xfId="7" applyFont="1" applyBorder="1" applyAlignment="1" applyProtection="1">
      <alignment horizontal="center" vertical="center"/>
    </xf>
    <xf numFmtId="0" fontId="8" fillId="0" borderId="18" xfId="0" applyFont="1" applyBorder="1" applyAlignment="1">
      <alignment vertical="center" wrapText="1"/>
    </xf>
    <xf numFmtId="9" fontId="8" fillId="0" borderId="14" xfId="0" applyNumberFormat="1" applyFont="1" applyBorder="1" applyAlignment="1">
      <alignment horizontal="center" vertical="center" wrapText="1"/>
    </xf>
    <xf numFmtId="10" fontId="53" fillId="9" borderId="44" xfId="51" applyNumberFormat="1" applyFont="1" applyFill="1" applyBorder="1" applyAlignment="1" applyProtection="1">
      <alignment vertical="center"/>
      <protection locked="0"/>
    </xf>
    <xf numFmtId="0" fontId="55" fillId="0" borderId="18" xfId="0" applyFont="1" applyBorder="1" applyAlignment="1">
      <alignment vertical="top" wrapText="1"/>
    </xf>
    <xf numFmtId="0" fontId="9" fillId="0" borderId="18" xfId="0" applyFont="1" applyBorder="1" applyAlignment="1">
      <alignment horizontal="center" vertical="center"/>
    </xf>
    <xf numFmtId="0" fontId="9" fillId="9" borderId="14" xfId="0" applyFont="1" applyFill="1" applyBorder="1" applyAlignment="1" applyProtection="1">
      <alignment horizontal="center" vertical="center"/>
      <protection locked="0"/>
    </xf>
    <xf numFmtId="9" fontId="9" fillId="0" borderId="14" xfId="0" applyNumberFormat="1" applyFont="1" applyBorder="1" applyAlignment="1">
      <alignment horizontal="center" vertical="center" wrapText="1"/>
    </xf>
    <xf numFmtId="10" fontId="47" fillId="9" borderId="44" xfId="51" applyNumberFormat="1" applyFont="1" applyFill="1" applyBorder="1" applyAlignment="1" applyProtection="1">
      <alignment vertical="center"/>
      <protection locked="0"/>
    </xf>
    <xf numFmtId="0" fontId="9" fillId="0" borderId="18" xfId="25" applyFont="1" applyBorder="1" applyAlignment="1">
      <alignment horizontal="center" vertical="center" wrapText="1"/>
    </xf>
    <xf numFmtId="2" fontId="9" fillId="0" borderId="18" xfId="0" applyNumberFormat="1" applyFont="1" applyBorder="1" applyAlignment="1">
      <alignment vertical="center"/>
    </xf>
    <xf numFmtId="2" fontId="9" fillId="9" borderId="14" xfId="0" applyNumberFormat="1" applyFont="1" applyFill="1" applyBorder="1" applyAlignment="1" applyProtection="1">
      <alignment horizontal="center" vertical="center"/>
      <protection locked="0"/>
    </xf>
    <xf numFmtId="164" fontId="9" fillId="0" borderId="18" xfId="7" applyFont="1" applyBorder="1" applyAlignment="1" applyProtection="1">
      <alignment horizontal="center" vertical="center"/>
    </xf>
    <xf numFmtId="0" fontId="9" fillId="0" borderId="0" xfId="0" applyFont="1" applyAlignment="1">
      <alignment vertical="center"/>
    </xf>
    <xf numFmtId="1" fontId="9" fillId="0" borderId="0" xfId="0" applyNumberFormat="1" applyFont="1"/>
    <xf numFmtId="0" fontId="8" fillId="7" borderId="14" xfId="0" applyFont="1" applyFill="1" applyBorder="1" applyAlignment="1">
      <alignment horizontal="center" vertical="center" wrapText="1"/>
    </xf>
    <xf numFmtId="0" fontId="47" fillId="7" borderId="14" xfId="0" applyFont="1" applyFill="1" applyBorder="1" applyAlignment="1">
      <alignment horizontal="center" vertical="center" wrapText="1"/>
    </xf>
    <xf numFmtId="0" fontId="47" fillId="7" borderId="44" xfId="0" applyFont="1" applyFill="1" applyBorder="1" applyAlignment="1">
      <alignment horizontal="center" vertical="center" wrapText="1"/>
    </xf>
    <xf numFmtId="0" fontId="9" fillId="7" borderId="18" xfId="0" applyFont="1" applyFill="1" applyBorder="1" applyAlignment="1">
      <alignment horizontal="justify" vertical="center" wrapText="1"/>
    </xf>
    <xf numFmtId="0" fontId="8" fillId="7" borderId="14" xfId="0" applyFont="1" applyFill="1" applyBorder="1" applyAlignment="1">
      <alignment horizontal="center" vertical="center"/>
    </xf>
    <xf numFmtId="164" fontId="9" fillId="7" borderId="18" xfId="7" applyFont="1" applyFill="1" applyBorder="1" applyAlignment="1" applyProtection="1">
      <alignment horizontal="center" vertical="center"/>
    </xf>
    <xf numFmtId="164" fontId="9" fillId="8" borderId="18" xfId="7" applyFont="1" applyFill="1" applyBorder="1" applyAlignment="1" applyProtection="1">
      <alignment horizontal="center" vertical="center"/>
    </xf>
    <xf numFmtId="164" fontId="8" fillId="8" borderId="18" xfId="0" applyNumberFormat="1" applyFont="1" applyFill="1" applyBorder="1" applyAlignment="1">
      <alignment horizontal="center" vertical="center"/>
    </xf>
    <xf numFmtId="0" fontId="53" fillId="9" borderId="44" xfId="0" applyFont="1" applyFill="1" applyBorder="1" applyAlignment="1" applyProtection="1">
      <alignment vertical="center"/>
      <protection locked="0"/>
    </xf>
    <xf numFmtId="0" fontId="53" fillId="0" borderId="18" xfId="0" applyFont="1" applyBorder="1" applyAlignment="1">
      <alignment horizontal="left" vertical="top" wrapText="1"/>
    </xf>
    <xf numFmtId="0" fontId="53" fillId="0" borderId="18" xfId="0" applyFont="1" applyBorder="1" applyAlignment="1">
      <alignment horizontal="center" vertical="center" wrapText="1"/>
    </xf>
    <xf numFmtId="0" fontId="8" fillId="7" borderId="18" xfId="0" applyFont="1" applyFill="1" applyBorder="1" applyAlignment="1">
      <alignment horizontal="center" vertical="center" wrapText="1"/>
    </xf>
    <xf numFmtId="0" fontId="8" fillId="7" borderId="18" xfId="0" applyFont="1" applyFill="1" applyBorder="1" applyAlignment="1">
      <alignment horizontal="center" vertical="center"/>
    </xf>
    <xf numFmtId="0" fontId="8" fillId="7" borderId="18" xfId="0" applyFont="1" applyFill="1" applyBorder="1" applyAlignment="1">
      <alignment vertical="center"/>
    </xf>
    <xf numFmtId="164" fontId="47" fillId="7" borderId="18" xfId="7" applyFont="1" applyFill="1" applyBorder="1" applyAlignment="1" applyProtection="1">
      <alignment horizontal="center" vertical="center" wrapText="1"/>
    </xf>
    <xf numFmtId="164" fontId="9" fillId="7" borderId="18" xfId="7" applyFont="1" applyFill="1" applyBorder="1" applyAlignment="1" applyProtection="1">
      <alignment vertical="center"/>
    </xf>
    <xf numFmtId="0" fontId="53" fillId="0" borderId="0" xfId="0" applyFont="1" applyAlignment="1">
      <alignment horizontal="left" vertical="center"/>
    </xf>
    <xf numFmtId="0" fontId="53" fillId="0" borderId="0" xfId="0" applyFont="1" applyAlignment="1" applyProtection="1">
      <alignment horizontal="left" vertical="center"/>
      <protection hidden="1"/>
    </xf>
    <xf numFmtId="0" fontId="8" fillId="0" borderId="18" xfId="0" applyFont="1" applyBorder="1" applyAlignment="1">
      <alignment vertical="top" wrapText="1"/>
    </xf>
    <xf numFmtId="0" fontId="7" fillId="0" borderId="18" xfId="0" applyFont="1" applyBorder="1" applyAlignment="1">
      <alignment vertical="top" wrapText="1"/>
    </xf>
    <xf numFmtId="0" fontId="40" fillId="0" borderId="0" xfId="0" applyFont="1" applyAlignment="1">
      <alignment horizontal="center" vertical="center" wrapText="1"/>
    </xf>
    <xf numFmtId="0" fontId="40" fillId="0" borderId="0" xfId="0" applyFont="1" applyAlignment="1">
      <alignment vertical="center" wrapText="1"/>
    </xf>
    <xf numFmtId="9" fontId="5" fillId="0" borderId="18" xfId="0" applyNumberFormat="1" applyFont="1" applyBorder="1" applyAlignment="1">
      <alignment horizontal="center" vertical="center"/>
    </xf>
    <xf numFmtId="4" fontId="33" fillId="0" borderId="18" xfId="7" applyNumberFormat="1" applyFont="1" applyFill="1" applyBorder="1" applyAlignment="1" applyProtection="1">
      <alignment horizontal="right" vertical="center"/>
      <protection hidden="1"/>
    </xf>
    <xf numFmtId="0" fontId="33" fillId="0" borderId="18" xfId="0" applyFont="1" applyBorder="1" applyAlignment="1" applyProtection="1">
      <alignment horizontal="center" vertical="center" wrapText="1"/>
      <protection hidden="1"/>
    </xf>
    <xf numFmtId="164" fontId="33" fillId="0" borderId="18" xfId="7" applyFont="1" applyBorder="1" applyAlignment="1" applyProtection="1">
      <alignment horizontal="center" vertical="center" wrapText="1"/>
      <protection hidden="1"/>
    </xf>
    <xf numFmtId="0" fontId="44" fillId="0" borderId="0" xfId="39" applyFont="1" applyAlignment="1">
      <alignment horizontal="center" vertical="center" wrapText="1"/>
    </xf>
    <xf numFmtId="0" fontId="35" fillId="3" borderId="0" xfId="37" applyFont="1" applyFill="1" applyAlignment="1">
      <alignment horizontal="center" vertical="center"/>
    </xf>
    <xf numFmtId="0" fontId="8" fillId="0" borderId="0" xfId="40"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justify" vertical="center" wrapText="1"/>
      <protection hidden="1"/>
    </xf>
    <xf numFmtId="0" fontId="9" fillId="0" borderId="0" xfId="40" applyFont="1" applyAlignment="1" applyProtection="1">
      <alignment horizontal="left" vertical="center" wrapText="1"/>
      <protection hidden="1"/>
    </xf>
    <xf numFmtId="0" fontId="4" fillId="0" borderId="0" xfId="25" applyFont="1" applyAlignment="1" applyProtection="1">
      <alignment horizontal="center" vertical="top"/>
      <protection hidden="1"/>
    </xf>
    <xf numFmtId="0" fontId="5" fillId="0" borderId="0" xfId="25" applyFont="1" applyAlignment="1" applyProtection="1">
      <alignment horizontal="center" vertical="top"/>
      <protection hidden="1"/>
    </xf>
    <xf numFmtId="0" fontId="7" fillId="0" borderId="0" xfId="25" applyFont="1" applyAlignment="1" applyProtection="1">
      <alignment horizontal="center" vertical="top"/>
      <protection hidden="1"/>
    </xf>
    <xf numFmtId="0" fontId="4" fillId="4" borderId="0" xfId="25" applyFont="1" applyFill="1" applyAlignment="1" applyProtection="1">
      <alignment horizontal="center" vertical="top"/>
      <protection hidden="1"/>
    </xf>
    <xf numFmtId="0" fontId="5" fillId="0" borderId="0" xfId="25" applyFont="1" applyAlignment="1" applyProtection="1">
      <alignment horizontal="center" vertical="top" wrapText="1"/>
      <protection hidden="1"/>
    </xf>
    <xf numFmtId="0" fontId="5" fillId="0" borderId="0" xfId="25" applyFont="1" applyAlignment="1" applyProtection="1">
      <alignment horizontal="justify" vertical="top" wrapText="1"/>
      <protection hidden="1"/>
    </xf>
    <xf numFmtId="0" fontId="7" fillId="0" borderId="0" xfId="25" applyFont="1" applyAlignment="1" applyProtection="1">
      <alignment horizontal="justify"/>
      <protection hidden="1"/>
    </xf>
    <xf numFmtId="0" fontId="5" fillId="0" borderId="19" xfId="25" applyFont="1" applyBorder="1" applyAlignment="1" applyProtection="1">
      <alignment horizontal="justify" vertical="top" wrapText="1"/>
      <protection hidden="1"/>
    </xf>
    <xf numFmtId="0" fontId="5" fillId="0" borderId="19" xfId="25" applyFont="1" applyBorder="1" applyAlignment="1" applyProtection="1">
      <alignment horizontal="left" vertical="top" wrapText="1" indent="5"/>
      <protection hidden="1"/>
    </xf>
    <xf numFmtId="0" fontId="5" fillId="0" borderId="0" xfId="25" applyFont="1" applyAlignment="1" applyProtection="1">
      <alignment horizontal="left" vertical="top" wrapText="1" indent="5"/>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protection hidden="1"/>
    </xf>
    <xf numFmtId="0" fontId="8" fillId="0" borderId="0" xfId="25" applyFont="1" applyAlignment="1" applyProtection="1">
      <alignment horizontal="justify" vertical="top" wrapText="1"/>
      <protection hidden="1"/>
    </xf>
    <xf numFmtId="0" fontId="8" fillId="0" borderId="0" xfId="25" applyFont="1" applyAlignment="1" applyProtection="1">
      <alignment horizontal="justify" vertical="top"/>
      <protection hidden="1"/>
    </xf>
    <xf numFmtId="0" fontId="5" fillId="0" borderId="0" xfId="25" applyFont="1" applyAlignment="1" applyProtection="1">
      <alignment horizontal="left" vertical="top"/>
      <protection hidden="1"/>
    </xf>
    <xf numFmtId="0" fontId="5" fillId="0" borderId="37" xfId="25" applyFont="1" applyBorder="1" applyAlignment="1" applyProtection="1">
      <alignment horizontal="justify" vertical="top" wrapText="1"/>
      <protection hidden="1"/>
    </xf>
    <xf numFmtId="0" fontId="5" fillId="0" borderId="26" xfId="25" applyFont="1" applyBorder="1" applyAlignment="1" applyProtection="1">
      <alignment horizontal="justify" vertical="top" wrapText="1"/>
      <protection hidden="1"/>
    </xf>
    <xf numFmtId="0" fontId="5" fillId="0" borderId="45" xfId="25" applyFont="1" applyBorder="1" applyAlignment="1" applyProtection="1">
      <alignment horizontal="justify" vertical="top" wrapText="1"/>
      <protection hidden="1"/>
    </xf>
    <xf numFmtId="0" fontId="5" fillId="0" borderId="46" xfId="25" applyFont="1" applyBorder="1" applyAlignment="1" applyProtection="1">
      <alignment horizontal="justify" vertical="top" wrapText="1"/>
      <protection hidden="1"/>
    </xf>
    <xf numFmtId="0" fontId="24" fillId="0" borderId="47" xfId="25" applyFont="1" applyBorder="1" applyAlignment="1" applyProtection="1">
      <alignment horizontal="center" vertical="center"/>
      <protection hidden="1"/>
    </xf>
    <xf numFmtId="0" fontId="24" fillId="0" borderId="48" xfId="25" applyFont="1" applyBorder="1" applyAlignment="1" applyProtection="1">
      <alignment horizontal="center" vertical="center"/>
      <protection hidden="1"/>
    </xf>
    <xf numFmtId="0" fontId="24" fillId="0" borderId="24" xfId="25" applyFont="1" applyBorder="1" applyAlignment="1" applyProtection="1">
      <alignment horizontal="center" vertical="center"/>
      <protection hidden="1"/>
    </xf>
    <xf numFmtId="0" fontId="7" fillId="0" borderId="0" xfId="25" applyFont="1" applyAlignment="1" applyProtection="1">
      <alignment horizontal="justify" vertical="top" wrapText="1"/>
      <protection hidden="1"/>
    </xf>
    <xf numFmtId="0" fontId="7" fillId="0" borderId="0" xfId="25" quotePrefix="1" applyFont="1" applyAlignment="1" applyProtection="1">
      <alignment horizontal="left" vertical="top" wrapText="1"/>
      <protection hidden="1"/>
    </xf>
    <xf numFmtId="2" fontId="20" fillId="2" borderId="49" xfId="38" applyNumberFormat="1" applyFont="1" applyFill="1" applyBorder="1" applyAlignment="1" applyProtection="1">
      <alignment horizontal="right" vertical="center"/>
      <protection hidden="1"/>
    </xf>
    <xf numFmtId="2" fontId="20" fillId="2" borderId="50" xfId="38" applyNumberFormat="1" applyFont="1" applyFill="1" applyBorder="1" applyAlignment="1" applyProtection="1">
      <alignment horizontal="right" vertical="center"/>
      <protection hidden="1"/>
    </xf>
    <xf numFmtId="0" fontId="11" fillId="0" borderId="51" xfId="38" applyFont="1" applyBorder="1" applyAlignment="1" applyProtection="1">
      <alignment horizontal="left" vertical="center"/>
      <protection hidden="1"/>
    </xf>
    <xf numFmtId="0" fontId="11" fillId="0" borderId="7" xfId="38" applyFont="1" applyBorder="1" applyAlignment="1" applyProtection="1">
      <alignment horizontal="left" vertical="center"/>
      <protection hidden="1"/>
    </xf>
    <xf numFmtId="0" fontId="11" fillId="0" borderId="9" xfId="38" applyFont="1" applyBorder="1" applyAlignment="1" applyProtection="1">
      <alignment horizontal="left" vertical="top" wrapText="1"/>
      <protection hidden="1"/>
    </xf>
    <xf numFmtId="0" fontId="11" fillId="0" borderId="0" xfId="38" applyFont="1" applyAlignment="1" applyProtection="1">
      <alignment horizontal="left" vertical="top" wrapText="1"/>
      <protection hidden="1"/>
    </xf>
    <xf numFmtId="0" fontId="11" fillId="0" borderId="10" xfId="38" applyFont="1" applyBorder="1" applyAlignment="1" applyProtection="1">
      <alignment horizontal="left" vertical="top" wrapText="1"/>
      <protection hidden="1"/>
    </xf>
    <xf numFmtId="164" fontId="11" fillId="2" borderId="49" xfId="16" applyFont="1" applyFill="1" applyBorder="1" applyAlignment="1" applyProtection="1">
      <alignment horizontal="right" vertical="center"/>
      <protection hidden="1"/>
    </xf>
    <xf numFmtId="164" fontId="11" fillId="2" borderId="50" xfId="16" applyFont="1" applyFill="1" applyBorder="1" applyAlignment="1" applyProtection="1">
      <alignment horizontal="right" vertical="center"/>
      <protection hidden="1"/>
    </xf>
    <xf numFmtId="0" fontId="27" fillId="0" borderId="16" xfId="28" applyFont="1" applyBorder="1" applyAlignment="1" applyProtection="1">
      <alignment horizontal="left" vertical="top" wrapText="1"/>
      <protection hidden="1"/>
    </xf>
    <xf numFmtId="0" fontId="29" fillId="0" borderId="49" xfId="28" applyBorder="1" applyAlignment="1" applyProtection="1">
      <alignment horizontal="left" vertical="top" wrapText="1"/>
      <protection hidden="1"/>
    </xf>
    <xf numFmtId="0" fontId="29" fillId="0" borderId="2" xfId="28" applyBorder="1" applyAlignment="1" applyProtection="1">
      <alignment horizontal="left" vertical="top" wrapText="1"/>
      <protection hidden="1"/>
    </xf>
    <xf numFmtId="0" fontId="29" fillId="0" borderId="50" xfId="28" applyBorder="1" applyAlignment="1" applyProtection="1">
      <alignment horizontal="left" vertical="top" wrapText="1"/>
      <protection hidden="1"/>
    </xf>
    <xf numFmtId="0" fontId="7" fillId="0" borderId="18" xfId="0" applyFont="1" applyBorder="1" applyAlignment="1">
      <alignment horizontal="right" vertical="center"/>
    </xf>
    <xf numFmtId="0" fontId="7" fillId="0" borderId="18" xfId="0" applyFont="1" applyBorder="1" applyAlignment="1">
      <alignment horizontal="right" vertical="center" wrapText="1"/>
    </xf>
    <xf numFmtId="0" fontId="46" fillId="5" borderId="40" xfId="0" applyFont="1" applyFill="1" applyBorder="1" applyAlignment="1">
      <alignment horizontal="center" vertical="center"/>
    </xf>
    <xf numFmtId="0" fontId="46" fillId="5" borderId="41" xfId="0" applyFont="1" applyFill="1" applyBorder="1" applyAlignment="1">
      <alignment horizontal="center" vertical="center"/>
    </xf>
    <xf numFmtId="0" fontId="41" fillId="0" borderId="0" xfId="0" applyFont="1" applyAlignment="1">
      <alignment horizontal="center" vertical="center" wrapText="1"/>
    </xf>
    <xf numFmtId="0" fontId="45" fillId="0" borderId="19" xfId="0" applyFont="1" applyBorder="1" applyAlignment="1">
      <alignment horizontal="center" vertical="center"/>
    </xf>
    <xf numFmtId="0" fontId="5" fillId="0" borderId="0" xfId="0" applyFont="1" applyAlignment="1">
      <alignment horizontal="left" vertical="center"/>
    </xf>
    <xf numFmtId="0" fontId="53" fillId="5" borderId="40" xfId="0" applyFont="1" applyFill="1" applyBorder="1" applyAlignment="1">
      <alignment horizontal="center" vertical="center"/>
    </xf>
    <xf numFmtId="0" fontId="47" fillId="0" borderId="0" xfId="0" applyFont="1" applyAlignment="1">
      <alignment horizontal="center" vertical="center" wrapText="1"/>
    </xf>
    <xf numFmtId="0" fontId="8" fillId="0" borderId="0" xfId="0" applyFont="1" applyAlignment="1">
      <alignment horizontal="left" vertical="center"/>
    </xf>
    <xf numFmtId="0" fontId="9" fillId="7" borderId="18" xfId="0" applyFont="1" applyFill="1" applyBorder="1" applyAlignment="1">
      <alignment horizontal="right" vertical="center"/>
    </xf>
    <xf numFmtId="0" fontId="8" fillId="0" borderId="0" xfId="0" applyFont="1" applyAlignment="1">
      <alignment vertical="center"/>
    </xf>
    <xf numFmtId="0" fontId="3" fillId="0" borderId="0" xfId="0" applyFont="1" applyAlignment="1" applyProtection="1">
      <alignment vertical="center"/>
      <protection hidden="1"/>
    </xf>
    <xf numFmtId="0" fontId="33" fillId="0" borderId="18" xfId="0"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33" fillId="0" borderId="18" xfId="0" applyFont="1" applyBorder="1" applyAlignment="1" applyProtection="1">
      <alignment horizontal="justify" vertical="center" wrapText="1"/>
      <protection hidden="1"/>
    </xf>
    <xf numFmtId="0" fontId="3" fillId="0" borderId="18" xfId="0" applyFont="1" applyBorder="1" applyAlignment="1" applyProtection="1">
      <alignment horizontal="justify" vertical="center" wrapText="1"/>
      <protection hidden="1"/>
    </xf>
    <xf numFmtId="0" fontId="33" fillId="0" borderId="38" xfId="0" applyFont="1" applyBorder="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3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7" fillId="0" borderId="38"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8" fillId="0" borderId="0" xfId="35" applyFont="1" applyAlignment="1" applyProtection="1">
      <alignment horizontal="justify" vertical="center"/>
      <protection hidden="1"/>
    </xf>
    <xf numFmtId="0" fontId="9" fillId="0" borderId="0" xfId="35" applyFont="1" applyAlignment="1" applyProtection="1">
      <alignment horizontal="center" vertical="center"/>
      <protection hidden="1"/>
    </xf>
    <xf numFmtId="0" fontId="8" fillId="2" borderId="0" xfId="35" applyFont="1" applyFill="1" applyAlignment="1" applyProtection="1">
      <alignment horizontal="left" vertical="center"/>
      <protection locked="0"/>
    </xf>
    <xf numFmtId="173" fontId="8" fillId="6" borderId="0" xfId="35" applyNumberFormat="1" applyFont="1" applyFill="1" applyAlignment="1" applyProtection="1">
      <alignment horizontal="left" vertical="center"/>
      <protection locked="0"/>
    </xf>
    <xf numFmtId="0" fontId="9" fillId="0" borderId="0" xfId="35" applyFont="1" applyAlignment="1" applyProtection="1">
      <alignment horizontal="justify"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justify" vertical="center"/>
      <protection hidden="1"/>
    </xf>
    <xf numFmtId="0" fontId="8" fillId="0" borderId="0" xfId="35" applyFont="1" applyAlignment="1" applyProtection="1">
      <alignment horizontal="left" vertical="top" wrapText="1"/>
      <protection hidden="1"/>
    </xf>
    <xf numFmtId="173" fontId="9" fillId="0" borderId="0" xfId="35" applyNumberFormat="1" applyFont="1" applyAlignment="1" applyProtection="1">
      <alignment horizontal="left" vertical="center" indent="1"/>
      <protection hidden="1"/>
    </xf>
    <xf numFmtId="0" fontId="8" fillId="0" borderId="52" xfId="33" applyBorder="1" applyAlignment="1" applyProtection="1">
      <alignment horizontal="left" vertical="center" indent="2"/>
      <protection hidden="1"/>
    </xf>
    <xf numFmtId="0" fontId="8" fillId="2" borderId="37" xfId="33" applyFill="1" applyBorder="1" applyAlignment="1" applyProtection="1">
      <alignment horizontal="left" vertical="center"/>
      <protection locked="0"/>
    </xf>
    <xf numFmtId="0" fontId="8" fillId="0" borderId="0" xfId="33" applyAlignment="1" applyProtection="1">
      <alignment horizontal="left" vertical="center" indent="2"/>
      <protection hidden="1"/>
    </xf>
    <xf numFmtId="0" fontId="4" fillId="0" borderId="0" xfId="35" quotePrefix="1" applyFont="1" applyAlignment="1" applyProtection="1">
      <alignment horizontal="center" vertical="center"/>
      <protection hidden="1"/>
    </xf>
    <xf numFmtId="0" fontId="8" fillId="0" borderId="53" xfId="33" applyBorder="1" applyAlignment="1" applyProtection="1">
      <alignment horizontal="left" vertical="center" indent="2"/>
      <protection hidden="1"/>
    </xf>
    <xf numFmtId="0" fontId="8" fillId="0" borderId="37" xfId="33" applyBorder="1" applyAlignment="1" applyProtection="1">
      <alignment horizontal="left" vertical="center" indent="2"/>
      <protection hidden="1"/>
    </xf>
    <xf numFmtId="0" fontId="8" fillId="0" borderId="52" xfId="33" applyBorder="1" applyAlignment="1" applyProtection="1">
      <alignment horizontal="justify" vertical="center" wrapText="1"/>
      <protection hidden="1"/>
    </xf>
    <xf numFmtId="164" fontId="40" fillId="9" borderId="18" xfId="7" applyFont="1" applyFill="1" applyBorder="1" applyAlignment="1" applyProtection="1">
      <alignment vertical="center"/>
      <protection locked="0"/>
    </xf>
    <xf numFmtId="9" fontId="5" fillId="9" borderId="18" xfId="0" applyNumberFormat="1" applyFont="1" applyFill="1" applyBorder="1" applyAlignment="1" applyProtection="1">
      <alignment horizontal="center" vertical="center"/>
      <protection locked="0"/>
    </xf>
  </cellXfs>
  <cellStyles count="52">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Formula" xfId="18" xr:uid="{00000000-0005-0000-0000-000011000000}"/>
    <cellStyle name="Header1" xfId="19" xr:uid="{00000000-0005-0000-0000-000012000000}"/>
    <cellStyle name="Header2" xfId="20" xr:uid="{00000000-0005-0000-0000-000013000000}"/>
    <cellStyle name="Hypertextový odkaz" xfId="21" xr:uid="{00000000-0005-0000-0000-000014000000}"/>
    <cellStyle name="no dec" xfId="22" xr:uid="{00000000-0005-0000-0000-000015000000}"/>
    <cellStyle name="Normal" xfId="0" builtinId="0"/>
    <cellStyle name="Normal - Style1" xfId="23" xr:uid="{00000000-0005-0000-0000-000017000000}"/>
    <cellStyle name="Normal 10" xfId="24" xr:uid="{00000000-0005-0000-0000-000018000000}"/>
    <cellStyle name="Normal 2" xfId="25" xr:uid="{00000000-0005-0000-0000-000019000000}"/>
    <cellStyle name="Normal 2 2" xfId="26" xr:uid="{00000000-0005-0000-0000-00001A000000}"/>
    <cellStyle name="Normal 2 2 3" xfId="48" xr:uid="{30265622-97FF-4A5D-AE1D-9EDADF547FB2}"/>
    <cellStyle name="Normal 2 2 3 2" xfId="50" xr:uid="{33C92621-2962-483C-BCBE-8BAD580EABB5}"/>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4 2" xfId="33" xr:uid="{00000000-0005-0000-0000-000021000000}"/>
    <cellStyle name="Normal 5" xfId="34" xr:uid="{00000000-0005-0000-0000-000022000000}"/>
    <cellStyle name="Normal 7" xfId="49" xr:uid="{21202C28-CD6E-47B8-B44D-990D0A1AE227}"/>
    <cellStyle name="Normal_Annexures TW 04 2" xfId="35" xr:uid="{00000000-0005-0000-0000-000023000000}"/>
    <cellStyle name="Normal_Attach 3(JV)" xfId="36" xr:uid="{00000000-0005-0000-0000-000024000000}"/>
    <cellStyle name="Normal_Attacments TW 04_SE-Vol-III" xfId="37" xr:uid="{00000000-0005-0000-0000-000025000000}"/>
    <cellStyle name="Normal_Entertainment Form 2"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SE-Vol-III" xfId="42" xr:uid="{00000000-0005-0000-0000-00002B000000}"/>
    <cellStyle name="Normal_Sheet1 2" xfId="43" xr:uid="{00000000-0005-0000-0000-00002C000000}"/>
    <cellStyle name="Percent" xfId="51" builtinId="5"/>
    <cellStyle name="Percent 2" xfId="44" xr:uid="{00000000-0005-0000-0000-00002D000000}"/>
    <cellStyle name="Popis" xfId="45" xr:uid="{00000000-0005-0000-0000-00002E000000}"/>
    <cellStyle name="Sledovaný hypertextový odkaz" xfId="46" xr:uid="{00000000-0005-0000-0000-00002F000000}"/>
    <cellStyle name="Standard_BS14" xfId="47" xr:uid="{00000000-0005-0000-0000-000030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3453" name="Group 857">
          <a:extLst>
            <a:ext uri="{FF2B5EF4-FFF2-40B4-BE49-F238E27FC236}">
              <a16:creationId xmlns:a16="http://schemas.microsoft.com/office/drawing/2014/main" id="{00000000-0008-0000-0100-00003DE20100}"/>
            </a:ext>
          </a:extLst>
        </xdr:cNvPr>
        <xdr:cNvGrpSpPr>
          <a:grpSpLocks/>
        </xdr:cNvGrpSpPr>
      </xdr:nvGrpSpPr>
      <xdr:grpSpPr bwMode="auto">
        <a:xfrm>
          <a:off x="7248525" y="47625"/>
          <a:ext cx="1104900" cy="828675"/>
          <a:chOff x="761" y="5"/>
          <a:chExt cx="116" cy="86"/>
        </a:xfrm>
      </xdr:grpSpPr>
      <xdr:sp macro="" textlink="">
        <xdr:nvSpPr>
          <xdr:cNvPr id="12345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3EE2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4477" name="Group 1">
          <a:hlinkClick xmlns:r="http://schemas.openxmlformats.org/officeDocument/2006/relationships" r:id="rId1" tooltip="Click for Next Attachment"/>
          <a:extLst>
            <a:ext uri="{FF2B5EF4-FFF2-40B4-BE49-F238E27FC236}">
              <a16:creationId xmlns:a16="http://schemas.microsoft.com/office/drawing/2014/main" id="{00000000-0008-0000-0200-00003DE60100}"/>
            </a:ext>
          </a:extLst>
        </xdr:cNvPr>
        <xdr:cNvGrpSpPr>
          <a:grpSpLocks/>
        </xdr:cNvGrpSpPr>
      </xdr:nvGrpSpPr>
      <xdr:grpSpPr bwMode="auto">
        <a:xfrm>
          <a:off x="6686550" y="209550"/>
          <a:ext cx="1323975" cy="695325"/>
          <a:chOff x="738" y="5"/>
          <a:chExt cx="116" cy="73"/>
        </a:xfrm>
      </xdr:grpSpPr>
      <xdr:sp macro="" textlink="">
        <xdr:nvSpPr>
          <xdr:cNvPr id="124478" name="AutoShape 2">
            <a:extLst>
              <a:ext uri="{FF2B5EF4-FFF2-40B4-BE49-F238E27FC236}">
                <a16:creationId xmlns:a16="http://schemas.microsoft.com/office/drawing/2014/main" id="{00000000-0008-0000-0200-00003EE6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8.0.84\cnm\Site%20packages\Works\RHQ%20&amp;%20Sites\2023-24\Group-3%20Works\WC-3128-G3-TSP-Open-BoundaryWall-Knl-3\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drawing" Target="../drawings/drawing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drawing" Target="../drawings/drawing2.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9.bin"/><Relationship Id="rId13" Type="http://schemas.openxmlformats.org/officeDocument/2006/relationships/printerSettings" Target="../printerSettings/printerSettings64.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12" Type="http://schemas.openxmlformats.org/officeDocument/2006/relationships/printerSettings" Target="../printerSettings/printerSettings63.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11" Type="http://schemas.openxmlformats.org/officeDocument/2006/relationships/printerSettings" Target="../printerSettings/printerSettings62.bin"/><Relationship Id="rId5" Type="http://schemas.openxmlformats.org/officeDocument/2006/relationships/printerSettings" Target="../printerSettings/printerSettings56.bin"/><Relationship Id="rId15" Type="http://schemas.openxmlformats.org/officeDocument/2006/relationships/printerSettings" Target="../printerSettings/printerSettings6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 Id="rId14" Type="http://schemas.openxmlformats.org/officeDocument/2006/relationships/printerSettings" Target="../printerSettings/printerSettings6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G22"/>
  <sheetViews>
    <sheetView tabSelected="1" view="pageBreakPreview" zoomScale="115" zoomScaleNormal="100" zoomScaleSheetLayoutView="115" workbookViewId="0">
      <selection activeCell="A22" sqref="A22"/>
    </sheetView>
  </sheetViews>
  <sheetFormatPr defaultRowHeight="16.5"/>
  <cols>
    <col min="1" max="1" width="38" style="112" customWidth="1"/>
    <col min="2" max="2" width="10.28515625" style="112" customWidth="1"/>
    <col min="3" max="3" width="33.85546875" style="112" customWidth="1"/>
    <col min="4" max="4" width="13.140625" style="84" hidden="1" customWidth="1"/>
    <col min="5" max="5" width="8" style="84" hidden="1" customWidth="1"/>
    <col min="6" max="7" width="9.140625" style="84" hidden="1" customWidth="1"/>
    <col min="8" max="18" width="9.140625" style="84" customWidth="1"/>
    <col min="19" max="19" width="7.140625" style="84" customWidth="1"/>
    <col min="20" max="20" width="4.28515625" style="84" customWidth="1"/>
    <col min="21" max="16384" width="9.140625" style="84"/>
  </cols>
  <sheetData>
    <row r="1" spans="1:4" ht="81.75" customHeight="1">
      <c r="A1" s="291" t="s">
        <v>328</v>
      </c>
      <c r="B1" s="291"/>
      <c r="C1" s="291"/>
      <c r="D1" s="124"/>
    </row>
    <row r="2" spans="1:4" ht="32.25" customHeight="1">
      <c r="A2" s="291" t="s">
        <v>492</v>
      </c>
      <c r="B2" s="291"/>
      <c r="C2" s="291"/>
      <c r="D2" s="123"/>
    </row>
    <row r="3" spans="1:4" ht="20.25" customHeight="1">
      <c r="A3" s="292" t="s">
        <v>0</v>
      </c>
      <c r="B3" s="292"/>
      <c r="C3" s="292"/>
    </row>
    <row r="4" spans="1:4" ht="17.25" thickBot="1">
      <c r="A4" s="85"/>
      <c r="B4" s="85"/>
      <c r="C4" s="86"/>
    </row>
    <row r="5" spans="1:4" ht="32.25" customHeight="1">
      <c r="A5" s="87" t="s">
        <v>1</v>
      </c>
      <c r="B5" s="88"/>
      <c r="C5" s="113" t="s">
        <v>2</v>
      </c>
    </row>
    <row r="6" spans="1:4" ht="36" hidden="1" customHeight="1">
      <c r="A6" s="89"/>
      <c r="B6" s="90"/>
      <c r="C6" s="119"/>
    </row>
    <row r="7" spans="1:4" ht="31.5" hidden="1" customHeight="1">
      <c r="A7" s="91" t="str">
        <f>IF(C5= "Joint Venture Bid", "Total Nos. of  Partners in the JV [excluding the Lead Partner]", "")</f>
        <v/>
      </c>
      <c r="B7" s="92"/>
      <c r="C7" s="120"/>
    </row>
    <row r="8" spans="1:4" ht="16.5" hidden="1" customHeight="1">
      <c r="A8" s="93"/>
      <c r="B8" s="94"/>
      <c r="C8" s="121"/>
    </row>
    <row r="9" spans="1:4">
      <c r="A9" s="95" t="str">
        <f>IF(F5=3, "Name of the Lead Partner", "Name of the Bidder")</f>
        <v>Name of the Bidder</v>
      </c>
      <c r="B9" s="96"/>
      <c r="C9" s="113"/>
      <c r="D9" s="84" t="b">
        <f>ISBLANK(C9)</f>
        <v>1</v>
      </c>
    </row>
    <row r="10" spans="1:4">
      <c r="A10" s="97" t="s">
        <v>3</v>
      </c>
      <c r="B10" s="98"/>
      <c r="C10" s="114"/>
      <c r="D10" s="84" t="b">
        <f>ISBLANK(C10)</f>
        <v>1</v>
      </c>
    </row>
    <row r="11" spans="1:4">
      <c r="A11" s="99"/>
      <c r="B11" s="100"/>
      <c r="C11" s="114"/>
      <c r="D11" s="84" t="b">
        <f>ISBLANK(C11)</f>
        <v>1</v>
      </c>
    </row>
    <row r="12" spans="1:4">
      <c r="A12" s="101"/>
      <c r="B12" s="102"/>
      <c r="C12" s="115"/>
      <c r="D12" s="84" t="b">
        <f>ISBLANK(C12)</f>
        <v>1</v>
      </c>
    </row>
    <row r="13" spans="1:4">
      <c r="A13" s="103"/>
      <c r="B13" s="86"/>
      <c r="C13" s="104"/>
    </row>
    <row r="14" spans="1:4">
      <c r="A14" s="105" t="s">
        <v>4</v>
      </c>
      <c r="B14" s="106"/>
      <c r="C14" s="116"/>
      <c r="D14" s="84" t="b">
        <f>ISBLANK(C14)</f>
        <v>1</v>
      </c>
    </row>
    <row r="15" spans="1:4">
      <c r="A15" s="105" t="s">
        <v>5</v>
      </c>
      <c r="B15" s="140" t="s">
        <v>6</v>
      </c>
      <c r="C15" s="115"/>
      <c r="D15" s="84" t="b">
        <f>ISBLANK(C15)</f>
        <v>1</v>
      </c>
    </row>
    <row r="16" spans="1:4">
      <c r="A16" s="103"/>
      <c r="B16" s="86"/>
      <c r="C16" s="104"/>
    </row>
    <row r="17" spans="1:5">
      <c r="A17" s="105" t="s">
        <v>7</v>
      </c>
      <c r="B17" s="106"/>
      <c r="C17" s="116"/>
      <c r="D17" s="84" t="b">
        <f>ISBLANK(C17)</f>
        <v>1</v>
      </c>
    </row>
    <row r="18" spans="1:5">
      <c r="A18" s="105" t="s">
        <v>8</v>
      </c>
      <c r="B18" s="106"/>
      <c r="C18" s="117"/>
      <c r="D18" s="84" t="b">
        <f>ISBLANK(C18)</f>
        <v>1</v>
      </c>
    </row>
    <row r="19" spans="1:5">
      <c r="A19" s="107"/>
      <c r="B19" s="108"/>
      <c r="C19" s="109"/>
    </row>
    <row r="20" spans="1:5">
      <c r="A20" s="105" t="s">
        <v>9</v>
      </c>
      <c r="B20" s="106"/>
      <c r="C20" s="122"/>
      <c r="D20" s="84" t="b">
        <f>ISBLANK(C20)</f>
        <v>1</v>
      </c>
    </row>
    <row r="21" spans="1:5" ht="22.5" customHeight="1" thickBot="1">
      <c r="A21" s="110" t="s">
        <v>10</v>
      </c>
      <c r="B21" s="111"/>
      <c r="C21" s="118"/>
      <c r="D21" s="84" t="b">
        <f>ISBLANK(C21)</f>
        <v>1</v>
      </c>
      <c r="E21" s="141" t="str">
        <f>IF(COUNTIF(D9:D21,"TRUE"),"False","Sheet OK")</f>
        <v>False</v>
      </c>
    </row>
    <row r="22" spans="1:5" ht="36.75" customHeight="1">
      <c r="C22" s="129" t="str">
        <f>IF(E21="False","ENTER DETAILS","Sheet OK")</f>
        <v>ENTER DETAILS</v>
      </c>
      <c r="D22" s="129"/>
      <c r="E22" s="129"/>
    </row>
  </sheetData>
  <sheetProtection algorithmName="SHA-512" hashValue="QC9APkAiiwQPC6Uaw2M21BIKbd6xbwh0xcmScSpEDe7Wl9gmg37Ivi/R9AuIxWWogzA3H+WAuGav6CkAFfcykg==" saltValue="domwPSVBS2iIYZXooIcCgQ==" spinCount="100000" sheet="1" formatColumns="0" formatRows="0"/>
  <customSheetViews>
    <customSheetView guid="{FAE469C4-CC0E-407B-871F-7B3C94956CEC}" showPageBreaks="1" printArea="1" hiddenRows="1" view="pageBreakPreview">
      <selection activeCell="C24" sqref="C24"/>
      <pageMargins left="0" right="0" top="0" bottom="0" header="0" footer="0"/>
      <pageSetup scale="105" orientation="portrait" r:id="rId1"/>
      <headerFooter alignWithMargins="0"/>
    </customSheetView>
    <customSheetView guid="{A60C0BDD-7FB1-4EBA-A0E1-529280DA1A28}" hiddenRows="1" hiddenColumns="1" topLeftCell="B1">
      <selection activeCell="D11" sqref="D11"/>
      <pageMargins left="0" right="0" top="0" bottom="0" header="0" footer="0"/>
      <pageSetup scale="105" orientation="portrait" r:id="rId2"/>
      <headerFooter alignWithMargins="0"/>
    </customSheetView>
    <customSheetView guid="{9CE94B9F-4902-4B08-AE4E-74E93D8E789E}" hiddenRows="1" hiddenColumns="1" topLeftCell="B45">
      <selection activeCell="D30" sqref="D30"/>
      <pageMargins left="0" right="0" top="0" bottom="0" header="0" footer="0"/>
      <pageSetup scale="105" orientation="portrait" r:id="rId3"/>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4"/>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5"/>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6"/>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7"/>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8"/>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9"/>
      <headerFooter alignWithMargins="0"/>
    </customSheetView>
    <customSheetView guid="{DF819C10-7533-4A2E-B278-90B3B38A4AE6}" hiddenRows="1" hiddenColumns="1" topLeftCell="B18">
      <selection activeCell="D30" sqref="D30"/>
      <pageMargins left="0" right="0" top="0" bottom="0" header="0" footer="0"/>
      <pageSetup scale="105" orientation="portrait" r:id="rId10"/>
      <headerFooter alignWithMargins="0"/>
    </customSheetView>
    <customSheetView guid="{6F637C86-117D-4792-B5D4-37E20B1C50B5}" hiddenRows="1" hiddenColumns="1" topLeftCell="B1">
      <selection activeCell="D11" sqref="D11"/>
      <pageMargins left="0" right="0" top="0" bottom="0" header="0" footer="0"/>
      <pageSetup scale="105" orientation="portrait" r:id="rId11"/>
      <headerFooter alignWithMargins="0"/>
    </customSheetView>
    <customSheetView guid="{71DFD631-F0FC-4D77-B088-495FC5677788}" showPageBreaks="1" printArea="1" hiddenRows="1" view="pageBreakPreview">
      <selection activeCell="C5" sqref="C5"/>
      <pageMargins left="0" right="0" top="0" bottom="0" header="0" footer="0"/>
      <pageSetup scale="105" orientation="portrait" r:id="rId12"/>
      <headerFooter alignWithMargins="0"/>
    </customSheetView>
    <customSheetView guid="{768FBB31-C98F-42D8-8A21-9E4C92CB0C4E}" showPageBreaks="1" printArea="1" hiddenRows="1" hiddenColumns="1" view="pageBreakPreview">
      <selection activeCell="C5" sqref="C5"/>
      <pageMargins left="0" right="0" top="0" bottom="0" header="0" footer="0"/>
      <pageSetup scale="105" orientation="portrait" r:id="rId13"/>
      <headerFooter alignWithMargins="0"/>
    </customSheetView>
    <customSheetView guid="{F3854C08-3477-4F6D-851C-40DFA3C6F6FE}" showPageBreaks="1" printArea="1" hiddenRows="1" hiddenColumns="1" view="pageBreakPreview">
      <selection activeCell="C5" sqref="C5"/>
      <pageMargins left="0" right="0" top="0" bottom="0" header="0" footer="0"/>
      <pageSetup scale="105" orientation="portrait" r:id="rId14"/>
      <headerFooter alignWithMargins="0"/>
    </customSheetView>
  </customSheetViews>
  <mergeCells count="3">
    <mergeCell ref="A1:C1"/>
    <mergeCell ref="A2:C2"/>
    <mergeCell ref="A3:C3"/>
  </mergeCells>
  <phoneticPr fontId="29" type="noConversion"/>
  <conditionalFormatting sqref="C7">
    <cfRule type="expression" dxfId="10" priority="15" stopIfTrue="1">
      <formula>$A$7="Total Nos. of  Partners in the JV [excluding the Lead Partner]"</formula>
    </cfRule>
  </conditionalFormatting>
  <conditionalFormatting sqref="C8">
    <cfRule type="expression" dxfId="9" priority="16" stopIfTrue="1">
      <formula>$U$7=0</formula>
    </cfRule>
  </conditionalFormatting>
  <conditionalFormatting sqref="C22">
    <cfRule type="colorScale" priority="3">
      <colorScale>
        <cfvo type="min"/>
        <cfvo type="max"/>
        <color rgb="FF92D050"/>
        <color rgb="FF92D050"/>
      </colorScale>
    </cfRule>
  </conditionalFormatting>
  <dataValidations count="4">
    <dataValidation type="list" allowBlank="1" showInputMessage="1" showErrorMessage="1" sqref="C7" xr:uid="{00000000-0002-0000-0000-000000000000}">
      <formula1>#REF!</formula1>
    </dataValidation>
    <dataValidation showDropDown="1" showInputMessage="1" showErrorMessage="1" sqref="C5" xr:uid="{00000000-0002-0000-0000-000001000000}"/>
    <dataValidation type="date" allowBlank="1" showInputMessage="1" showErrorMessage="1" error="Enter date in dd-mmm-yy format. Example 01-oct-10" sqref="C20" xr:uid="{00000000-0002-0000-0000-000002000000}">
      <formula1>#REF!</formula1>
      <formula2>V17</formula2>
    </dataValidation>
    <dataValidation type="whole" allowBlank="1" showInputMessage="1" showErrorMessage="1" sqref="C15" xr:uid="{00000000-0002-0000-0000-000003000000}">
      <formula1>5000000000</formula1>
      <formula2>10000000000</formula2>
    </dataValidation>
  </dataValidations>
  <pageMargins left="0.86" right="0.32" top="0.71" bottom="0.31" header="0.54" footer="0.19"/>
  <pageSetup scale="105" orientation="portrait" r:id="rId15"/>
  <headerFooter alignWithMargins="0"/>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95" t="e">
        <f>#REF!</f>
        <v>#REF!</v>
      </c>
      <c r="B3" s="295"/>
      <c r="C3" s="295"/>
      <c r="D3" s="295"/>
      <c r="E3" s="295"/>
      <c r="F3" s="54"/>
      <c r="G3" s="54"/>
      <c r="H3" s="54"/>
    </row>
    <row r="4" spans="1:9" ht="20.100000000000001" customHeight="1">
      <c r="A4" s="72"/>
      <c r="H4" s="22"/>
      <c r="I4" s="23"/>
    </row>
    <row r="5" spans="1:9" ht="20.100000000000001" customHeight="1">
      <c r="A5" s="296" t="s">
        <v>12</v>
      </c>
      <c r="B5" s="296"/>
      <c r="C5" s="296"/>
      <c r="D5" s="296"/>
      <c r="E5" s="296"/>
      <c r="F5" s="24"/>
      <c r="H5" s="22"/>
      <c r="I5" s="23"/>
    </row>
    <row r="6" spans="1:9" ht="20.100000000000001" customHeight="1">
      <c r="A6" s="76"/>
      <c r="H6" s="22"/>
      <c r="I6" s="23"/>
    </row>
    <row r="7" spans="1:9" ht="20.100000000000001" customHeight="1">
      <c r="A7" s="63" t="s">
        <v>13</v>
      </c>
      <c r="E7" s="65" t="s">
        <v>13</v>
      </c>
      <c r="H7" s="22"/>
      <c r="I7" s="23"/>
    </row>
    <row r="8" spans="1:9" ht="36" customHeight="1">
      <c r="A8" s="297" t="e">
        <f>#REF!</f>
        <v>#REF!</v>
      </c>
      <c r="B8" s="297"/>
      <c r="C8" s="297"/>
      <c r="D8" s="297"/>
      <c r="E8" s="66" t="e">
        <f>#REF!</f>
        <v>#REF!</v>
      </c>
      <c r="H8" s="22"/>
      <c r="I8" s="23"/>
    </row>
    <row r="9" spans="1:9">
      <c r="A9" s="77" t="s">
        <v>14</v>
      </c>
      <c r="B9" s="298" t="e">
        <f>#REF!</f>
        <v>#REF!</v>
      </c>
      <c r="C9" s="298"/>
      <c r="D9" s="298"/>
      <c r="E9" s="66" t="e">
        <f>#REF!</f>
        <v>#REF!</v>
      </c>
      <c r="H9" s="22"/>
      <c r="I9" s="23"/>
    </row>
    <row r="10" spans="1:9">
      <c r="A10" s="77" t="s">
        <v>15</v>
      </c>
      <c r="B10" s="293" t="e">
        <f>#REF!</f>
        <v>#REF!</v>
      </c>
      <c r="C10" s="293"/>
      <c r="D10" s="293"/>
      <c r="E10" s="66" t="e">
        <f>#REF!</f>
        <v>#REF!</v>
      </c>
      <c r="H10" s="22"/>
      <c r="I10" s="23"/>
    </row>
    <row r="11" spans="1:9">
      <c r="B11" s="293" t="e">
        <f>#REF!</f>
        <v>#REF!</v>
      </c>
      <c r="C11" s="293"/>
      <c r="D11" s="293"/>
      <c r="E11" s="66" t="e">
        <f>#REF!</f>
        <v>#REF!</v>
      </c>
    </row>
    <row r="12" spans="1:9">
      <c r="A12" s="76"/>
      <c r="B12" s="293" t="e">
        <f>#REF!</f>
        <v>#REF!</v>
      </c>
      <c r="C12" s="293"/>
      <c r="D12" s="293"/>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94" t="s">
        <v>17</v>
      </c>
      <c r="B16" s="294"/>
      <c r="C16" s="294"/>
      <c r="D16" s="294"/>
      <c r="E16" s="294"/>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Bidder'!C20</f>
        <v>0</v>
      </c>
      <c r="C24" s="82"/>
      <c r="D24" s="69" t="s">
        <v>19</v>
      </c>
      <c r="E24" s="83">
        <f>'Name of Bidder'!C17</f>
        <v>0</v>
      </c>
    </row>
    <row r="25" spans="1:5" ht="33" customHeight="1">
      <c r="A25" s="68" t="s">
        <v>20</v>
      </c>
      <c r="B25" s="83">
        <f>'Name of Bidder'!C21</f>
        <v>0</v>
      </c>
      <c r="C25" s="82"/>
      <c r="D25" s="69" t="s">
        <v>21</v>
      </c>
      <c r="E25" s="83">
        <f>'Name of Bidder'!C18</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FAE469C4-CC0E-407B-871F-7B3C94956CEC}"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4"/>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5"/>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6"/>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7"/>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10"/>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11"/>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12"/>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1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14"/>
      <headerFooter alignWithMargins="0">
        <oddFooter>&amp;R&amp;"Book Antiqua,Bold"&amp;8 Page &amp;P of &amp;N</oddFooter>
      </headerFooter>
    </customSheetView>
    <customSheetView guid="{71DFD631-F0FC-4D77-B088-495FC5677788}" showGridLines="0" zeroValues="0" state="hidden" topLeftCell="A10">
      <selection activeCell="F15" sqref="F15"/>
      <pageMargins left="0" right="0" top="0" bottom="0" header="0" footer="0"/>
      <pageSetup scale="97" orientation="portrait" r:id="rId15"/>
      <headerFooter alignWithMargins="0">
        <oddFooter>&amp;R&amp;"Book Antiqua,Bold"&amp;8 Page &amp;P of &amp;N</oddFooter>
      </headerFooter>
    </customSheetView>
    <customSheetView guid="{768FBB31-C98F-42D8-8A21-9E4C92CB0C4E}" showGridLines="0" zeroValues="0" state="hidden" topLeftCell="A10">
      <selection activeCell="F15" sqref="F15"/>
      <pageMargins left="0" right="0" top="0" bottom="0" header="0" footer="0"/>
      <pageSetup scale="97" orientation="portrait" r:id="rId16"/>
      <headerFooter alignWithMargins="0">
        <oddFooter>&amp;R&amp;"Book Antiqua,Bold"&amp;8 Page &amp;P of &amp;N</oddFooter>
      </headerFooter>
    </customSheetView>
    <customSheetView guid="{F3854C08-3477-4F6D-851C-40DFA3C6F6FE}" showGridLines="0" zeroValues="0" state="hidden" topLeftCell="A10">
      <selection activeCell="F15" sqref="F15"/>
      <pageMargins left="0" right="0" top="0" bottom="0" header="0" footer="0"/>
      <pageSetup scale="97" orientation="portrait" r:id="rId1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5" type="noConversion"/>
  <pageMargins left="0.59" right="0.49" top="0.57999999999999996" bottom="0.6" header="0.34" footer="0.35"/>
  <pageSetup scale="97" orientation="portrait" r:id="rId18"/>
  <headerFooter alignWithMargins="0">
    <oddFooter>&amp;R&amp;"Book Antiqua,Bold"&amp;8 Page &amp;P of &amp;N</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318" t="s">
        <v>22</v>
      </c>
      <c r="B1" s="319"/>
      <c r="C1" s="319"/>
      <c r="D1" s="319"/>
      <c r="E1" s="319"/>
      <c r="F1" s="319"/>
      <c r="G1" s="319"/>
      <c r="H1" s="319"/>
      <c r="I1" s="320"/>
    </row>
    <row r="2" spans="1:9" ht="31.5" customHeight="1">
      <c r="A2" s="18" t="s">
        <v>23</v>
      </c>
      <c r="B2" s="314" t="s">
        <v>24</v>
      </c>
      <c r="C2" s="314"/>
      <c r="D2" s="314"/>
      <c r="E2" s="314"/>
      <c r="F2" s="314"/>
      <c r="G2" s="314"/>
      <c r="H2" s="314"/>
      <c r="I2" s="315"/>
    </row>
    <row r="3" spans="1:9" ht="36" customHeight="1">
      <c r="A3" s="18" t="s">
        <v>25</v>
      </c>
      <c r="B3" s="314" t="s">
        <v>26</v>
      </c>
      <c r="C3" s="314"/>
      <c r="D3" s="314"/>
      <c r="E3" s="314"/>
      <c r="F3" s="314"/>
      <c r="G3" s="314"/>
      <c r="H3" s="314"/>
      <c r="I3" s="315"/>
    </row>
    <row r="4" spans="1:9" ht="36" customHeight="1">
      <c r="A4" s="18" t="s">
        <v>27</v>
      </c>
      <c r="B4" s="314" t="s">
        <v>28</v>
      </c>
      <c r="C4" s="314"/>
      <c r="D4" s="314"/>
      <c r="E4" s="314"/>
      <c r="F4" s="314"/>
      <c r="G4" s="314"/>
      <c r="H4" s="314"/>
      <c r="I4" s="315"/>
    </row>
    <row r="5" spans="1:9" ht="36" customHeight="1">
      <c r="A5" s="18" t="s">
        <v>29</v>
      </c>
      <c r="B5" s="314" t="s">
        <v>30</v>
      </c>
      <c r="C5" s="314"/>
      <c r="D5" s="314"/>
      <c r="E5" s="314"/>
      <c r="F5" s="314"/>
      <c r="G5" s="314"/>
      <c r="H5" s="314"/>
      <c r="I5" s="315"/>
    </row>
    <row r="6" spans="1:9" ht="19.5" customHeight="1">
      <c r="A6" s="19" t="s">
        <v>31</v>
      </c>
      <c r="B6" s="316" t="s">
        <v>32</v>
      </c>
      <c r="C6" s="316"/>
      <c r="D6" s="316"/>
      <c r="E6" s="316"/>
      <c r="F6" s="316"/>
      <c r="G6" s="316"/>
      <c r="H6" s="316"/>
      <c r="I6" s="317"/>
    </row>
    <row r="7" spans="1:9" ht="15.75">
      <c r="A7" s="8"/>
      <c r="C7" s="8"/>
      <c r="D7" s="8"/>
      <c r="E7" s="8"/>
      <c r="F7" s="8"/>
      <c r="G7" s="8"/>
      <c r="H7" s="8"/>
      <c r="I7" s="8"/>
    </row>
    <row r="30" spans="1:11" ht="15">
      <c r="K30" s="58">
        <f>'Name of Bidder'!C9</f>
        <v>0</v>
      </c>
    </row>
    <row r="31" spans="1:11">
      <c r="A31" s="1"/>
      <c r="B31" s="1"/>
      <c r="C31" s="1"/>
      <c r="D31" s="1"/>
      <c r="E31" s="1"/>
      <c r="F31" s="1"/>
      <c r="G31" s="1"/>
      <c r="H31" s="1"/>
      <c r="I31" s="1"/>
      <c r="J31" s="1"/>
      <c r="K31" s="55">
        <f>'Name of Bidder'!C10</f>
        <v>0</v>
      </c>
    </row>
    <row r="32" spans="1:11">
      <c r="A32" s="1"/>
      <c r="B32" s="1"/>
      <c r="C32" s="1"/>
      <c r="D32" s="1"/>
      <c r="E32" s="1"/>
      <c r="F32" s="1"/>
      <c r="G32" s="1"/>
      <c r="H32" s="1"/>
      <c r="I32" s="1"/>
      <c r="J32" s="1"/>
      <c r="K32" s="55">
        <f>'Name of Bidder'!C11</f>
        <v>0</v>
      </c>
    </row>
    <row r="33" spans="1:16">
      <c r="A33" s="1"/>
      <c r="B33" s="1"/>
      <c r="C33" s="1"/>
      <c r="D33" s="1"/>
      <c r="E33" s="1"/>
      <c r="F33" s="1"/>
      <c r="G33" s="1"/>
      <c r="H33" s="1"/>
      <c r="I33" s="1"/>
      <c r="J33" s="1"/>
      <c r="K33" s="55">
        <f>'Name of Bidder'!C12</f>
        <v>0</v>
      </c>
    </row>
    <row r="34" spans="1:16">
      <c r="A34" s="1"/>
      <c r="B34" s="1"/>
      <c r="C34" s="1"/>
      <c r="D34" s="1"/>
      <c r="E34" s="1"/>
      <c r="F34" s="1"/>
      <c r="G34" s="1"/>
      <c r="H34" s="1"/>
      <c r="I34" s="1"/>
      <c r="J34" s="1"/>
    </row>
    <row r="35" spans="1:16" ht="18.75">
      <c r="A35" s="302" t="s">
        <v>33</v>
      </c>
      <c r="B35" s="302"/>
      <c r="C35" s="302"/>
      <c r="D35" s="302"/>
      <c r="E35" s="302"/>
      <c r="F35" s="302"/>
      <c r="G35" s="302"/>
      <c r="H35" s="302"/>
      <c r="I35" s="302"/>
      <c r="J35" s="1"/>
    </row>
    <row r="36" spans="1:16" ht="15.75">
      <c r="A36" s="300" t="s">
        <v>34</v>
      </c>
      <c r="B36" s="300"/>
      <c r="C36" s="300"/>
      <c r="D36" s="300"/>
      <c r="E36" s="300"/>
      <c r="F36" s="300"/>
      <c r="G36" s="300"/>
      <c r="H36" s="300"/>
      <c r="I36" s="300"/>
      <c r="J36" s="1"/>
      <c r="K36" s="58">
        <f>'Name of Bidder'!C14</f>
        <v>0</v>
      </c>
      <c r="O36" s="55" t="e">
        <f>'Name of Bidder'!#REF!</f>
        <v>#REF!</v>
      </c>
    </row>
    <row r="37" spans="1:16" ht="18.75">
      <c r="A37" s="299" t="s">
        <v>35</v>
      </c>
      <c r="B37" s="299"/>
      <c r="C37" s="299"/>
      <c r="D37" s="299"/>
      <c r="E37" s="299"/>
      <c r="F37" s="299"/>
      <c r="G37" s="299"/>
      <c r="H37" s="299"/>
      <c r="I37" s="299"/>
      <c r="J37" s="1"/>
      <c r="K37" s="58">
        <f>'Name of Bidder'!C15</f>
        <v>0</v>
      </c>
      <c r="O37" s="55" t="e">
        <f>'Name of Bidder'!#REF!</f>
        <v>#REF!</v>
      </c>
    </row>
    <row r="38" spans="1:16" ht="36" customHeight="1">
      <c r="A38" s="303" t="s">
        <v>36</v>
      </c>
      <c r="B38" s="303"/>
      <c r="C38" s="303"/>
      <c r="D38" s="303"/>
      <c r="E38" s="303"/>
      <c r="F38" s="303"/>
      <c r="G38" s="303"/>
      <c r="H38" s="303"/>
      <c r="I38" s="303"/>
      <c r="J38" s="1"/>
      <c r="K38" s="58" t="e">
        <f>'Name of Bidder'!#REF!</f>
        <v>#REF!</v>
      </c>
      <c r="O38" s="55" t="e">
        <f>'Name of Bidder'!#REF!</f>
        <v>#REF!</v>
      </c>
    </row>
    <row r="39" spans="1:16" ht="18.75">
      <c r="A39" s="299" t="s">
        <v>37</v>
      </c>
      <c r="B39" s="299"/>
      <c r="C39" s="299"/>
      <c r="D39" s="299"/>
      <c r="E39" s="299"/>
      <c r="F39" s="299"/>
      <c r="G39" s="299"/>
      <c r="H39" s="299"/>
      <c r="I39" s="299"/>
      <c r="J39" s="1"/>
      <c r="K39" s="58" t="e">
        <f>'Name of Bidder'!#REF!</f>
        <v>#REF!</v>
      </c>
      <c r="O39" s="55" t="e">
        <f>'Name of Bidder'!#REF!</f>
        <v>#REF!</v>
      </c>
    </row>
    <row r="40" spans="1:16" ht="15.75">
      <c r="A40" s="300" t="s">
        <v>38</v>
      </c>
      <c r="B40" s="300"/>
      <c r="C40" s="300"/>
      <c r="D40" s="300"/>
      <c r="E40" s="300"/>
      <c r="F40" s="300"/>
      <c r="G40" s="300"/>
      <c r="H40" s="300"/>
      <c r="I40" s="300"/>
      <c r="J40" s="1"/>
    </row>
    <row r="41" spans="1:16" ht="18.75" customHeight="1">
      <c r="A41" s="301">
        <f>'Name of Bidder'!C9</f>
        <v>0</v>
      </c>
      <c r="B41" s="301"/>
      <c r="C41" s="301"/>
      <c r="D41" s="301"/>
      <c r="E41" s="301"/>
      <c r="F41" s="301"/>
      <c r="G41" s="301"/>
      <c r="H41" s="301"/>
      <c r="I41" s="301"/>
      <c r="J41" s="1"/>
      <c r="K41" s="59" t="e">
        <f>'Name of Bidder'!#REF!</f>
        <v>#REF!</v>
      </c>
      <c r="M41" s="55" t="s">
        <v>39</v>
      </c>
      <c r="P41" s="55" t="s">
        <v>40</v>
      </c>
    </row>
    <row r="42" spans="1:16" ht="15.75" hidden="1">
      <c r="A42" s="300" t="e">
        <f>IF(#REF! = "Individual Firm", " ", " and ")</f>
        <v>#REF!</v>
      </c>
      <c r="B42" s="300"/>
      <c r="C42" s="300"/>
      <c r="D42" s="300"/>
      <c r="E42" s="300"/>
      <c r="F42" s="300"/>
      <c r="G42" s="300"/>
      <c r="H42" s="300"/>
      <c r="I42" s="300"/>
      <c r="J42" s="1"/>
    </row>
    <row r="43" spans="1:16" ht="15.75" hidden="1">
      <c r="A43" s="300" t="e">
        <f xml:space="preserve"> IF(#REF!= "Individual Firm", "",#REF!)</f>
        <v>#REF!</v>
      </c>
      <c r="B43" s="300"/>
      <c r="C43" s="300"/>
      <c r="D43" s="300"/>
      <c r="E43" s="300"/>
      <c r="F43" s="300"/>
      <c r="G43" s="300"/>
      <c r="H43" s="300"/>
      <c r="I43" s="300"/>
      <c r="J43" s="1"/>
    </row>
    <row r="44" spans="1:16" ht="39.950000000000003" hidden="1" customHeight="1">
      <c r="A44" s="303" t="e">
        <f>IF(#REF!= "Sole Bidder", "", "having its Registered Office at "&amp;IF(#REF!=1,#REF!&amp;" "&amp;#REF!&amp;" "&amp;#REF!,IF(#REF!=2,#REF!&amp;" &amp; "&amp;#REF!&amp;" "&amp;#REF!&amp;" and " &amp;#REF!&amp;" &amp; "&amp;#REF!&amp;" "&amp;#REF! &amp;IF(#REF!=2," respectively",""))))</f>
        <v>#REF!</v>
      </c>
      <c r="B44" s="303"/>
      <c r="C44" s="303"/>
      <c r="D44" s="303"/>
      <c r="E44" s="303"/>
      <c r="F44" s="303"/>
      <c r="G44" s="303"/>
      <c r="H44" s="303"/>
      <c r="I44" s="303"/>
      <c r="J44" s="1"/>
    </row>
    <row r="45" spans="1:16" ht="15.75">
      <c r="A45" s="300" t="s">
        <v>41</v>
      </c>
      <c r="B45" s="300"/>
      <c r="C45" s="300"/>
      <c r="D45" s="300"/>
      <c r="E45" s="300"/>
      <c r="F45" s="300"/>
      <c r="G45" s="300"/>
      <c r="H45" s="300"/>
      <c r="I45" s="300"/>
      <c r="J45" s="1"/>
    </row>
    <row r="46" spans="1:16" ht="18.75">
      <c r="A46" s="299" t="s">
        <v>42</v>
      </c>
      <c r="B46" s="299"/>
      <c r="C46" s="299"/>
      <c r="D46" s="299"/>
      <c r="E46" s="299"/>
      <c r="F46" s="299"/>
      <c r="G46" s="299"/>
      <c r="H46" s="299"/>
      <c r="I46" s="299"/>
      <c r="J46" s="1"/>
    </row>
    <row r="47" spans="1:16" ht="18.75">
      <c r="A47" s="299" t="s">
        <v>43</v>
      </c>
      <c r="B47" s="299"/>
      <c r="C47" s="299"/>
      <c r="D47" s="299"/>
      <c r="E47" s="299"/>
      <c r="F47" s="299"/>
      <c r="G47" s="299"/>
      <c r="H47" s="299"/>
      <c r="I47" s="299"/>
      <c r="J47" s="1"/>
    </row>
    <row r="48" spans="1:16" ht="69" customHeight="1">
      <c r="A48" s="311" t="e">
        <f>"POWERGRID intends to award, under laid-down organisational procedures, contract(s) for " &amp;#REF!</f>
        <v>#REF!</v>
      </c>
      <c r="B48" s="311"/>
      <c r="C48" s="311"/>
      <c r="D48" s="311"/>
      <c r="E48" s="311"/>
      <c r="F48" s="311"/>
      <c r="G48" s="311"/>
      <c r="H48" s="311"/>
      <c r="I48" s="311"/>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304" t="s">
        <v>44</v>
      </c>
      <c r="B51" s="304"/>
      <c r="C51" s="304"/>
      <c r="D51" s="304"/>
      <c r="E51" s="308" t="s">
        <v>44</v>
      </c>
      <c r="F51" s="308"/>
      <c r="G51" s="308"/>
      <c r="H51" s="308"/>
      <c r="I51" s="308"/>
      <c r="J51" s="1"/>
    </row>
    <row r="52" spans="1:10" ht="33" customHeight="1">
      <c r="A52" s="306" t="s">
        <v>45</v>
      </c>
      <c r="B52" s="306"/>
      <c r="C52" s="306"/>
      <c r="D52" s="306"/>
      <c r="E52" s="307" t="s">
        <v>46</v>
      </c>
      <c r="F52" s="307"/>
      <c r="G52" s="307"/>
      <c r="H52" s="307"/>
      <c r="I52" s="307"/>
      <c r="J52" s="1"/>
    </row>
    <row r="53" spans="1:10" ht="22.5" customHeight="1">
      <c r="A53" s="56" t="s">
        <v>12</v>
      </c>
      <c r="B53" s="5"/>
      <c r="C53" s="5"/>
      <c r="D53" s="5"/>
      <c r="E53" s="5"/>
      <c r="F53" s="5"/>
      <c r="G53" s="5"/>
      <c r="H53" s="5"/>
      <c r="I53" s="57" t="s">
        <v>47</v>
      </c>
      <c r="J53" s="1"/>
    </row>
    <row r="54" spans="1:10" ht="100.5" customHeight="1">
      <c r="A54" s="312" t="e">
        <f>#REF! &amp; " Package and Specification Number " &amp;#REF! &amp; " POWERGRID values full compliance with all relevant laws and regulations, and the principles of economical use of resources, and of fairness and transparency in its relations with its Bidders/ Contractors."</f>
        <v>#REF!</v>
      </c>
      <c r="B54" s="312"/>
      <c r="C54" s="312"/>
      <c r="D54" s="312"/>
      <c r="E54" s="312"/>
      <c r="F54" s="312"/>
      <c r="G54" s="312"/>
      <c r="H54" s="312"/>
      <c r="I54" s="312"/>
    </row>
    <row r="55" spans="1:10" ht="8.1" customHeight="1">
      <c r="A55" s="7"/>
      <c r="B55" s="8"/>
      <c r="C55" s="8"/>
      <c r="D55" s="8"/>
      <c r="E55" s="8"/>
      <c r="F55" s="8"/>
      <c r="G55" s="8"/>
      <c r="H55" s="8"/>
      <c r="I55" s="8"/>
    </row>
    <row r="56" spans="1:10" ht="35.25" customHeight="1">
      <c r="A56" s="309" t="s">
        <v>48</v>
      </c>
      <c r="B56" s="309"/>
      <c r="C56" s="309"/>
      <c r="D56" s="309"/>
      <c r="E56" s="309"/>
      <c r="F56" s="309"/>
      <c r="G56" s="309"/>
      <c r="H56" s="309"/>
      <c r="I56" s="309"/>
    </row>
    <row r="57" spans="1:10" ht="8.1" customHeight="1">
      <c r="A57" s="9"/>
      <c r="B57" s="8"/>
      <c r="C57" s="8"/>
      <c r="D57" s="8"/>
      <c r="E57" s="8"/>
      <c r="F57" s="8"/>
      <c r="G57" s="8"/>
      <c r="H57" s="8"/>
      <c r="I57" s="8"/>
    </row>
    <row r="58" spans="1:10" ht="15.75">
      <c r="A58" s="310" t="s">
        <v>49</v>
      </c>
      <c r="B58" s="310"/>
      <c r="C58" s="310"/>
      <c r="D58" s="310"/>
      <c r="E58" s="310"/>
      <c r="F58" s="310"/>
      <c r="G58" s="310"/>
      <c r="H58" s="310"/>
      <c r="I58" s="310"/>
    </row>
    <row r="59" spans="1:10" ht="8.1" customHeight="1">
      <c r="A59" s="9"/>
      <c r="B59" s="8"/>
      <c r="C59" s="8"/>
      <c r="D59" s="8"/>
      <c r="E59" s="8"/>
      <c r="F59" s="8"/>
      <c r="G59" s="8"/>
      <c r="H59" s="8"/>
      <c r="I59" s="8"/>
    </row>
    <row r="60" spans="1:10" ht="16.5">
      <c r="A60" s="305" t="s">
        <v>50</v>
      </c>
      <c r="B60" s="305"/>
      <c r="C60" s="305"/>
      <c r="D60" s="305"/>
      <c r="E60" s="305"/>
      <c r="F60" s="305"/>
      <c r="G60" s="305"/>
      <c r="H60" s="305"/>
      <c r="I60" s="305"/>
    </row>
    <row r="61" spans="1:10" ht="8.1" customHeight="1">
      <c r="A61" s="10"/>
      <c r="B61" s="8"/>
      <c r="C61" s="8"/>
      <c r="D61" s="8"/>
      <c r="E61" s="8"/>
      <c r="F61" s="8"/>
      <c r="G61" s="8"/>
      <c r="H61" s="8"/>
      <c r="I61" s="8"/>
    </row>
    <row r="62" spans="1:10" ht="37.5" customHeight="1">
      <c r="A62" s="11" t="s">
        <v>51</v>
      </c>
      <c r="B62" s="304" t="s">
        <v>52</v>
      </c>
      <c r="C62" s="304"/>
      <c r="D62" s="304"/>
      <c r="E62" s="304"/>
      <c r="F62" s="304"/>
      <c r="G62" s="304"/>
      <c r="H62" s="304"/>
      <c r="I62" s="304"/>
    </row>
    <row r="63" spans="1:10" ht="8.1" customHeight="1">
      <c r="A63" s="9"/>
      <c r="B63" s="8"/>
      <c r="C63" s="8"/>
      <c r="D63" s="8"/>
      <c r="E63" s="8"/>
      <c r="F63" s="8"/>
      <c r="G63" s="8"/>
      <c r="H63" s="8"/>
      <c r="I63" s="8"/>
    </row>
    <row r="64" spans="1:10" ht="79.5" customHeight="1">
      <c r="A64" s="8"/>
      <c r="B64" s="11" t="s">
        <v>53</v>
      </c>
      <c r="C64" s="304" t="s">
        <v>54</v>
      </c>
      <c r="D64" s="304"/>
      <c r="E64" s="304"/>
      <c r="F64" s="304"/>
      <c r="G64" s="304"/>
      <c r="H64" s="304"/>
      <c r="I64" s="304"/>
    </row>
    <row r="65" spans="1:10" ht="8.1" customHeight="1">
      <c r="A65" s="8"/>
      <c r="B65" s="11"/>
      <c r="C65" s="4"/>
      <c r="D65" s="4"/>
      <c r="E65" s="4"/>
      <c r="F65" s="4"/>
      <c r="G65" s="4"/>
      <c r="H65" s="4"/>
      <c r="I65" s="4"/>
    </row>
    <row r="66" spans="1:10" ht="109.5" customHeight="1">
      <c r="A66" s="8"/>
      <c r="B66" s="11" t="s">
        <v>55</v>
      </c>
      <c r="C66" s="304" t="s">
        <v>56</v>
      </c>
      <c r="D66" s="304"/>
      <c r="E66" s="304"/>
      <c r="F66" s="304"/>
      <c r="G66" s="304"/>
      <c r="H66" s="304"/>
      <c r="I66" s="304"/>
    </row>
    <row r="67" spans="1:10" ht="8.1" customHeight="1">
      <c r="A67" s="8"/>
      <c r="B67" s="11"/>
      <c r="C67" s="73"/>
      <c r="D67" s="4"/>
      <c r="E67" s="4"/>
      <c r="F67" s="4"/>
      <c r="G67" s="4"/>
      <c r="H67" s="4"/>
      <c r="I67" s="4"/>
    </row>
    <row r="68" spans="1:10" ht="50.25" customHeight="1">
      <c r="A68" s="8"/>
      <c r="B68" s="11" t="s">
        <v>57</v>
      </c>
      <c r="C68" s="304" t="s">
        <v>58</v>
      </c>
      <c r="D68" s="304"/>
      <c r="E68" s="304"/>
      <c r="F68" s="304"/>
      <c r="G68" s="304"/>
      <c r="H68" s="304"/>
      <c r="I68" s="304"/>
    </row>
    <row r="69" spans="1:10" ht="15.75">
      <c r="A69" s="9"/>
      <c r="B69" s="8"/>
      <c r="C69" s="8"/>
      <c r="D69" s="8"/>
      <c r="E69" s="8"/>
      <c r="F69" s="8"/>
      <c r="G69" s="8"/>
      <c r="H69" s="8"/>
      <c r="I69" s="8"/>
    </row>
    <row r="70" spans="1:10" ht="87" customHeight="1">
      <c r="A70" s="11" t="s">
        <v>59</v>
      </c>
      <c r="B70" s="304" t="s">
        <v>60</v>
      </c>
      <c r="C70" s="304"/>
      <c r="D70" s="304"/>
      <c r="E70" s="304"/>
      <c r="F70" s="304"/>
      <c r="G70" s="304"/>
      <c r="H70" s="304"/>
      <c r="I70" s="304"/>
    </row>
    <row r="71" spans="1:10" ht="8.1" customHeight="1">
      <c r="A71" s="10"/>
      <c r="B71" s="8"/>
      <c r="C71" s="8"/>
      <c r="D71" s="8"/>
      <c r="E71" s="8"/>
      <c r="F71" s="8"/>
      <c r="G71" s="8"/>
      <c r="H71" s="8"/>
      <c r="I71" s="8"/>
    </row>
    <row r="72" spans="1:10" ht="16.5">
      <c r="A72" s="305" t="s">
        <v>61</v>
      </c>
      <c r="B72" s="305"/>
      <c r="C72" s="305"/>
      <c r="D72" s="305"/>
      <c r="E72" s="305"/>
      <c r="F72" s="305"/>
      <c r="G72" s="305"/>
      <c r="H72" s="305"/>
      <c r="I72" s="305"/>
    </row>
    <row r="73" spans="1:10" ht="16.5">
      <c r="A73" s="10"/>
      <c r="B73" s="8"/>
      <c r="C73" s="8"/>
      <c r="D73" s="8"/>
      <c r="E73" s="8"/>
      <c r="F73" s="8"/>
      <c r="G73" s="8"/>
      <c r="H73" s="8"/>
      <c r="I73" s="8"/>
    </row>
    <row r="74" spans="1:10" ht="49.5" customHeight="1">
      <c r="A74" s="11" t="s">
        <v>51</v>
      </c>
      <c r="B74" s="304" t="s">
        <v>62</v>
      </c>
      <c r="C74" s="304"/>
      <c r="D74" s="304"/>
      <c r="E74" s="304"/>
      <c r="F74" s="304"/>
      <c r="G74" s="304"/>
      <c r="H74" s="304"/>
      <c r="I74" s="304"/>
    </row>
    <row r="75" spans="1:10" ht="45" customHeight="1">
      <c r="A75" s="4"/>
      <c r="B75" s="5"/>
      <c r="C75" s="5"/>
      <c r="D75" s="5"/>
      <c r="E75" s="5"/>
      <c r="F75" s="4"/>
      <c r="G75" s="5"/>
      <c r="H75" s="5"/>
      <c r="I75" s="5"/>
      <c r="J75" s="1"/>
    </row>
    <row r="76" spans="1:10" ht="21" customHeight="1">
      <c r="A76" s="304" t="s">
        <v>44</v>
      </c>
      <c r="B76" s="304"/>
      <c r="C76" s="304"/>
      <c r="D76" s="304"/>
      <c r="E76" s="308" t="s">
        <v>44</v>
      </c>
      <c r="F76" s="308"/>
      <c r="G76" s="308"/>
      <c r="H76" s="308"/>
      <c r="I76" s="308"/>
      <c r="J76" s="1"/>
    </row>
    <row r="77" spans="1:10" ht="33" customHeight="1">
      <c r="A77" s="306" t="s">
        <v>45</v>
      </c>
      <c r="B77" s="306"/>
      <c r="C77" s="306"/>
      <c r="D77" s="306"/>
      <c r="E77" s="307" t="s">
        <v>46</v>
      </c>
      <c r="F77" s="307"/>
      <c r="G77" s="307"/>
      <c r="H77" s="307"/>
      <c r="I77" s="307"/>
      <c r="J77" s="1"/>
    </row>
    <row r="78" spans="1:10" ht="20.25" customHeight="1">
      <c r="A78" s="56" t="s">
        <v>12</v>
      </c>
      <c r="B78" s="5"/>
      <c r="C78" s="5"/>
      <c r="D78" s="5"/>
      <c r="E78" s="5"/>
      <c r="F78" s="5"/>
      <c r="G78" s="5"/>
      <c r="H78" s="5"/>
      <c r="I78" s="57" t="s">
        <v>63</v>
      </c>
      <c r="J78" s="1"/>
    </row>
    <row r="79" spans="1:10" ht="36" customHeight="1">
      <c r="A79" s="313" t="s">
        <v>64</v>
      </c>
      <c r="B79" s="313"/>
      <c r="C79" s="313"/>
      <c r="D79" s="313"/>
      <c r="E79" s="313"/>
      <c r="F79" s="313"/>
      <c r="G79" s="313"/>
      <c r="H79" s="313"/>
      <c r="I79" s="313"/>
      <c r="J79" s="1"/>
    </row>
    <row r="80" spans="1:10" ht="125.25" customHeight="1">
      <c r="A80" s="8"/>
      <c r="B80" s="11" t="s">
        <v>65</v>
      </c>
      <c r="C80" s="304" t="s">
        <v>66</v>
      </c>
      <c r="D80" s="304"/>
      <c r="E80" s="304"/>
      <c r="F80" s="304"/>
      <c r="G80" s="304"/>
      <c r="H80" s="304"/>
      <c r="I80" s="304"/>
    </row>
    <row r="81" spans="1:10" ht="9.9499999999999993" customHeight="1">
      <c r="A81" s="8"/>
      <c r="B81" s="12"/>
      <c r="C81" s="9"/>
      <c r="D81" s="9"/>
      <c r="E81" s="9"/>
      <c r="F81" s="9"/>
      <c r="G81" s="9"/>
      <c r="H81" s="9"/>
      <c r="I81" s="9"/>
    </row>
    <row r="82" spans="1:10" ht="112.5" customHeight="1">
      <c r="A82" s="8"/>
      <c r="B82" s="11" t="s">
        <v>55</v>
      </c>
      <c r="C82" s="304" t="s">
        <v>67</v>
      </c>
      <c r="D82" s="304"/>
      <c r="E82" s="304"/>
      <c r="F82" s="304"/>
      <c r="G82" s="304"/>
      <c r="H82" s="304"/>
      <c r="I82" s="304"/>
    </row>
    <row r="83" spans="1:10" ht="9.9499999999999993" customHeight="1">
      <c r="A83" s="8"/>
      <c r="B83" s="11"/>
      <c r="C83" s="13"/>
      <c r="D83" s="13"/>
      <c r="E83" s="13"/>
      <c r="F83" s="13"/>
      <c r="G83" s="13"/>
      <c r="H83" s="13"/>
      <c r="I83" s="13"/>
    </row>
    <row r="84" spans="1:10" ht="134.25" customHeight="1">
      <c r="A84" s="8"/>
      <c r="B84" s="11" t="s">
        <v>57</v>
      </c>
      <c r="C84" s="304" t="s">
        <v>68</v>
      </c>
      <c r="D84" s="304"/>
      <c r="E84" s="304"/>
      <c r="F84" s="304"/>
      <c r="G84" s="304"/>
      <c r="H84" s="304"/>
      <c r="I84" s="304"/>
    </row>
    <row r="85" spans="1:10" ht="9.9499999999999993" customHeight="1">
      <c r="A85" s="8"/>
      <c r="B85" s="11"/>
      <c r="C85" s="13"/>
      <c r="D85" s="13"/>
      <c r="E85" s="13"/>
      <c r="F85" s="13"/>
      <c r="G85" s="13"/>
      <c r="H85" s="13"/>
      <c r="I85" s="13"/>
    </row>
    <row r="86" spans="1:10" ht="94.5" customHeight="1">
      <c r="A86" s="8"/>
      <c r="B86" s="11" t="s">
        <v>69</v>
      </c>
      <c r="C86" s="304" t="s">
        <v>70</v>
      </c>
      <c r="D86" s="304"/>
      <c r="E86" s="304"/>
      <c r="F86" s="304"/>
      <c r="G86" s="304"/>
      <c r="H86" s="304"/>
      <c r="I86" s="304"/>
    </row>
    <row r="87" spans="1:10" ht="9.9499999999999993" customHeight="1">
      <c r="A87" s="8"/>
      <c r="B87" s="11"/>
      <c r="C87" s="13"/>
      <c r="D87" s="13"/>
      <c r="E87" s="13"/>
      <c r="F87" s="13"/>
      <c r="G87" s="13"/>
      <c r="H87" s="13"/>
      <c r="I87" s="13"/>
    </row>
    <row r="88" spans="1:10" ht="81.75" customHeight="1">
      <c r="A88" s="8"/>
      <c r="B88" s="11" t="s">
        <v>71</v>
      </c>
      <c r="C88" s="304" t="s">
        <v>72</v>
      </c>
      <c r="D88" s="304"/>
      <c r="E88" s="304"/>
      <c r="F88" s="304"/>
      <c r="G88" s="304"/>
      <c r="H88" s="304"/>
      <c r="I88" s="304"/>
    </row>
    <row r="89" spans="1:10" ht="9.9499999999999993" customHeight="1">
      <c r="A89" s="8"/>
      <c r="B89" s="11"/>
      <c r="C89" s="13"/>
      <c r="D89" s="13"/>
      <c r="E89" s="13"/>
      <c r="F89" s="13"/>
      <c r="G89" s="13"/>
      <c r="H89" s="13"/>
      <c r="I89" s="13"/>
    </row>
    <row r="90" spans="1:10" ht="72" customHeight="1">
      <c r="A90" s="8"/>
      <c r="B90" s="11" t="s">
        <v>73</v>
      </c>
      <c r="C90" s="304" t="s">
        <v>74</v>
      </c>
      <c r="D90" s="304"/>
      <c r="E90" s="304"/>
      <c r="F90" s="304"/>
      <c r="G90" s="304"/>
      <c r="H90" s="304"/>
      <c r="I90" s="304"/>
    </row>
    <row r="91" spans="1:10" ht="8.1" customHeight="1">
      <c r="A91" s="8"/>
      <c r="B91" s="13"/>
      <c r="C91" s="13"/>
      <c r="D91" s="13"/>
      <c r="E91" s="13"/>
      <c r="F91" s="13"/>
      <c r="G91" s="13"/>
      <c r="H91" s="13"/>
      <c r="I91" s="13"/>
    </row>
    <row r="92" spans="1:10" ht="53.25" customHeight="1">
      <c r="A92" s="11" t="s">
        <v>59</v>
      </c>
      <c r="B92" s="304" t="s">
        <v>75</v>
      </c>
      <c r="C92" s="304"/>
      <c r="D92" s="304"/>
      <c r="E92" s="304"/>
      <c r="F92" s="304"/>
      <c r="G92" s="304"/>
      <c r="H92" s="304"/>
      <c r="I92" s="304"/>
    </row>
    <row r="93" spans="1:10" ht="62.25" customHeight="1">
      <c r="A93" s="4"/>
      <c r="B93" s="5"/>
      <c r="C93" s="5"/>
      <c r="D93" s="5"/>
      <c r="E93" s="5"/>
      <c r="F93" s="4"/>
      <c r="G93" s="5"/>
      <c r="H93" s="5"/>
      <c r="I93" s="5"/>
      <c r="J93" s="1"/>
    </row>
    <row r="94" spans="1:10" ht="21" customHeight="1">
      <c r="A94" s="304" t="s">
        <v>44</v>
      </c>
      <c r="B94" s="304"/>
      <c r="C94" s="304"/>
      <c r="D94" s="304"/>
      <c r="E94" s="308" t="s">
        <v>44</v>
      </c>
      <c r="F94" s="308"/>
      <c r="G94" s="308"/>
      <c r="H94" s="308"/>
      <c r="I94" s="308"/>
      <c r="J94" s="1"/>
    </row>
    <row r="95" spans="1:10" ht="33" customHeight="1">
      <c r="A95" s="306" t="s">
        <v>45</v>
      </c>
      <c r="B95" s="306"/>
      <c r="C95" s="306"/>
      <c r="D95" s="306"/>
      <c r="E95" s="307" t="s">
        <v>46</v>
      </c>
      <c r="F95" s="307"/>
      <c r="G95" s="307"/>
      <c r="H95" s="307"/>
      <c r="I95" s="307"/>
      <c r="J95" s="1"/>
    </row>
    <row r="96" spans="1:10" ht="20.25" customHeight="1">
      <c r="A96" s="56" t="s">
        <v>12</v>
      </c>
      <c r="B96" s="5"/>
      <c r="C96" s="5"/>
      <c r="D96" s="5"/>
      <c r="E96" s="5"/>
      <c r="F96" s="5"/>
      <c r="G96" s="5"/>
      <c r="H96" s="5"/>
      <c r="I96" s="57" t="s">
        <v>76</v>
      </c>
      <c r="J96" s="1"/>
    </row>
    <row r="97" spans="1:10" ht="27.75" customHeight="1">
      <c r="A97" s="305" t="s">
        <v>77</v>
      </c>
      <c r="B97" s="305"/>
      <c r="C97" s="305"/>
      <c r="D97" s="305"/>
      <c r="E97" s="305"/>
      <c r="F97" s="305"/>
      <c r="G97" s="305"/>
      <c r="H97" s="305"/>
      <c r="I97" s="305"/>
    </row>
    <row r="98" spans="1:10" ht="21.75" customHeight="1">
      <c r="A98" s="9"/>
      <c r="B98" s="304"/>
      <c r="C98" s="304"/>
      <c r="D98" s="304"/>
      <c r="E98" s="304"/>
      <c r="F98" s="304"/>
      <c r="G98" s="304"/>
      <c r="H98" s="304"/>
      <c r="I98" s="304"/>
    </row>
    <row r="99" spans="1:10" ht="85.5" customHeight="1">
      <c r="A99" s="11" t="s">
        <v>51</v>
      </c>
      <c r="B99" s="304" t="s">
        <v>78</v>
      </c>
      <c r="C99" s="304"/>
      <c r="D99" s="304"/>
      <c r="E99" s="304"/>
      <c r="F99" s="304"/>
      <c r="G99" s="304"/>
      <c r="H99" s="304"/>
      <c r="I99" s="304"/>
    </row>
    <row r="100" spans="1:10" ht="15.75">
      <c r="A100" s="56"/>
      <c r="B100" s="5"/>
      <c r="C100" s="5"/>
      <c r="D100" s="5"/>
      <c r="E100" s="5"/>
      <c r="F100" s="5"/>
      <c r="G100" s="5"/>
      <c r="H100" s="5"/>
      <c r="I100" s="57"/>
      <c r="J100" s="1"/>
    </row>
    <row r="101" spans="1:10" ht="165.75" customHeight="1">
      <c r="A101" s="11" t="s">
        <v>59</v>
      </c>
      <c r="B101" s="304" t="s">
        <v>79</v>
      </c>
      <c r="C101" s="304"/>
      <c r="D101" s="304"/>
      <c r="E101" s="304"/>
      <c r="F101" s="304"/>
      <c r="G101" s="304"/>
      <c r="H101" s="304"/>
      <c r="I101" s="304"/>
    </row>
    <row r="102" spans="1:10" ht="18" customHeight="1">
      <c r="A102" s="11"/>
      <c r="B102" s="9"/>
      <c r="C102" s="9"/>
      <c r="D102" s="9"/>
      <c r="E102" s="9"/>
      <c r="F102" s="9"/>
      <c r="G102" s="9"/>
      <c r="H102" s="9"/>
      <c r="I102" s="9"/>
    </row>
    <row r="103" spans="1:10" ht="62.25" customHeight="1">
      <c r="A103" s="11" t="s">
        <v>80</v>
      </c>
      <c r="B103" s="304" t="s">
        <v>81</v>
      </c>
      <c r="C103" s="304"/>
      <c r="D103" s="304"/>
      <c r="E103" s="304"/>
      <c r="F103" s="304"/>
      <c r="G103" s="304"/>
      <c r="H103" s="304"/>
      <c r="I103" s="304"/>
    </row>
    <row r="104" spans="1:10" ht="15" customHeight="1">
      <c r="A104" s="9"/>
      <c r="B104" s="8"/>
      <c r="C104" s="8"/>
      <c r="D104" s="8"/>
      <c r="E104" s="8"/>
      <c r="F104" s="8"/>
      <c r="G104" s="8"/>
      <c r="H104" s="8"/>
      <c r="I104" s="8"/>
    </row>
    <row r="105" spans="1:10" ht="29.25" customHeight="1">
      <c r="A105" s="305" t="s">
        <v>82</v>
      </c>
      <c r="B105" s="305"/>
      <c r="C105" s="305"/>
      <c r="D105" s="305"/>
      <c r="E105" s="305"/>
      <c r="F105" s="305"/>
      <c r="G105" s="305"/>
      <c r="H105" s="305"/>
      <c r="I105" s="305"/>
    </row>
    <row r="106" spans="1:10" ht="29.25" customHeight="1">
      <c r="A106" s="10"/>
      <c r="B106" s="8"/>
      <c r="C106" s="8"/>
      <c r="D106" s="8"/>
      <c r="E106" s="8"/>
      <c r="F106" s="8"/>
      <c r="G106" s="8"/>
      <c r="H106" s="8"/>
      <c r="I106" s="8"/>
    </row>
    <row r="107" spans="1:10" ht="54.75" customHeight="1">
      <c r="A107" s="11" t="s">
        <v>51</v>
      </c>
      <c r="B107" s="309" t="s">
        <v>83</v>
      </c>
      <c r="C107" s="309"/>
      <c r="D107" s="309"/>
      <c r="E107" s="309"/>
      <c r="F107" s="309"/>
      <c r="G107" s="309"/>
      <c r="H107" s="309"/>
      <c r="I107" s="309"/>
    </row>
    <row r="108" spans="1:10" ht="15" customHeight="1">
      <c r="A108" s="11"/>
      <c r="B108" s="8"/>
      <c r="C108" s="8"/>
      <c r="D108" s="8"/>
      <c r="E108" s="8"/>
      <c r="F108" s="8"/>
      <c r="G108" s="8"/>
      <c r="H108" s="8"/>
      <c r="I108" s="8"/>
    </row>
    <row r="109" spans="1:10" ht="66.75" customHeight="1">
      <c r="A109" s="11" t="s">
        <v>59</v>
      </c>
      <c r="B109" s="309" t="s">
        <v>84</v>
      </c>
      <c r="C109" s="309"/>
      <c r="D109" s="309"/>
      <c r="E109" s="309"/>
      <c r="F109" s="309"/>
      <c r="G109" s="309"/>
      <c r="H109" s="309"/>
      <c r="I109" s="309"/>
    </row>
    <row r="110" spans="1:10" ht="15" customHeight="1">
      <c r="A110" s="9"/>
      <c r="B110" s="8"/>
      <c r="C110" s="8"/>
      <c r="D110" s="8"/>
      <c r="E110" s="8"/>
      <c r="F110" s="8"/>
      <c r="G110" s="8"/>
      <c r="H110" s="8"/>
      <c r="I110" s="8"/>
    </row>
    <row r="111" spans="1:10" ht="25.5" customHeight="1">
      <c r="A111" s="305" t="s">
        <v>85</v>
      </c>
      <c r="B111" s="305"/>
      <c r="C111" s="305"/>
      <c r="D111" s="305"/>
      <c r="E111" s="305"/>
      <c r="F111" s="305"/>
      <c r="G111" s="305"/>
      <c r="H111" s="305"/>
      <c r="I111" s="305"/>
    </row>
    <row r="112" spans="1:10" ht="22.5" customHeight="1">
      <c r="A112" s="10"/>
      <c r="B112" s="8"/>
      <c r="C112" s="8"/>
      <c r="D112" s="8"/>
      <c r="E112" s="8"/>
      <c r="F112" s="8"/>
      <c r="G112" s="8"/>
      <c r="H112" s="8"/>
      <c r="I112" s="8"/>
    </row>
    <row r="113" spans="1:10" ht="58.5" customHeight="1">
      <c r="A113" s="11" t="s">
        <v>51</v>
      </c>
      <c r="B113" s="309" t="s">
        <v>86</v>
      </c>
      <c r="C113" s="309"/>
      <c r="D113" s="309"/>
      <c r="E113" s="309"/>
      <c r="F113" s="309"/>
      <c r="G113" s="309"/>
      <c r="H113" s="309"/>
      <c r="I113" s="309"/>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304" t="s">
        <v>44</v>
      </c>
      <c r="B116" s="304"/>
      <c r="C116" s="304"/>
      <c r="D116" s="304"/>
      <c r="E116" s="308" t="s">
        <v>44</v>
      </c>
      <c r="F116" s="308"/>
      <c r="G116" s="308"/>
      <c r="H116" s="308"/>
      <c r="I116" s="308"/>
      <c r="J116" s="1"/>
    </row>
    <row r="117" spans="1:10" ht="33" customHeight="1">
      <c r="A117" s="306" t="s">
        <v>45</v>
      </c>
      <c r="B117" s="306"/>
      <c r="C117" s="306"/>
      <c r="D117" s="306"/>
      <c r="E117" s="307" t="s">
        <v>46</v>
      </c>
      <c r="F117" s="307"/>
      <c r="G117" s="307"/>
      <c r="H117" s="307"/>
      <c r="I117" s="307"/>
      <c r="J117" s="1"/>
    </row>
    <row r="118" spans="1:10" ht="19.5" customHeight="1">
      <c r="A118" s="56" t="s">
        <v>12</v>
      </c>
      <c r="B118" s="5"/>
      <c r="C118" s="5"/>
      <c r="D118" s="5"/>
      <c r="E118" s="5"/>
      <c r="F118" s="5"/>
      <c r="G118" s="5"/>
      <c r="H118" s="5"/>
      <c r="I118" s="57" t="s">
        <v>87</v>
      </c>
    </row>
    <row r="119" spans="1:10" ht="60.75" customHeight="1">
      <c r="A119" s="11" t="s">
        <v>59</v>
      </c>
      <c r="B119" s="309" t="s">
        <v>88</v>
      </c>
      <c r="C119" s="309"/>
      <c r="D119" s="309"/>
      <c r="E119" s="309"/>
      <c r="F119" s="309"/>
      <c r="G119" s="309"/>
      <c r="H119" s="309"/>
      <c r="I119" s="309"/>
    </row>
    <row r="120" spans="1:10" ht="15.95" customHeight="1">
      <c r="A120" s="9"/>
      <c r="B120" s="8"/>
      <c r="C120" s="8"/>
      <c r="D120" s="8"/>
      <c r="E120" s="8"/>
      <c r="F120" s="8"/>
      <c r="G120" s="8"/>
      <c r="H120" s="8"/>
      <c r="I120" s="8"/>
    </row>
    <row r="121" spans="1:10" ht="26.25" customHeight="1">
      <c r="A121" s="305" t="s">
        <v>89</v>
      </c>
      <c r="B121" s="305"/>
      <c r="C121" s="305"/>
      <c r="D121" s="305"/>
      <c r="E121" s="305"/>
      <c r="F121" s="305"/>
      <c r="G121" s="305"/>
      <c r="H121" s="305"/>
      <c r="I121" s="305"/>
    </row>
    <row r="122" spans="1:10" ht="24.75" customHeight="1">
      <c r="A122" s="9"/>
      <c r="B122" s="8"/>
      <c r="C122" s="8"/>
      <c r="D122" s="8"/>
      <c r="E122" s="8"/>
      <c r="F122" s="8"/>
      <c r="G122" s="8"/>
      <c r="H122" s="8"/>
      <c r="I122" s="8"/>
    </row>
    <row r="123" spans="1:10" ht="39.75" customHeight="1">
      <c r="A123" s="11" t="s">
        <v>51</v>
      </c>
      <c r="B123" s="309" t="s">
        <v>90</v>
      </c>
      <c r="C123" s="309"/>
      <c r="D123" s="309"/>
      <c r="E123" s="309"/>
      <c r="F123" s="309"/>
      <c r="G123" s="309"/>
      <c r="H123" s="309"/>
      <c r="I123" s="309"/>
    </row>
    <row r="124" spans="1:10" ht="25.5" customHeight="1">
      <c r="A124" s="8"/>
      <c r="B124" s="8"/>
      <c r="C124" s="8"/>
      <c r="D124" s="8"/>
      <c r="E124" s="8"/>
      <c r="F124" s="8"/>
      <c r="G124" s="8"/>
      <c r="H124" s="8"/>
      <c r="I124" s="8"/>
      <c r="J124" s="1"/>
    </row>
    <row r="125" spans="1:10" ht="43.5" customHeight="1">
      <c r="A125" s="11" t="s">
        <v>59</v>
      </c>
      <c r="B125" s="309" t="s">
        <v>91</v>
      </c>
      <c r="C125" s="309"/>
      <c r="D125" s="309"/>
      <c r="E125" s="309"/>
      <c r="F125" s="309"/>
      <c r="G125" s="309"/>
      <c r="H125" s="309"/>
      <c r="I125" s="309"/>
    </row>
    <row r="126" spans="1:10" ht="21.75" customHeight="1">
      <c r="A126" s="10"/>
      <c r="B126" s="8"/>
      <c r="C126" s="8"/>
      <c r="D126" s="8"/>
      <c r="E126" s="8"/>
      <c r="F126" s="8"/>
      <c r="G126" s="8"/>
      <c r="H126" s="8"/>
      <c r="I126" s="8"/>
    </row>
    <row r="127" spans="1:10" ht="25.5" customHeight="1">
      <c r="A127" s="305" t="s">
        <v>92</v>
      </c>
      <c r="B127" s="305"/>
      <c r="C127" s="305"/>
      <c r="D127" s="305"/>
      <c r="E127" s="305"/>
      <c r="F127" s="305"/>
      <c r="G127" s="305"/>
      <c r="H127" s="305"/>
      <c r="I127" s="305"/>
    </row>
    <row r="128" spans="1:10" ht="23.25" customHeight="1">
      <c r="A128" s="9"/>
      <c r="B128" s="8"/>
      <c r="C128" s="8"/>
      <c r="D128" s="8"/>
      <c r="E128" s="8"/>
      <c r="F128" s="8"/>
      <c r="G128" s="8"/>
      <c r="H128" s="8"/>
      <c r="I128" s="8"/>
    </row>
    <row r="129" spans="1:10" ht="88.5" customHeight="1">
      <c r="A129" s="309" t="s">
        <v>93</v>
      </c>
      <c r="B129" s="309"/>
      <c r="C129" s="309"/>
      <c r="D129" s="309"/>
      <c r="E129" s="309"/>
      <c r="F129" s="309"/>
      <c r="G129" s="309"/>
      <c r="H129" s="309"/>
      <c r="I129" s="309"/>
    </row>
    <row r="130" spans="1:10" ht="26.25" customHeight="1">
      <c r="A130" s="8"/>
      <c r="B130" s="8"/>
      <c r="C130" s="8"/>
      <c r="D130" s="8"/>
      <c r="E130" s="8"/>
      <c r="F130" s="8"/>
      <c r="G130" s="8"/>
      <c r="H130" s="8"/>
      <c r="I130" s="8"/>
    </row>
    <row r="131" spans="1:10" ht="21.75" customHeight="1">
      <c r="A131" s="305" t="s">
        <v>94</v>
      </c>
      <c r="B131" s="305"/>
      <c r="C131" s="305"/>
      <c r="D131" s="305"/>
      <c r="E131" s="305"/>
      <c r="F131" s="305"/>
      <c r="G131" s="305"/>
      <c r="H131" s="305"/>
      <c r="I131" s="305"/>
    </row>
    <row r="132" spans="1:10" ht="25.5" customHeight="1">
      <c r="A132" s="10"/>
      <c r="B132" s="8"/>
      <c r="C132" s="8"/>
      <c r="D132" s="8"/>
      <c r="E132" s="8"/>
      <c r="F132" s="8"/>
      <c r="G132" s="8"/>
      <c r="H132" s="8"/>
      <c r="I132" s="8"/>
    </row>
    <row r="133" spans="1:10" ht="69" customHeight="1">
      <c r="A133" s="11" t="s">
        <v>51</v>
      </c>
      <c r="B133" s="309" t="s">
        <v>95</v>
      </c>
      <c r="C133" s="309"/>
      <c r="D133" s="309"/>
      <c r="E133" s="309"/>
      <c r="F133" s="309"/>
      <c r="G133" s="309"/>
      <c r="H133" s="309"/>
      <c r="I133" s="309"/>
    </row>
    <row r="134" spans="1:10" ht="21" customHeight="1">
      <c r="A134" s="11"/>
      <c r="B134" s="309"/>
      <c r="C134" s="309"/>
      <c r="D134" s="309"/>
      <c r="E134" s="309"/>
      <c r="F134" s="309"/>
      <c r="G134" s="309"/>
      <c r="H134" s="309"/>
      <c r="I134" s="309"/>
    </row>
    <row r="135" spans="1:10" ht="191.25" customHeight="1">
      <c r="A135" s="11" t="s">
        <v>59</v>
      </c>
      <c r="B135" s="309" t="s">
        <v>96</v>
      </c>
      <c r="C135" s="309"/>
      <c r="D135" s="309"/>
      <c r="E135" s="309"/>
      <c r="F135" s="309"/>
      <c r="G135" s="309"/>
      <c r="H135" s="309"/>
      <c r="I135" s="309"/>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304" t="s">
        <v>44</v>
      </c>
      <c r="B138" s="304"/>
      <c r="C138" s="304"/>
      <c r="D138" s="304"/>
      <c r="E138" s="308" t="s">
        <v>44</v>
      </c>
      <c r="F138" s="308"/>
      <c r="G138" s="308"/>
      <c r="H138" s="308"/>
      <c r="I138" s="308"/>
      <c r="J138" s="1"/>
    </row>
    <row r="139" spans="1:10" ht="37.5" customHeight="1">
      <c r="A139" s="306" t="s">
        <v>45</v>
      </c>
      <c r="B139" s="306"/>
      <c r="C139" s="306"/>
      <c r="D139" s="306"/>
      <c r="E139" s="307" t="s">
        <v>46</v>
      </c>
      <c r="F139" s="307"/>
      <c r="G139" s="307"/>
      <c r="H139" s="307"/>
      <c r="I139" s="307"/>
      <c r="J139" s="1"/>
    </row>
    <row r="140" spans="1:10" ht="20.25" customHeight="1">
      <c r="A140" s="56" t="s">
        <v>12</v>
      </c>
      <c r="B140" s="5"/>
      <c r="C140" s="5"/>
      <c r="D140" s="5"/>
      <c r="E140" s="5"/>
      <c r="F140" s="5"/>
      <c r="G140" s="5"/>
      <c r="H140" s="5"/>
      <c r="I140" s="57" t="s">
        <v>97</v>
      </c>
      <c r="J140" s="1"/>
    </row>
    <row r="141" spans="1:10" ht="70.5" customHeight="1">
      <c r="A141" s="11" t="s">
        <v>80</v>
      </c>
      <c r="B141" s="309" t="s">
        <v>98</v>
      </c>
      <c r="C141" s="309"/>
      <c r="D141" s="309"/>
      <c r="E141" s="309"/>
      <c r="F141" s="309"/>
      <c r="G141" s="309"/>
      <c r="H141" s="309"/>
      <c r="I141" s="309"/>
    </row>
    <row r="142" spans="1:10" ht="31.5" customHeight="1">
      <c r="A142" s="11"/>
      <c r="B142" s="309"/>
      <c r="C142" s="309"/>
      <c r="D142" s="309"/>
      <c r="E142" s="309"/>
      <c r="F142" s="309"/>
      <c r="G142" s="309"/>
      <c r="H142" s="309"/>
      <c r="I142" s="309"/>
    </row>
    <row r="143" spans="1:10" ht="141.75" customHeight="1">
      <c r="A143" s="11" t="s">
        <v>99</v>
      </c>
      <c r="B143" s="309" t="s">
        <v>100</v>
      </c>
      <c r="C143" s="309"/>
      <c r="D143" s="309"/>
      <c r="E143" s="309"/>
      <c r="F143" s="309"/>
      <c r="G143" s="309"/>
      <c r="H143" s="309"/>
      <c r="I143" s="309"/>
    </row>
    <row r="144" spans="1:10" ht="22.5" customHeight="1">
      <c r="A144" s="9"/>
      <c r="B144" s="309"/>
      <c r="C144" s="309"/>
      <c r="D144" s="309"/>
      <c r="E144" s="309"/>
      <c r="F144" s="309"/>
      <c r="G144" s="309"/>
      <c r="H144" s="309"/>
      <c r="I144" s="309"/>
    </row>
    <row r="145" spans="1:10" ht="74.25" customHeight="1">
      <c r="A145" s="11" t="s">
        <v>101</v>
      </c>
      <c r="B145" s="309" t="s">
        <v>102</v>
      </c>
      <c r="C145" s="309"/>
      <c r="D145" s="309"/>
      <c r="E145" s="309"/>
      <c r="F145" s="309"/>
      <c r="G145" s="309"/>
      <c r="H145" s="309"/>
      <c r="I145" s="309"/>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309" t="s">
        <v>104</v>
      </c>
      <c r="C148" s="309"/>
      <c r="D148" s="309"/>
      <c r="E148" s="309"/>
      <c r="F148" s="309"/>
      <c r="G148" s="309"/>
      <c r="H148" s="309"/>
      <c r="I148" s="309"/>
    </row>
    <row r="149" spans="1:10" ht="15.95" customHeight="1">
      <c r="A149" s="11"/>
      <c r="B149" s="309"/>
      <c r="C149" s="309"/>
      <c r="D149" s="309"/>
      <c r="E149" s="309"/>
      <c r="F149" s="309"/>
      <c r="G149" s="309"/>
      <c r="H149" s="309"/>
      <c r="I149" s="309"/>
    </row>
    <row r="150" spans="1:10" ht="90" customHeight="1">
      <c r="A150" s="11" t="s">
        <v>105</v>
      </c>
      <c r="B150" s="309" t="s">
        <v>106</v>
      </c>
      <c r="C150" s="309"/>
      <c r="D150" s="309"/>
      <c r="E150" s="309"/>
      <c r="F150" s="309"/>
      <c r="G150" s="309"/>
      <c r="H150" s="309"/>
      <c r="I150" s="309"/>
    </row>
    <row r="151" spans="1:10" ht="15.95" customHeight="1">
      <c r="A151" s="11"/>
      <c r="B151" s="8"/>
      <c r="C151" s="8"/>
      <c r="D151" s="8"/>
      <c r="E151" s="8"/>
      <c r="F151" s="8"/>
      <c r="G151" s="8"/>
      <c r="H151" s="8"/>
      <c r="I151" s="8"/>
    </row>
    <row r="152" spans="1:10" ht="111.75" customHeight="1">
      <c r="A152" s="11" t="s">
        <v>107</v>
      </c>
      <c r="B152" s="309" t="s">
        <v>108</v>
      </c>
      <c r="C152" s="309"/>
      <c r="D152" s="309"/>
      <c r="E152" s="309"/>
      <c r="F152" s="309"/>
      <c r="G152" s="309"/>
      <c r="H152" s="309"/>
      <c r="I152" s="309"/>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304" t="s">
        <v>44</v>
      </c>
      <c r="B155" s="304"/>
      <c r="C155" s="304"/>
      <c r="D155" s="304"/>
      <c r="E155" s="308" t="s">
        <v>44</v>
      </c>
      <c r="F155" s="308"/>
      <c r="G155" s="308"/>
      <c r="H155" s="308"/>
      <c r="I155" s="308"/>
      <c r="J155" s="1"/>
    </row>
    <row r="156" spans="1:10" ht="33" customHeight="1">
      <c r="A156" s="306" t="s">
        <v>45</v>
      </c>
      <c r="B156" s="306"/>
      <c r="C156" s="306"/>
      <c r="D156" s="306"/>
      <c r="E156" s="307" t="s">
        <v>46</v>
      </c>
      <c r="F156" s="307"/>
      <c r="G156" s="307"/>
      <c r="H156" s="307"/>
      <c r="I156" s="307"/>
      <c r="J156" s="1"/>
    </row>
    <row r="157" spans="1:10" ht="27" customHeight="1">
      <c r="A157" s="56" t="s">
        <v>12</v>
      </c>
      <c r="B157" s="5"/>
      <c r="C157" s="5"/>
      <c r="D157" s="5"/>
      <c r="E157" s="5"/>
      <c r="F157" s="5"/>
      <c r="G157" s="5"/>
      <c r="H157" s="5"/>
      <c r="I157" s="57" t="s">
        <v>109</v>
      </c>
      <c r="J157" s="1"/>
    </row>
    <row r="158" spans="1:10" ht="21" customHeight="1">
      <c r="A158" s="11" t="s">
        <v>110</v>
      </c>
      <c r="B158" s="309" t="s">
        <v>111</v>
      </c>
      <c r="C158" s="309"/>
      <c r="D158" s="309"/>
      <c r="E158" s="309"/>
      <c r="F158" s="309"/>
      <c r="G158" s="309"/>
      <c r="H158" s="309"/>
      <c r="I158" s="309"/>
    </row>
    <row r="159" spans="1:10" ht="30" customHeight="1">
      <c r="A159" s="11"/>
      <c r="B159" s="8"/>
      <c r="C159" s="8"/>
      <c r="D159" s="8"/>
      <c r="E159" s="8"/>
      <c r="F159" s="8"/>
      <c r="G159" s="8"/>
      <c r="H159" s="8"/>
      <c r="I159" s="8"/>
    </row>
    <row r="160" spans="1:10" ht="74.25" customHeight="1">
      <c r="A160" s="11" t="s">
        <v>112</v>
      </c>
      <c r="B160" s="309" t="s">
        <v>113</v>
      </c>
      <c r="C160" s="309"/>
      <c r="D160" s="309"/>
      <c r="E160" s="309"/>
      <c r="F160" s="309"/>
      <c r="G160" s="309"/>
      <c r="H160" s="309"/>
      <c r="I160" s="309"/>
    </row>
    <row r="161" spans="1:10" ht="13.5" customHeight="1">
      <c r="A161" s="9"/>
      <c r="B161" s="8"/>
      <c r="C161" s="8"/>
      <c r="D161" s="8"/>
      <c r="E161" s="8"/>
      <c r="F161" s="8"/>
      <c r="G161" s="8"/>
      <c r="H161" s="8"/>
      <c r="I161" s="8"/>
    </row>
    <row r="162" spans="1:10" ht="16.5">
      <c r="A162" s="305" t="s">
        <v>114</v>
      </c>
      <c r="B162" s="305"/>
      <c r="C162" s="305"/>
      <c r="D162" s="305"/>
      <c r="E162" s="305"/>
      <c r="F162" s="305"/>
      <c r="G162" s="305"/>
      <c r="H162" s="305"/>
      <c r="I162" s="305"/>
    </row>
    <row r="163" spans="1:10" ht="30" customHeight="1">
      <c r="A163" s="9"/>
      <c r="B163" s="8"/>
      <c r="C163" s="8"/>
      <c r="D163" s="8"/>
      <c r="E163" s="8"/>
      <c r="F163" s="8"/>
      <c r="G163" s="8"/>
      <c r="H163" s="8"/>
      <c r="I163" s="8"/>
    </row>
    <row r="164" spans="1:10" ht="60" customHeight="1">
      <c r="A164" s="309" t="s">
        <v>115</v>
      </c>
      <c r="B164" s="309"/>
      <c r="C164" s="309"/>
      <c r="D164" s="309"/>
      <c r="E164" s="309"/>
      <c r="F164" s="309"/>
      <c r="G164" s="309"/>
      <c r="H164" s="309"/>
      <c r="I164" s="309"/>
    </row>
    <row r="165" spans="1:10" ht="11.25" customHeight="1">
      <c r="A165" s="10"/>
      <c r="B165" s="8"/>
      <c r="C165" s="8"/>
      <c r="D165" s="8"/>
      <c r="E165" s="8"/>
      <c r="F165" s="8"/>
      <c r="G165" s="8"/>
      <c r="H165" s="8"/>
      <c r="I165" s="8"/>
    </row>
    <row r="166" spans="1:10" ht="27.75" customHeight="1">
      <c r="A166" s="305" t="s">
        <v>116</v>
      </c>
      <c r="B166" s="305"/>
      <c r="C166" s="305"/>
      <c r="D166" s="305"/>
      <c r="E166" s="305"/>
      <c r="F166" s="305"/>
      <c r="G166" s="305"/>
      <c r="H166" s="305"/>
      <c r="I166" s="305"/>
    </row>
    <row r="167" spans="1:10" ht="12.75" customHeight="1">
      <c r="A167" s="9"/>
      <c r="B167" s="8"/>
      <c r="C167" s="8"/>
      <c r="D167" s="8"/>
      <c r="E167" s="8"/>
      <c r="F167" s="8"/>
      <c r="G167" s="8"/>
      <c r="H167" s="8"/>
      <c r="I167" s="8"/>
    </row>
    <row r="168" spans="1:10" ht="74.25" customHeight="1">
      <c r="A168" s="11" t="s">
        <v>51</v>
      </c>
      <c r="B168" s="309" t="s">
        <v>117</v>
      </c>
      <c r="C168" s="309"/>
      <c r="D168" s="309"/>
      <c r="E168" s="309"/>
      <c r="F168" s="309"/>
      <c r="G168" s="309"/>
      <c r="H168" s="309"/>
      <c r="I168" s="309"/>
    </row>
    <row r="169" spans="1:10" ht="23.25" customHeight="1">
      <c r="A169" s="12"/>
      <c r="B169" s="8"/>
      <c r="C169" s="8"/>
      <c r="D169" s="8"/>
      <c r="E169" s="8"/>
      <c r="F169" s="8"/>
      <c r="G169" s="8"/>
      <c r="H169" s="8"/>
      <c r="I169" s="8"/>
    </row>
    <row r="170" spans="1:10" ht="36" customHeight="1">
      <c r="A170" s="11" t="s">
        <v>59</v>
      </c>
      <c r="B170" s="309" t="s">
        <v>118</v>
      </c>
      <c r="C170" s="309"/>
      <c r="D170" s="309"/>
      <c r="E170" s="309"/>
      <c r="F170" s="309"/>
      <c r="G170" s="309"/>
      <c r="H170" s="309"/>
      <c r="I170" s="309"/>
    </row>
    <row r="171" spans="1:10" ht="21" customHeight="1">
      <c r="J171" s="1"/>
    </row>
    <row r="172" spans="1:10">
      <c r="J172" s="1"/>
    </row>
    <row r="173" spans="1:10" ht="52.5" customHeight="1">
      <c r="A173" s="11" t="s">
        <v>80</v>
      </c>
      <c r="B173" s="309" t="s">
        <v>119</v>
      </c>
      <c r="C173" s="309"/>
      <c r="D173" s="309"/>
      <c r="E173" s="309"/>
      <c r="F173" s="309"/>
      <c r="G173" s="309"/>
      <c r="H173" s="309"/>
      <c r="I173" s="309"/>
    </row>
    <row r="174" spans="1:10" ht="20.25" customHeight="1">
      <c r="A174" s="11"/>
      <c r="B174" s="8"/>
      <c r="C174" s="8"/>
      <c r="D174" s="8"/>
      <c r="E174" s="8"/>
      <c r="F174" s="8"/>
      <c r="G174" s="8"/>
      <c r="H174" s="8"/>
      <c r="I174" s="8"/>
    </row>
    <row r="175" spans="1:10" ht="40.5" customHeight="1">
      <c r="A175" s="11" t="s">
        <v>99</v>
      </c>
      <c r="B175" s="309" t="s">
        <v>120</v>
      </c>
      <c r="C175" s="309"/>
      <c r="D175" s="309"/>
      <c r="E175" s="309"/>
      <c r="F175" s="309"/>
      <c r="G175" s="309"/>
      <c r="H175" s="309"/>
      <c r="I175" s="309"/>
    </row>
    <row r="176" spans="1:10" ht="21.75" customHeight="1">
      <c r="A176" s="11"/>
      <c r="B176" s="8"/>
      <c r="C176" s="8"/>
      <c r="D176" s="8"/>
      <c r="E176" s="8"/>
      <c r="F176" s="8"/>
      <c r="G176" s="8"/>
      <c r="H176" s="8"/>
      <c r="I176" s="8"/>
    </row>
    <row r="177" spans="1:10" ht="88.5" customHeight="1">
      <c r="A177" s="11" t="s">
        <v>101</v>
      </c>
      <c r="B177" s="309" t="s">
        <v>121</v>
      </c>
      <c r="C177" s="309"/>
      <c r="D177" s="309"/>
      <c r="E177" s="309"/>
      <c r="F177" s="309"/>
      <c r="G177" s="309"/>
      <c r="H177" s="309"/>
      <c r="I177" s="309"/>
    </row>
    <row r="178" spans="1:10" ht="18" customHeight="1">
      <c r="A178" s="11"/>
      <c r="B178" s="8"/>
      <c r="C178" s="8"/>
      <c r="D178" s="8"/>
      <c r="E178" s="8"/>
      <c r="F178" s="8"/>
      <c r="G178" s="8"/>
      <c r="H178" s="8"/>
      <c r="I178" s="8"/>
    </row>
    <row r="179" spans="1:10" ht="63" customHeight="1">
      <c r="A179" s="11" t="s">
        <v>122</v>
      </c>
      <c r="B179" s="309" t="s">
        <v>123</v>
      </c>
      <c r="C179" s="309"/>
      <c r="D179" s="309"/>
      <c r="E179" s="309"/>
      <c r="F179" s="309"/>
      <c r="G179" s="309"/>
      <c r="H179" s="309"/>
      <c r="I179" s="309"/>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304" t="s">
        <v>44</v>
      </c>
      <c r="B182" s="304"/>
      <c r="C182" s="304"/>
      <c r="D182" s="304"/>
      <c r="E182" s="308" t="s">
        <v>44</v>
      </c>
      <c r="F182" s="308"/>
      <c r="G182" s="308"/>
      <c r="H182" s="308"/>
      <c r="I182" s="308"/>
      <c r="J182" s="1"/>
    </row>
    <row r="183" spans="1:10" ht="33" customHeight="1">
      <c r="A183" s="306" t="s">
        <v>45</v>
      </c>
      <c r="B183" s="306"/>
      <c r="C183" s="306"/>
      <c r="D183" s="306"/>
      <c r="E183" s="307" t="s">
        <v>46</v>
      </c>
      <c r="F183" s="307"/>
      <c r="G183" s="307"/>
      <c r="H183" s="307"/>
      <c r="I183" s="307"/>
      <c r="J183" s="1"/>
    </row>
    <row r="184" spans="1:10" ht="22.5" customHeight="1">
      <c r="A184" s="56" t="s">
        <v>12</v>
      </c>
      <c r="B184" s="5"/>
      <c r="C184" s="5"/>
      <c r="D184" s="5"/>
      <c r="E184" s="5"/>
      <c r="F184" s="5"/>
      <c r="G184" s="5"/>
      <c r="H184" s="5"/>
      <c r="I184" s="57" t="s">
        <v>124</v>
      </c>
      <c r="J184" s="1"/>
    </row>
    <row r="185" spans="1:10" ht="53.25" customHeight="1">
      <c r="A185" s="11" t="s">
        <v>103</v>
      </c>
      <c r="B185" s="309" t="s">
        <v>125</v>
      </c>
      <c r="C185" s="309"/>
      <c r="D185" s="309"/>
      <c r="E185" s="309"/>
      <c r="F185" s="309"/>
      <c r="G185" s="309"/>
      <c r="H185" s="309"/>
      <c r="I185" s="309"/>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21" t="s">
        <v>45</v>
      </c>
      <c r="C189" s="321"/>
      <c r="D189" s="321"/>
      <c r="E189" s="321"/>
      <c r="F189" s="322" t="s">
        <v>46</v>
      </c>
      <c r="G189" s="321"/>
      <c r="H189" s="321"/>
      <c r="I189" s="321"/>
    </row>
    <row r="190" spans="1:10" ht="21.95" customHeight="1">
      <c r="A190" s="8"/>
      <c r="B190" s="15"/>
      <c r="C190" s="9"/>
      <c r="D190" s="9"/>
      <c r="E190" s="9"/>
      <c r="F190" s="16"/>
      <c r="G190" s="16"/>
      <c r="H190" s="16"/>
      <c r="I190" s="16"/>
    </row>
    <row r="191" spans="1:10" ht="21.95" customHeight="1">
      <c r="A191" s="8"/>
      <c r="B191" s="304" t="s">
        <v>127</v>
      </c>
      <c r="C191" s="304"/>
      <c r="D191" s="304"/>
      <c r="E191" s="304"/>
      <c r="F191" s="304" t="s">
        <v>127</v>
      </c>
      <c r="G191" s="304"/>
      <c r="H191" s="304"/>
      <c r="I191" s="304"/>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313" t="str">
        <f>"Name : "&amp;'Name of Bidder'!C17</f>
        <v xml:space="preserve">Name : </v>
      </c>
      <c r="G194" s="313"/>
      <c r="H194" s="313"/>
      <c r="I194" s="313"/>
    </row>
    <row r="195" spans="1:9" ht="21.95" customHeight="1">
      <c r="A195" s="8"/>
      <c r="B195" s="5" t="s">
        <v>21</v>
      </c>
      <c r="C195" s="17"/>
      <c r="D195" s="5"/>
      <c r="E195" s="5"/>
      <c r="F195" s="5" t="str">
        <f>"Designation : "&amp;'Name of Bidder'!C18</f>
        <v xml:space="preserve">Designation : </v>
      </c>
      <c r="G195" s="14"/>
      <c r="H195" s="14"/>
      <c r="I195" s="14"/>
    </row>
    <row r="196" spans="1:9" ht="21.95" customHeight="1">
      <c r="A196" s="8"/>
      <c r="B196" s="14"/>
      <c r="C196" s="9"/>
      <c r="D196" s="9"/>
      <c r="E196" s="9"/>
      <c r="F196" s="14"/>
      <c r="G196" s="9"/>
      <c r="H196" s="9"/>
      <c r="I196" s="9"/>
    </row>
    <row r="197" spans="1:9" ht="21.95" customHeight="1">
      <c r="A197" s="8"/>
      <c r="B197" s="304" t="s">
        <v>129</v>
      </c>
      <c r="C197" s="304"/>
      <c r="D197" s="304"/>
      <c r="E197" s="304"/>
      <c r="F197" s="304" t="s">
        <v>129</v>
      </c>
      <c r="G197" s="304"/>
      <c r="H197" s="304"/>
      <c r="I197" s="304"/>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304" t="s">
        <v>130</v>
      </c>
      <c r="C201" s="304"/>
      <c r="D201" s="304"/>
      <c r="E201" s="304"/>
      <c r="F201" s="304" t="s">
        <v>130</v>
      </c>
      <c r="G201" s="304"/>
      <c r="H201" s="304"/>
      <c r="I201" s="304"/>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FAE469C4-CC0E-407B-871F-7B3C94956CEC}"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4"/>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5"/>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6"/>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10"/>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2"/>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4"/>
      <headerFooter alignWithMargins="0"/>
    </customSheetView>
    <customSheetView guid="{71DFD631-F0FC-4D77-B088-495FC567778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5"/>
      <headerFooter alignWithMargins="0"/>
    </customSheetView>
    <customSheetView guid="{768FBB31-C98F-42D8-8A21-9E4C92CB0C4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6"/>
      <headerFooter alignWithMargins="0"/>
    </customSheetView>
    <customSheetView guid="{F3854C08-3477-4F6D-851C-40DFA3C6F6F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7"/>
      <headerFooter alignWithMargins="0"/>
    </customSheetView>
  </customSheetViews>
  <mergeCells count="117">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143:I143"/>
    <mergeCell ref="A131:I131"/>
    <mergeCell ref="B133:I133"/>
    <mergeCell ref="B134:I134"/>
    <mergeCell ref="B135:I135"/>
    <mergeCell ref="A139:D139"/>
    <mergeCell ref="B141:I141"/>
    <mergeCell ref="E139:I139"/>
    <mergeCell ref="A138:D138"/>
    <mergeCell ref="B142:I142"/>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s>
  <phoneticPr fontId="25" type="noConversion"/>
  <printOptions horizontalCentered="1"/>
  <pageMargins left="0.59" right="0.42" top="0.52" bottom="0.32" header="0.27" footer="0.21"/>
  <pageSetup paperSize="9" scale="87" orientation="portrait" r:id="rId18"/>
  <headerFooter alignWithMargins="0"/>
  <rowBreaks count="7" manualBreakCount="7">
    <brk id="53" max="8" man="1"/>
    <brk id="78" max="8" man="1"/>
    <brk id="96" max="8" man="1"/>
    <brk id="118" max="8" man="1"/>
    <brk id="140" max="8" man="1"/>
    <brk id="157" max="8" man="1"/>
    <brk id="184" max="8" man="1"/>
  </rowBreaks>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30">
        <v>155885</v>
      </c>
      <c r="B3" s="331"/>
      <c r="C3" s="32"/>
      <c r="D3" s="33"/>
      <c r="E3" s="32"/>
      <c r="F3" s="330">
        <v>4960</v>
      </c>
      <c r="G3" s="331"/>
      <c r="H3" s="32"/>
      <c r="I3" s="33"/>
      <c r="K3" s="330">
        <v>10352</v>
      </c>
      <c r="L3" s="331"/>
      <c r="M3" s="32"/>
      <c r="N3" s="33"/>
      <c r="P3" s="330">
        <v>691647</v>
      </c>
      <c r="Q3" s="331"/>
      <c r="R3" s="32"/>
      <c r="S3" s="33"/>
      <c r="U3" s="31" t="s">
        <v>133</v>
      </c>
    </row>
    <row r="4" spans="1:27" hidden="1">
      <c r="A4" s="325"/>
      <c r="B4" s="326"/>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27" t="str">
        <f>IF(OR((A3&gt;9999999999),(A3&lt;0)),"Invalid Entry - More than 1000 crore OR -ve value",IF(A3=0, "",+CONCATENATE(U2,B13,D13,B12,D12,B11,D11,B10,D10,B9,D9,B8," Only")))</f>
        <v>USD One Lac Fifty Five Thousand Eight Hundred Eighty Five Only</v>
      </c>
      <c r="B6" s="328"/>
      <c r="C6" s="328"/>
      <c r="D6" s="329"/>
      <c r="E6" s="37"/>
      <c r="F6" s="327" t="str">
        <f>IF(OR((F3&gt;9999999999),(F3&lt;0)),"Invalid Entry - More than 1000 crore OR -ve value",IF(F3=0, "",+CONCATENATE(U3, G13,I13,G12,I12,G11,I11,G10,I10,G9,I9,G8," Only")))</f>
        <v>EURO Four Thousand Nine Hundred Sixty Only</v>
      </c>
      <c r="G6" s="328"/>
      <c r="H6" s="328"/>
      <c r="I6" s="329"/>
      <c r="J6" s="37"/>
      <c r="K6" s="327" t="str">
        <f>IF(OR((K3&gt;9999999999),(K3&lt;0)),"Invalid Entry - More than 1000 crore OR -ve value",IF(K3=0, "",+CONCATENATE(U4, L13,N13,L12,N12,L11,N11,L10,N10,L9,N9,L8," Only")))</f>
        <v>RMB Ten Thousand Three Hundred Fifty Two Only</v>
      </c>
      <c r="L6" s="328"/>
      <c r="M6" s="328"/>
      <c r="N6" s="329"/>
      <c r="P6" s="327" t="str">
        <f>IF(OR((P3&gt;9999999999),(P3&lt;0)),"Invalid Entry - More than 1000 crore OR -ve value",IF(P3=0, "",+CONCATENATE(U5, Q13,S13,Q12,S12,Q11,S11,Q10,S10,Q9,S9,Q8," Only")))</f>
        <v>INR Six Lac Ninety One Thousand Six Hundred Forty Seven Only</v>
      </c>
      <c r="Q6" s="328"/>
      <c r="R6" s="328"/>
      <c r="S6" s="329"/>
      <c r="U6" s="332" t="str">
        <f>VLOOKUP(1,T30:Y45,6,FALSE)</f>
        <v>USD 155885/- + EURO 4960/- + RMB 10352/- + INR 691647/-</v>
      </c>
      <c r="V6" s="332"/>
      <c r="W6" s="332"/>
      <c r="X6" s="332"/>
      <c r="Y6" s="332"/>
      <c r="Z6" s="332"/>
      <c r="AA6" s="332"/>
    </row>
    <row r="7" spans="1:27" ht="70.5" hidden="1" customHeight="1" thickBot="1">
      <c r="A7" s="34"/>
      <c r="B7" s="35"/>
      <c r="C7" s="35"/>
      <c r="D7" s="36"/>
      <c r="E7" s="35"/>
      <c r="F7" s="34"/>
      <c r="G7" s="35"/>
      <c r="H7" s="35"/>
      <c r="I7" s="36"/>
      <c r="K7" s="34"/>
      <c r="L7" s="35"/>
      <c r="M7" s="35"/>
      <c r="N7" s="36"/>
      <c r="P7" s="34"/>
      <c r="Q7" s="35"/>
      <c r="R7" s="35"/>
      <c r="S7" s="36"/>
      <c r="U7" s="333" t="str">
        <f>VLOOKUP(1,T10:Y25,6,FALSE)</f>
        <v>USD One Lac Fifty Five Thousand Eight Hundred Eighty Five Only plus EURO Four Thousand Nine Hundred Sixty Only plus RMB Ten Thousand Three Hundred Fifty Two Only plus INR Six Lac Ninety One Thousand Six Hundred Forty Seven Only</v>
      </c>
      <c r="V7" s="334"/>
      <c r="W7" s="334"/>
      <c r="X7" s="334"/>
      <c r="Y7" s="334"/>
      <c r="Z7" s="334"/>
      <c r="AA7" s="335"/>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23" t="e">
        <f>#REF!</f>
        <v>#REF!</v>
      </c>
      <c r="B124" s="324"/>
      <c r="C124" s="32"/>
      <c r="D124" s="33"/>
    </row>
    <row r="125" spans="1:19">
      <c r="A125" s="325"/>
      <c r="B125" s="326"/>
      <c r="C125" s="32"/>
      <c r="D125" s="33"/>
    </row>
    <row r="126" spans="1:19">
      <c r="A126" s="34"/>
      <c r="B126" s="35"/>
      <c r="C126" s="35"/>
      <c r="D126" s="36"/>
    </row>
    <row r="127" spans="1:19" ht="69" customHeight="1">
      <c r="A127" s="327" t="e">
        <f>IF(OR((A124&gt;9999999999),(A124&lt;0)),"Invalid Entry - More than 1000 crore OR -ve value",IF(A124=0, "",+CONCATENATE(A122," ", U123,B134,D134,B133,D133,B132,D132,B131,D131,B130,D130,B129," Only")))</f>
        <v>#REF!</v>
      </c>
      <c r="B127" s="328"/>
      <c r="C127" s="328"/>
      <c r="D127" s="329"/>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FAE469C4-CC0E-407B-871F-7B3C94956CEC}"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7"/>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8"/>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 guid="{71DFD631-F0FC-4D77-B088-495FC5677788}" showPageBreaks="1" hiddenRows="1" hiddenColumns="1" state="hidden" view="pageBreakPreview" topLeftCell="A120">
      <selection activeCell="Y127" sqref="Y127"/>
      <pageMargins left="0" right="0" top="0" bottom="0" header="0" footer="0"/>
      <pageSetup orientation="portrait" r:id="rId12"/>
      <headerFooter alignWithMargins="0"/>
    </customSheetView>
    <customSheetView guid="{768FBB31-C98F-42D8-8A21-9E4C92CB0C4E}" showPageBreaks="1" hiddenRows="1" hiddenColumns="1" state="hidden" view="pageBreakPreview" topLeftCell="A120">
      <selection activeCell="Y127" sqref="Y127"/>
      <pageMargins left="0" right="0" top="0" bottom="0" header="0" footer="0"/>
      <pageSetup orientation="portrait" r:id="rId13"/>
      <headerFooter alignWithMargins="0"/>
    </customSheetView>
    <customSheetView guid="{F3854C08-3477-4F6D-851C-40DFA3C6F6FE}" showPageBreaks="1" hiddenRows="1" hiddenColumns="1" state="hidden" view="pageBreakPreview" topLeftCell="A120">
      <selection activeCell="Y127" sqref="Y127"/>
      <pageMargins left="0" right="0" top="0" bottom="0" header="0" footer="0"/>
      <pageSetup orientation="portrait" r:id="rId14"/>
      <headerFooter alignWithMargins="0"/>
    </customSheetView>
  </customSheetViews>
  <mergeCells count="14">
    <mergeCell ref="U6:AA6"/>
    <mergeCell ref="U7:AA7"/>
    <mergeCell ref="F3:G3"/>
    <mergeCell ref="K3:L3"/>
    <mergeCell ref="F6:I6"/>
    <mergeCell ref="K6:N6"/>
    <mergeCell ref="P6:S6"/>
    <mergeCell ref="P3:Q3"/>
    <mergeCell ref="A124:B124"/>
    <mergeCell ref="A125:B125"/>
    <mergeCell ref="A127:D127"/>
    <mergeCell ref="A3:B3"/>
    <mergeCell ref="A6:D6"/>
    <mergeCell ref="A4:B4"/>
  </mergeCells>
  <phoneticPr fontId="25" type="noConversion"/>
  <pageMargins left="0.75" right="0.75" top="1" bottom="1" header="0.5" footer="0.5"/>
  <pageSetup orientation="portrait" r:id="rId1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I48"/>
  <sheetViews>
    <sheetView view="pageBreakPreview" zoomScale="85" zoomScaleNormal="90" zoomScaleSheetLayoutView="85" workbookViewId="0">
      <pane ySplit="10" topLeftCell="A11" activePane="bottomLeft" state="frozen"/>
      <selection pane="bottomLeft" activeCell="C12" sqref="C12"/>
    </sheetView>
  </sheetViews>
  <sheetFormatPr defaultRowHeight="15.75"/>
  <cols>
    <col min="1" max="1" width="34.140625" style="285" customWidth="1"/>
    <col min="2" max="2" width="16" style="132" customWidth="1"/>
    <col min="3" max="3" width="32.42578125" style="203" customWidth="1"/>
    <col min="4" max="4" width="78" style="203" customWidth="1"/>
    <col min="5" max="5" width="10.5703125" style="203" customWidth="1"/>
    <col min="6" max="6" width="16.28515625" style="203" customWidth="1"/>
    <col min="7" max="7" width="29.140625" style="203" customWidth="1"/>
    <col min="8" max="8" width="25" style="203" customWidth="1"/>
    <col min="9" max="10" width="26.7109375" style="203" customWidth="1"/>
    <col min="11" max="16384" width="9.140625" style="203"/>
  </cols>
  <sheetData>
    <row r="1" spans="1:9" ht="16.5">
      <c r="A1" s="340" t="str">
        <f>'Name of Bidder'!A1:C1</f>
        <v>Renovation of VIP wing of Transit Camp in RHQ Building, POWERGRID, Secunderabad</v>
      </c>
      <c r="B1" s="340"/>
      <c r="C1" s="340"/>
      <c r="D1" s="340"/>
      <c r="E1" s="340"/>
      <c r="F1" s="340"/>
      <c r="G1" s="340"/>
      <c r="H1" s="340"/>
      <c r="I1" s="340"/>
    </row>
    <row r="2" spans="1:9" ht="16.5">
      <c r="A2" s="340" t="s">
        <v>490</v>
      </c>
      <c r="B2" s="340"/>
      <c r="C2" s="340"/>
      <c r="D2" s="340"/>
      <c r="E2" s="340"/>
      <c r="F2" s="340"/>
      <c r="G2" s="340"/>
      <c r="H2" s="340"/>
      <c r="I2" s="340"/>
    </row>
    <row r="3" spans="1:9" s="131" customFormat="1">
      <c r="A3" s="130"/>
      <c r="B3" s="342"/>
      <c r="C3" s="342"/>
      <c r="D3" s="342"/>
      <c r="E3" s="342"/>
      <c r="F3" s="342"/>
      <c r="G3" s="131" t="s">
        <v>241</v>
      </c>
    </row>
    <row r="4" spans="1:9" s="131" customFormat="1" ht="31.5">
      <c r="A4" s="130" t="s">
        <v>242</v>
      </c>
      <c r="B4" s="342">
        <f>'Name of Bidder'!C9</f>
        <v>0</v>
      </c>
      <c r="C4" s="342"/>
      <c r="D4" s="342"/>
      <c r="E4" s="342"/>
      <c r="F4" s="342"/>
      <c r="G4" s="131" t="s">
        <v>243</v>
      </c>
    </row>
    <row r="5" spans="1:9" s="131" customFormat="1">
      <c r="A5" s="130" t="s">
        <v>15</v>
      </c>
      <c r="B5" s="342">
        <f>'Name of Bidder'!C10</f>
        <v>0</v>
      </c>
      <c r="C5" s="342"/>
      <c r="D5" s="342"/>
      <c r="E5" s="342"/>
      <c r="F5" s="342"/>
      <c r="G5" s="131" t="s">
        <v>244</v>
      </c>
    </row>
    <row r="6" spans="1:9" s="131" customFormat="1">
      <c r="A6" s="130"/>
      <c r="B6" s="342">
        <f>'Name of Bidder'!C11</f>
        <v>0</v>
      </c>
      <c r="C6" s="342"/>
      <c r="D6" s="342"/>
      <c r="E6" s="342"/>
      <c r="F6" s="342"/>
      <c r="G6" s="131" t="s">
        <v>245</v>
      </c>
    </row>
    <row r="7" spans="1:9" s="131" customFormat="1">
      <c r="A7" s="130"/>
      <c r="B7" s="342">
        <f>'Name of Bidder'!C12</f>
        <v>0</v>
      </c>
      <c r="C7" s="342"/>
      <c r="D7" s="342"/>
      <c r="E7" s="342"/>
      <c r="F7" s="342"/>
      <c r="G7" s="131" t="s">
        <v>246</v>
      </c>
    </row>
    <row r="8" spans="1:9">
      <c r="H8" s="341" t="s">
        <v>247</v>
      </c>
      <c r="I8" s="341"/>
    </row>
    <row r="9" spans="1:9" ht="66">
      <c r="A9" s="127" t="s">
        <v>248</v>
      </c>
      <c r="B9" s="128" t="s">
        <v>249</v>
      </c>
      <c r="C9" s="133" t="s">
        <v>491</v>
      </c>
      <c r="D9" s="127" t="s">
        <v>272</v>
      </c>
      <c r="E9" s="127" t="s">
        <v>251</v>
      </c>
      <c r="F9" s="127" t="s">
        <v>252</v>
      </c>
      <c r="G9" s="127" t="s">
        <v>488</v>
      </c>
      <c r="H9" s="127" t="s">
        <v>253</v>
      </c>
      <c r="I9" s="127" t="s">
        <v>254</v>
      </c>
    </row>
    <row r="10" spans="1:9" ht="16.5">
      <c r="A10" s="134">
        <v>1</v>
      </c>
      <c r="B10" s="135">
        <v>2</v>
      </c>
      <c r="C10" s="135">
        <v>3</v>
      </c>
      <c r="D10" s="136">
        <v>4</v>
      </c>
      <c r="E10" s="137">
        <v>5</v>
      </c>
      <c r="F10" s="137">
        <v>6</v>
      </c>
      <c r="G10" s="137">
        <v>7</v>
      </c>
      <c r="H10" s="137">
        <v>8</v>
      </c>
      <c r="I10" s="137">
        <v>9</v>
      </c>
    </row>
    <row r="11" spans="1:9" ht="18">
      <c r="A11" s="182"/>
      <c r="B11" s="205"/>
      <c r="C11" s="206"/>
      <c r="D11" s="184" t="s">
        <v>485</v>
      </c>
      <c r="E11" s="204"/>
      <c r="F11" s="204"/>
      <c r="G11" s="207"/>
      <c r="H11" s="207"/>
      <c r="I11" s="204"/>
    </row>
    <row r="12" spans="1:9" ht="139.5" customHeight="1">
      <c r="A12" s="134">
        <v>1</v>
      </c>
      <c r="B12" s="287">
        <v>0.18</v>
      </c>
      <c r="C12" s="380"/>
      <c r="D12" s="208" t="s">
        <v>486</v>
      </c>
      <c r="E12" s="202" t="s">
        <v>487</v>
      </c>
      <c r="F12" s="138">
        <v>800</v>
      </c>
      <c r="G12" s="379"/>
      <c r="H12" s="138">
        <f>F12*G12</f>
        <v>0</v>
      </c>
      <c r="I12" s="139">
        <f>IF(C12="",H12*B12,H12*C12)</f>
        <v>0</v>
      </c>
    </row>
    <row r="13" spans="1:9" s="211" customFormat="1" ht="18.75">
      <c r="A13" s="336" t="s">
        <v>489</v>
      </c>
      <c r="B13" s="336"/>
      <c r="C13" s="336"/>
      <c r="D13" s="336"/>
      <c r="E13" s="336"/>
      <c r="F13" s="336"/>
      <c r="G13" s="336"/>
      <c r="H13" s="213">
        <f>H12</f>
        <v>0</v>
      </c>
      <c r="I13" s="213"/>
    </row>
    <row r="14" spans="1:9" s="211" customFormat="1" ht="18.75">
      <c r="A14" s="337" t="s">
        <v>327</v>
      </c>
      <c r="B14" s="337"/>
      <c r="C14" s="337"/>
      <c r="D14" s="337"/>
      <c r="E14" s="337"/>
      <c r="F14" s="337"/>
      <c r="G14" s="337"/>
      <c r="H14" s="214"/>
      <c r="I14" s="212">
        <f>I12</f>
        <v>0</v>
      </c>
    </row>
    <row r="15" spans="1:9" s="211" customFormat="1" ht="23.25">
      <c r="A15" s="338" t="str">
        <f>IF(H13=0,"As the Amount cell left Blank, the bid is considered as Non-responsive","Sheet OK")</f>
        <v>As the Amount cell left Blank, the bid is considered as Non-responsive</v>
      </c>
      <c r="B15" s="338"/>
      <c r="C15" s="338"/>
      <c r="D15" s="338"/>
      <c r="E15" s="338"/>
      <c r="F15" s="338"/>
      <c r="G15" s="338"/>
      <c r="H15" s="338"/>
      <c r="I15" s="339"/>
    </row>
    <row r="16" spans="1:9">
      <c r="A16" s="286"/>
    </row>
    <row r="17" spans="1:9">
      <c r="A17" s="286"/>
      <c r="H17" s="210"/>
    </row>
    <row r="18" spans="1:9">
      <c r="A18" s="286"/>
      <c r="H18" s="209"/>
    </row>
    <row r="19" spans="1:9">
      <c r="A19" s="286"/>
    </row>
    <row r="20" spans="1:9">
      <c r="A20" s="286"/>
      <c r="I20" s="210"/>
    </row>
    <row r="21" spans="1:9">
      <c r="A21" s="286"/>
    </row>
    <row r="22" spans="1:9">
      <c r="A22" s="286"/>
    </row>
    <row r="23" spans="1:9">
      <c r="A23" s="286"/>
    </row>
    <row r="24" spans="1:9">
      <c r="A24" s="286"/>
    </row>
    <row r="25" spans="1:9">
      <c r="A25" s="286"/>
    </row>
    <row r="26" spans="1:9">
      <c r="A26" s="286"/>
    </row>
    <row r="27" spans="1:9">
      <c r="A27" s="286"/>
    </row>
    <row r="28" spans="1:9">
      <c r="A28" s="286"/>
    </row>
    <row r="29" spans="1:9">
      <c r="A29" s="286"/>
    </row>
    <row r="30" spans="1:9">
      <c r="A30" s="286"/>
    </row>
    <row r="31" spans="1:9">
      <c r="A31" s="286"/>
    </row>
    <row r="32" spans="1:9">
      <c r="A32" s="286"/>
    </row>
    <row r="33" spans="1:1">
      <c r="A33" s="286"/>
    </row>
    <row r="34" spans="1:1">
      <c r="A34" s="286"/>
    </row>
    <row r="35" spans="1:1">
      <c r="A35" s="286"/>
    </row>
    <row r="36" spans="1:1">
      <c r="A36" s="286"/>
    </row>
    <row r="37" spans="1:1">
      <c r="A37" s="286"/>
    </row>
    <row r="38" spans="1:1">
      <c r="A38" s="286"/>
    </row>
    <row r="39" spans="1:1">
      <c r="A39" s="286"/>
    </row>
    <row r="40" spans="1:1">
      <c r="A40" s="286"/>
    </row>
    <row r="41" spans="1:1">
      <c r="A41" s="286"/>
    </row>
    <row r="42" spans="1:1">
      <c r="A42" s="286"/>
    </row>
    <row r="43" spans="1:1">
      <c r="A43" s="286"/>
    </row>
    <row r="44" spans="1:1">
      <c r="A44" s="286"/>
    </row>
    <row r="45" spans="1:1">
      <c r="A45" s="286"/>
    </row>
    <row r="46" spans="1:1">
      <c r="A46" s="286"/>
    </row>
    <row r="47" spans="1:1">
      <c r="A47" s="286"/>
    </row>
    <row r="48" spans="1:1">
      <c r="A48" s="286"/>
    </row>
  </sheetData>
  <sheetProtection algorithmName="SHA-512" hashValue="WNpxhC8Z1D02NU+wYruUDNVxrSm6/qId/fA0ZjKA05bUUM5Dyha9x0GMDyPwI01uNQ6Q51VedNXWZa37inbN1g==" saltValue="ECXLtfqPNkA2IQc0cCU5vw==" spinCount="100000" sheet="1" formatColumns="0" formatRows="0" selectLockedCells="1"/>
  <customSheetViews>
    <customSheetView guid="{FAE469C4-CC0E-407B-871F-7B3C94956CEC}" scale="80" showPageBreaks="1" fitToPage="1" printArea="1" view="pageBreakPreview">
      <pane ySplit="10" topLeftCell="A11" activePane="bottomLeft" state="frozen"/>
      <selection pane="bottomLeft" activeCell="N19" sqref="N19"/>
      <pageMargins left="0" right="0" top="0" bottom="0" header="0" footer="0"/>
      <pageSetup paperSize="9" scale="59" fitToHeight="0" orientation="landscape" r:id="rId1"/>
    </customSheetView>
    <customSheetView guid="{71DFD631-F0FC-4D77-B088-495FC5677788}" scale="80" showPageBreaks="1" fitToPage="1" printArea="1" view="pageBreakPreview">
      <pane ySplit="10" topLeftCell="A11" activePane="bottomLeft" state="frozen"/>
      <selection pane="bottomLeft" sqref="A1:O1"/>
      <pageMargins left="0" right="0" top="0" bottom="0" header="0" footer="0"/>
      <pageSetup paperSize="9" scale="59" fitToHeight="0" orientation="landscape" r:id="rId2"/>
    </customSheetView>
    <customSheetView guid="{768FBB31-C98F-42D8-8A21-9E4C92CB0C4E}" scale="85" showPageBreaks="1" fitToPage="1" printArea="1" view="pageBreakPreview">
      <pane ySplit="10" topLeftCell="A11" activePane="bottomLeft" state="frozen"/>
      <selection pane="bottomLeft" activeCell="E12" sqref="E12"/>
      <rowBreaks count="1" manualBreakCount="1">
        <brk id="26" max="14" man="1"/>
      </rowBreaks>
      <pageMargins left="0" right="0" top="0" bottom="0" header="0" footer="0"/>
      <pageSetup paperSize="9" scale="50" fitToHeight="0" orientation="landscape" r:id="rId3"/>
    </customSheetView>
    <customSheetView guid="{F3854C08-3477-4F6D-851C-40DFA3C6F6FE}" scale="85" showPageBreaks="1" fitToPage="1" printArea="1" view="pageBreakPreview" topLeftCell="E1">
      <pane ySplit="10" topLeftCell="A54" activePane="bottomLeft" state="frozen"/>
      <selection pane="bottomLeft" activeCell="E12" sqref="E12"/>
      <rowBreaks count="1" manualBreakCount="1">
        <brk id="26" max="14" man="1"/>
      </rowBreaks>
      <pageMargins left="0" right="0" top="0" bottom="0" header="0" footer="0"/>
      <pageSetup paperSize="9" scale="50" fitToHeight="0" orientation="landscape" r:id="rId4"/>
    </customSheetView>
  </customSheetViews>
  <mergeCells count="11">
    <mergeCell ref="A13:G13"/>
    <mergeCell ref="A14:G14"/>
    <mergeCell ref="A15:I15"/>
    <mergeCell ref="A1:I1"/>
    <mergeCell ref="A2:I2"/>
    <mergeCell ref="H8:I8"/>
    <mergeCell ref="B7:F7"/>
    <mergeCell ref="B4:F4"/>
    <mergeCell ref="B5:F5"/>
    <mergeCell ref="B3:F3"/>
    <mergeCell ref="B6:F6"/>
  </mergeCells>
  <conditionalFormatting sqref="A15">
    <cfRule type="containsText" dxfId="8" priority="2" stopIfTrue="1" operator="containsText" text="sheet">
      <formula>NOT(ISERROR(SEARCH("sheet",A15)))</formula>
    </cfRule>
    <cfRule type="containsText" dxfId="7" priority="3" stopIfTrue="1" operator="containsText" text="responsive">
      <formula>NOT(ISERROR(SEARCH("responsive",A15)))</formula>
    </cfRule>
  </conditionalFormatting>
  <conditionalFormatting sqref="I14">
    <cfRule type="containsText" dxfId="6" priority="1" stopIfTrue="1" operator="containsText" text="percentage">
      <formula>NOT(ISERROR(SEARCH("percentage",I14)))</formula>
    </cfRule>
  </conditionalFormatting>
  <pageMargins left="0.45" right="0.45" top="0.75" bottom="0.75" header="0.3" footer="0.3"/>
  <pageSetup paperSize="9" scale="57" fitToHeight="0"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EB160"/>
  <sheetViews>
    <sheetView view="pageBreakPreview" zoomScale="70" zoomScaleNormal="80" zoomScaleSheetLayoutView="70" workbookViewId="0">
      <pane ySplit="9" topLeftCell="A15" activePane="bottomLeft" state="frozen"/>
      <selection pane="bottomLeft" activeCell="H15" sqref="H15"/>
    </sheetView>
  </sheetViews>
  <sheetFormatPr defaultRowHeight="16.5"/>
  <cols>
    <col min="1" max="1" width="18.28515625" style="67" bestFit="1" customWidth="1"/>
    <col min="2" max="2" width="16.5703125" style="67" customWidth="1"/>
    <col min="3" max="3" width="10.85546875" style="67" customWidth="1"/>
    <col min="4" max="4" width="19.5703125" style="67" customWidth="1"/>
    <col min="5" max="5" width="184.42578125" style="67" customWidth="1"/>
    <col min="6" max="6" width="13.7109375" style="67" customWidth="1"/>
    <col min="7" max="7" width="15" style="67" customWidth="1"/>
    <col min="8" max="8" width="21.42578125" style="67" customWidth="1"/>
    <col min="9" max="9" width="24.42578125" style="67" customWidth="1"/>
    <col min="10" max="10" width="24.85546875" style="67" customWidth="1"/>
    <col min="11" max="11" width="32.28515625" style="67" customWidth="1"/>
    <col min="12" max="13" width="32.28515625" style="67" hidden="1" customWidth="1"/>
    <col min="14" max="15" width="32.28515625" style="67" customWidth="1"/>
    <col min="16" max="29" width="9.140625" style="67" customWidth="1"/>
    <col min="30" max="16384" width="9.140625" style="67"/>
  </cols>
  <sheetData>
    <row r="1" spans="1:132" s="223" customFormat="1">
      <c r="A1" s="344" t="str">
        <f>'Name of Bidder'!A1:C1</f>
        <v>Renovation of VIP wing of Transit Camp in RHQ Building, POWERGRID, Secunderabad</v>
      </c>
      <c r="B1" s="344"/>
      <c r="C1" s="344"/>
      <c r="D1" s="344"/>
      <c r="E1" s="344"/>
      <c r="F1" s="344"/>
      <c r="G1" s="344"/>
      <c r="H1" s="344"/>
      <c r="I1" s="344"/>
      <c r="J1" s="344"/>
      <c r="K1" s="221"/>
      <c r="L1" s="222"/>
      <c r="M1" s="222"/>
      <c r="N1" s="222"/>
    </row>
    <row r="2" spans="1:132" s="223" customFormat="1">
      <c r="A2" s="344" t="s">
        <v>255</v>
      </c>
      <c r="B2" s="344"/>
      <c r="C2" s="344"/>
      <c r="D2" s="344"/>
      <c r="E2" s="344"/>
      <c r="F2" s="344"/>
      <c r="G2" s="344"/>
      <c r="H2" s="344"/>
      <c r="I2" s="344"/>
      <c r="J2" s="344"/>
      <c r="K2" s="221"/>
      <c r="L2" s="222"/>
      <c r="M2" s="222"/>
      <c r="N2" s="222"/>
    </row>
    <row r="3" spans="1:132">
      <c r="A3" s="224" t="s">
        <v>256</v>
      </c>
      <c r="B3" s="345">
        <f>'Name of Bidder'!C9</f>
        <v>0</v>
      </c>
      <c r="C3" s="345"/>
      <c r="D3" s="345"/>
      <c r="E3" s="345"/>
      <c r="F3" s="345"/>
      <c r="G3" s="345"/>
      <c r="H3" s="347" t="s">
        <v>241</v>
      </c>
      <c r="I3" s="347"/>
      <c r="J3" s="347"/>
      <c r="K3" s="224"/>
      <c r="L3" s="224"/>
      <c r="M3" s="224"/>
      <c r="N3" s="224"/>
    </row>
    <row r="4" spans="1:132">
      <c r="A4" s="225" t="s">
        <v>15</v>
      </c>
      <c r="B4" s="345">
        <f>'Name of Bidder'!C10</f>
        <v>0</v>
      </c>
      <c r="C4" s="345"/>
      <c r="D4" s="345"/>
      <c r="E4" s="345"/>
      <c r="F4" s="345"/>
      <c r="G4" s="345"/>
      <c r="H4" s="347" t="s">
        <v>243</v>
      </c>
      <c r="I4" s="347"/>
      <c r="J4" s="347"/>
      <c r="K4" s="224"/>
      <c r="L4" s="224"/>
      <c r="M4" s="224"/>
      <c r="N4" s="224"/>
    </row>
    <row r="5" spans="1:132">
      <c r="A5" s="224"/>
      <c r="B5" s="345">
        <f>'Name of Bidder'!C11</f>
        <v>0</v>
      </c>
      <c r="C5" s="345"/>
      <c r="D5" s="345"/>
      <c r="E5" s="345"/>
      <c r="F5" s="345"/>
      <c r="G5" s="345"/>
      <c r="H5" s="347" t="s">
        <v>244</v>
      </c>
      <c r="I5" s="347"/>
      <c r="J5" s="347"/>
      <c r="K5" s="224"/>
      <c r="L5" s="224"/>
      <c r="M5" s="224"/>
      <c r="N5" s="224"/>
    </row>
    <row r="6" spans="1:132">
      <c r="A6" s="224"/>
      <c r="B6" s="345">
        <f>'Name of Bidder'!C12</f>
        <v>0</v>
      </c>
      <c r="C6" s="345"/>
      <c r="D6" s="345"/>
      <c r="E6" s="345"/>
      <c r="F6" s="345"/>
      <c r="G6" s="345"/>
      <c r="H6" s="224" t="s">
        <v>245</v>
      </c>
      <c r="I6" s="224"/>
      <c r="J6" s="224"/>
      <c r="K6" s="224"/>
      <c r="L6" s="224"/>
      <c r="M6" s="224"/>
      <c r="N6" s="224"/>
    </row>
    <row r="7" spans="1:132">
      <c r="A7" s="224"/>
      <c r="B7" s="224"/>
      <c r="C7" s="345"/>
      <c r="D7" s="345"/>
      <c r="E7" s="345"/>
      <c r="F7" s="345"/>
      <c r="G7" s="345"/>
      <c r="H7" s="224" t="s">
        <v>246</v>
      </c>
      <c r="I7" s="224"/>
      <c r="J7" s="224"/>
      <c r="K7" s="224"/>
      <c r="L7" s="224"/>
      <c r="M7" s="224"/>
      <c r="N7" s="224"/>
    </row>
    <row r="8" spans="1:132" s="229" customFormat="1" ht="90">
      <c r="A8" s="226" t="s">
        <v>248</v>
      </c>
      <c r="B8" s="183" t="s">
        <v>257</v>
      </c>
      <c r="C8" s="183" t="s">
        <v>249</v>
      </c>
      <c r="D8" s="183" t="s">
        <v>250</v>
      </c>
      <c r="E8" s="226" t="s">
        <v>258</v>
      </c>
      <c r="F8" s="226" t="s">
        <v>251</v>
      </c>
      <c r="G8" s="226" t="s">
        <v>252</v>
      </c>
      <c r="H8" s="226" t="s">
        <v>259</v>
      </c>
      <c r="I8" s="226" t="s">
        <v>325</v>
      </c>
      <c r="J8" s="226" t="s">
        <v>254</v>
      </c>
      <c r="K8" s="226" t="s">
        <v>260</v>
      </c>
      <c r="L8" s="227"/>
      <c r="M8" s="227"/>
      <c r="N8" s="228">
        <f>COUNTIF(H11:H114,"")+COUNTIF(H117:H155,"")</f>
        <v>143</v>
      </c>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row>
    <row r="9" spans="1:132">
      <c r="A9" s="230">
        <v>1</v>
      </c>
      <c r="B9" s="230">
        <v>3</v>
      </c>
      <c r="C9" s="231">
        <v>4</v>
      </c>
      <c r="D9" s="232">
        <v>5</v>
      </c>
      <c r="E9" s="233">
        <v>6</v>
      </c>
      <c r="F9" s="233">
        <v>7</v>
      </c>
      <c r="G9" s="233">
        <v>8</v>
      </c>
      <c r="H9" s="233">
        <v>9</v>
      </c>
      <c r="I9" s="234" t="s">
        <v>261</v>
      </c>
      <c r="J9" s="234" t="s">
        <v>262</v>
      </c>
      <c r="K9" s="234"/>
      <c r="L9" s="224"/>
      <c r="M9" s="224"/>
      <c r="N9" s="228">
        <f>COUNTIF(G11:G155,"&gt;0")</f>
        <v>131</v>
      </c>
    </row>
    <row r="10" spans="1:132">
      <c r="A10" s="217" t="s">
        <v>263</v>
      </c>
      <c r="B10" s="235"/>
      <c r="C10" s="236"/>
      <c r="D10" s="237"/>
      <c r="E10" s="238" t="s">
        <v>264</v>
      </c>
      <c r="F10" s="239"/>
      <c r="G10" s="218"/>
      <c r="H10" s="240"/>
      <c r="I10" s="241"/>
      <c r="J10" s="242"/>
      <c r="K10" s="242"/>
      <c r="L10" s="224"/>
      <c r="M10" s="224"/>
      <c r="N10" s="228"/>
    </row>
    <row r="11" spans="1:132">
      <c r="A11" s="234"/>
      <c r="B11" s="243"/>
      <c r="C11" s="244"/>
      <c r="D11" s="245"/>
      <c r="E11" s="246" t="s">
        <v>329</v>
      </c>
      <c r="F11" s="247"/>
      <c r="G11" s="248"/>
      <c r="H11" s="249"/>
      <c r="I11" s="250">
        <f>ROUND(H11*G11,2)</f>
        <v>0</v>
      </c>
      <c r="J11" s="250">
        <f>IF(D11=0,I11*C11,D11*I11)</f>
        <v>0</v>
      </c>
      <c r="K11" s="251"/>
      <c r="L11" s="224"/>
      <c r="M11" s="224"/>
      <c r="N11" s="228"/>
    </row>
    <row r="12" spans="1:132">
      <c r="A12" s="234"/>
      <c r="B12" s="243"/>
      <c r="C12" s="252"/>
      <c r="D12" s="253"/>
      <c r="E12" s="246" t="s">
        <v>330</v>
      </c>
      <c r="F12" s="247"/>
      <c r="G12" s="248"/>
      <c r="H12" s="249"/>
      <c r="I12" s="250"/>
      <c r="J12" s="250"/>
      <c r="K12" s="251"/>
      <c r="L12" s="224"/>
      <c r="M12" s="224"/>
      <c r="N12" s="228"/>
    </row>
    <row r="13" spans="1:132" ht="214.5">
      <c r="A13" s="234">
        <v>1</v>
      </c>
      <c r="B13" s="243"/>
      <c r="C13" s="252">
        <v>0.18</v>
      </c>
      <c r="D13" s="253"/>
      <c r="E13" s="254" t="s">
        <v>462</v>
      </c>
      <c r="F13" s="247" t="s">
        <v>410</v>
      </c>
      <c r="G13" s="248">
        <v>5</v>
      </c>
      <c r="H13" s="249"/>
      <c r="I13" s="250">
        <f>H13*G13</f>
        <v>0</v>
      </c>
      <c r="J13" s="250">
        <f>C13*I13</f>
        <v>0</v>
      </c>
      <c r="K13" s="251" t="str">
        <f>IF($N$9&lt;&gt;$N$8,IF(OR(H13="",H13=0),"Included in other item",""),"")</f>
        <v>Included in other item</v>
      </c>
      <c r="L13" s="224"/>
      <c r="M13" s="224"/>
      <c r="N13" s="228"/>
    </row>
    <row r="14" spans="1:132">
      <c r="A14" s="234"/>
      <c r="B14" s="243"/>
      <c r="C14" s="252"/>
      <c r="D14" s="253"/>
      <c r="E14" s="246" t="s">
        <v>331</v>
      </c>
      <c r="F14" s="247"/>
      <c r="G14" s="248"/>
      <c r="H14" s="249"/>
      <c r="I14" s="250"/>
      <c r="J14" s="250"/>
      <c r="K14" s="251"/>
      <c r="L14" s="224"/>
      <c r="M14" s="224"/>
      <c r="N14" s="228"/>
    </row>
    <row r="15" spans="1:132" ht="205.5" customHeight="1">
      <c r="A15" s="234">
        <v>2</v>
      </c>
      <c r="B15" s="243"/>
      <c r="C15" s="252">
        <v>0.18</v>
      </c>
      <c r="D15" s="253"/>
      <c r="E15" s="254" t="s">
        <v>463</v>
      </c>
      <c r="F15" s="247" t="s">
        <v>411</v>
      </c>
      <c r="G15" s="248">
        <v>2000</v>
      </c>
      <c r="H15" s="249"/>
      <c r="I15" s="250">
        <f>H15*G15</f>
        <v>0</v>
      </c>
      <c r="J15" s="250">
        <f t="shared" ref="J15:J75" si="0">C15*I15</f>
        <v>0</v>
      </c>
      <c r="K15" s="251" t="str">
        <f t="shared" ref="K15:K76" si="1">IF($N$9&lt;&gt;$N$8,IF(OR(H15="",H15=0),"Included in other item",""),"")</f>
        <v>Included in other item</v>
      </c>
      <c r="L15" s="224"/>
      <c r="M15" s="224"/>
      <c r="N15" s="228"/>
    </row>
    <row r="16" spans="1:132">
      <c r="A16" s="234"/>
      <c r="B16" s="243"/>
      <c r="C16" s="252"/>
      <c r="D16" s="253"/>
      <c r="E16" s="246" t="s">
        <v>464</v>
      </c>
      <c r="F16" s="247"/>
      <c r="G16" s="248"/>
      <c r="H16" s="249"/>
      <c r="I16" s="250"/>
      <c r="J16" s="250"/>
      <c r="K16" s="251"/>
      <c r="L16" s="224"/>
      <c r="M16" s="224"/>
      <c r="N16" s="228"/>
    </row>
    <row r="17" spans="1:14">
      <c r="A17" s="234"/>
      <c r="B17" s="243"/>
      <c r="C17" s="252"/>
      <c r="D17" s="253"/>
      <c r="E17" s="246" t="s">
        <v>332</v>
      </c>
      <c r="F17" s="247"/>
      <c r="G17" s="248"/>
      <c r="H17" s="249"/>
      <c r="I17" s="250"/>
      <c r="J17" s="250"/>
      <c r="K17" s="251"/>
      <c r="L17" s="224"/>
      <c r="M17" s="224"/>
      <c r="N17" s="228"/>
    </row>
    <row r="18" spans="1:14" ht="214.5">
      <c r="A18" s="234">
        <v>3</v>
      </c>
      <c r="B18" s="243"/>
      <c r="C18" s="252">
        <v>0.18</v>
      </c>
      <c r="D18" s="253"/>
      <c r="E18" s="254" t="s">
        <v>465</v>
      </c>
      <c r="F18" s="247" t="s">
        <v>411</v>
      </c>
      <c r="G18" s="248">
        <v>2500</v>
      </c>
      <c r="H18" s="249"/>
      <c r="I18" s="250">
        <f>H18*G18</f>
        <v>0</v>
      </c>
      <c r="J18" s="250">
        <f t="shared" si="0"/>
        <v>0</v>
      </c>
      <c r="K18" s="251" t="str">
        <f t="shared" si="1"/>
        <v>Included in other item</v>
      </c>
      <c r="L18" s="224"/>
      <c r="M18" s="224"/>
      <c r="N18" s="228"/>
    </row>
    <row r="19" spans="1:14" ht="214.5">
      <c r="A19" s="234">
        <v>4</v>
      </c>
      <c r="B19" s="243"/>
      <c r="C19" s="252">
        <v>0.18</v>
      </c>
      <c r="D19" s="253"/>
      <c r="E19" s="254" t="s">
        <v>333</v>
      </c>
      <c r="F19" s="247" t="s">
        <v>411</v>
      </c>
      <c r="G19" s="248">
        <v>40</v>
      </c>
      <c r="H19" s="249"/>
      <c r="I19" s="250">
        <f>H19*G19</f>
        <v>0</v>
      </c>
      <c r="J19" s="250">
        <f t="shared" si="0"/>
        <v>0</v>
      </c>
      <c r="K19" s="251" t="str">
        <f t="shared" si="1"/>
        <v>Included in other item</v>
      </c>
      <c r="L19" s="224"/>
      <c r="M19" s="224"/>
      <c r="N19" s="228"/>
    </row>
    <row r="20" spans="1:14" s="63" customFormat="1">
      <c r="A20" s="255"/>
      <c r="B20" s="256"/>
      <c r="C20" s="257"/>
      <c r="D20" s="258"/>
      <c r="E20" s="246" t="s">
        <v>334</v>
      </c>
      <c r="F20" s="259"/>
      <c r="G20" s="260"/>
      <c r="H20" s="261"/>
      <c r="I20" s="262"/>
      <c r="J20" s="250"/>
      <c r="K20" s="251"/>
      <c r="L20" s="263"/>
      <c r="M20" s="263"/>
      <c r="N20" s="264"/>
    </row>
    <row r="21" spans="1:14" ht="82.5">
      <c r="A21" s="234">
        <v>5</v>
      </c>
      <c r="B21" s="243"/>
      <c r="C21" s="252">
        <v>0.18</v>
      </c>
      <c r="D21" s="253"/>
      <c r="E21" s="254" t="s">
        <v>335</v>
      </c>
      <c r="F21" s="247" t="s">
        <v>411</v>
      </c>
      <c r="G21" s="248">
        <v>10</v>
      </c>
      <c r="H21" s="249"/>
      <c r="I21" s="250">
        <f>H21*G21</f>
        <v>0</v>
      </c>
      <c r="J21" s="250">
        <f t="shared" si="0"/>
        <v>0</v>
      </c>
      <c r="K21" s="251" t="str">
        <f t="shared" si="1"/>
        <v>Included in other item</v>
      </c>
      <c r="L21" s="224"/>
      <c r="M21" s="224"/>
      <c r="N21" s="228"/>
    </row>
    <row r="22" spans="1:14" ht="214.5">
      <c r="A22" s="234">
        <v>6</v>
      </c>
      <c r="B22" s="243"/>
      <c r="C22" s="252">
        <v>0.18</v>
      </c>
      <c r="D22" s="253"/>
      <c r="E22" s="254" t="s">
        <v>336</v>
      </c>
      <c r="F22" s="247" t="s">
        <v>411</v>
      </c>
      <c r="G22" s="248">
        <v>1960</v>
      </c>
      <c r="H22" s="249"/>
      <c r="I22" s="250">
        <f>H22*G22</f>
        <v>0</v>
      </c>
      <c r="J22" s="250">
        <f t="shared" si="0"/>
        <v>0</v>
      </c>
      <c r="K22" s="251" t="str">
        <f t="shared" si="1"/>
        <v>Included in other item</v>
      </c>
      <c r="L22" s="224"/>
      <c r="M22" s="224"/>
      <c r="N22" s="228"/>
    </row>
    <row r="23" spans="1:14" ht="165">
      <c r="A23" s="234">
        <v>7</v>
      </c>
      <c r="B23" s="243"/>
      <c r="C23" s="252">
        <v>0.18</v>
      </c>
      <c r="D23" s="253"/>
      <c r="E23" s="254" t="s">
        <v>337</v>
      </c>
      <c r="F23" s="247" t="s">
        <v>411</v>
      </c>
      <c r="G23" s="248">
        <v>2698</v>
      </c>
      <c r="H23" s="249"/>
      <c r="I23" s="250">
        <f>H23*G23</f>
        <v>0</v>
      </c>
      <c r="J23" s="250">
        <f t="shared" si="0"/>
        <v>0</v>
      </c>
      <c r="K23" s="251" t="str">
        <f t="shared" si="1"/>
        <v>Included in other item</v>
      </c>
      <c r="L23" s="224"/>
      <c r="M23" s="224"/>
      <c r="N23" s="228"/>
    </row>
    <row r="24" spans="1:14" ht="165">
      <c r="A24" s="234">
        <v>8</v>
      </c>
      <c r="B24" s="243"/>
      <c r="C24" s="252">
        <v>0.18</v>
      </c>
      <c r="D24" s="253"/>
      <c r="E24" s="254" t="s">
        <v>338</v>
      </c>
      <c r="F24" s="247" t="s">
        <v>412</v>
      </c>
      <c r="G24" s="248">
        <v>1650</v>
      </c>
      <c r="H24" s="249"/>
      <c r="I24" s="250">
        <f t="shared" ref="I24:I85" si="2">H24*G24</f>
        <v>0</v>
      </c>
      <c r="J24" s="250">
        <f t="shared" si="0"/>
        <v>0</v>
      </c>
      <c r="K24" s="251" t="str">
        <f t="shared" si="1"/>
        <v>Included in other item</v>
      </c>
      <c r="L24" s="224"/>
      <c r="M24" s="224"/>
      <c r="N24" s="228"/>
    </row>
    <row r="25" spans="1:14" ht="214.5">
      <c r="A25" s="234">
        <v>9</v>
      </c>
      <c r="B25" s="243"/>
      <c r="C25" s="252">
        <v>0.18</v>
      </c>
      <c r="D25" s="253"/>
      <c r="E25" s="254" t="s">
        <v>339</v>
      </c>
      <c r="F25" s="247" t="s">
        <v>412</v>
      </c>
      <c r="G25" s="248">
        <v>122.01840000000001</v>
      </c>
      <c r="H25" s="249"/>
      <c r="I25" s="250">
        <f t="shared" si="2"/>
        <v>0</v>
      </c>
      <c r="J25" s="250">
        <f t="shared" si="0"/>
        <v>0</v>
      </c>
      <c r="K25" s="251" t="str">
        <f t="shared" si="1"/>
        <v>Included in other item</v>
      </c>
      <c r="L25" s="224"/>
      <c r="M25" s="224"/>
      <c r="N25" s="228"/>
    </row>
    <row r="26" spans="1:14">
      <c r="A26" s="234"/>
      <c r="B26" s="243"/>
      <c r="C26" s="252"/>
      <c r="D26" s="253"/>
      <c r="E26" s="246" t="s">
        <v>340</v>
      </c>
      <c r="F26" s="247"/>
      <c r="G26" s="248"/>
      <c r="H26" s="249"/>
      <c r="I26" s="250">
        <f t="shared" si="2"/>
        <v>0</v>
      </c>
      <c r="J26" s="250">
        <f t="shared" si="0"/>
        <v>0</v>
      </c>
      <c r="K26" s="251"/>
      <c r="L26" s="224"/>
      <c r="M26" s="224"/>
      <c r="N26" s="228"/>
    </row>
    <row r="27" spans="1:14" ht="264">
      <c r="A27" s="234">
        <v>10</v>
      </c>
      <c r="B27" s="243"/>
      <c r="C27" s="252">
        <v>0.18</v>
      </c>
      <c r="D27" s="253"/>
      <c r="E27" s="283" t="s">
        <v>341</v>
      </c>
      <c r="F27" s="247" t="s">
        <v>411</v>
      </c>
      <c r="G27" s="248">
        <v>288</v>
      </c>
      <c r="H27" s="249"/>
      <c r="I27" s="250">
        <f t="shared" si="2"/>
        <v>0</v>
      </c>
      <c r="J27" s="250">
        <f t="shared" si="0"/>
        <v>0</v>
      </c>
      <c r="K27" s="251" t="str">
        <f t="shared" si="1"/>
        <v>Included in other item</v>
      </c>
      <c r="L27" s="224"/>
      <c r="M27" s="224"/>
      <c r="N27" s="228"/>
    </row>
    <row r="28" spans="1:14" ht="148.5">
      <c r="A28" s="234">
        <v>11</v>
      </c>
      <c r="B28" s="243"/>
      <c r="C28" s="252">
        <v>0.18</v>
      </c>
      <c r="D28" s="253"/>
      <c r="E28" s="283" t="s">
        <v>342</v>
      </c>
      <c r="F28" s="247" t="s">
        <v>411</v>
      </c>
      <c r="G28" s="248">
        <v>130</v>
      </c>
      <c r="H28" s="249"/>
      <c r="I28" s="250">
        <f t="shared" si="2"/>
        <v>0</v>
      </c>
      <c r="J28" s="250">
        <f t="shared" si="0"/>
        <v>0</v>
      </c>
      <c r="K28" s="251" t="str">
        <f t="shared" si="1"/>
        <v>Included in other item</v>
      </c>
      <c r="L28" s="224"/>
      <c r="M28" s="224"/>
      <c r="N28" s="228"/>
    </row>
    <row r="29" spans="1:14" ht="198">
      <c r="A29" s="234">
        <v>12</v>
      </c>
      <c r="B29" s="243"/>
      <c r="C29" s="252">
        <v>0.18</v>
      </c>
      <c r="D29" s="253"/>
      <c r="E29" s="283" t="s">
        <v>343</v>
      </c>
      <c r="F29" s="247" t="s">
        <v>411</v>
      </c>
      <c r="G29" s="248">
        <v>40</v>
      </c>
      <c r="H29" s="249"/>
      <c r="I29" s="250">
        <f t="shared" si="2"/>
        <v>0</v>
      </c>
      <c r="J29" s="250">
        <f t="shared" si="0"/>
        <v>0</v>
      </c>
      <c r="K29" s="251" t="str">
        <f t="shared" si="1"/>
        <v>Included in other item</v>
      </c>
      <c r="L29" s="224"/>
      <c r="M29" s="224"/>
      <c r="N29" s="228"/>
    </row>
    <row r="30" spans="1:14" ht="181.5">
      <c r="A30" s="234">
        <v>13</v>
      </c>
      <c r="B30" s="243"/>
      <c r="C30" s="252">
        <v>0.18</v>
      </c>
      <c r="D30" s="253"/>
      <c r="E30" s="283" t="s">
        <v>344</v>
      </c>
      <c r="F30" s="247" t="s">
        <v>411</v>
      </c>
      <c r="G30" s="248">
        <v>820</v>
      </c>
      <c r="H30" s="249"/>
      <c r="I30" s="250">
        <f t="shared" si="2"/>
        <v>0</v>
      </c>
      <c r="J30" s="250">
        <f t="shared" si="0"/>
        <v>0</v>
      </c>
      <c r="K30" s="251" t="str">
        <f t="shared" si="1"/>
        <v>Included in other item</v>
      </c>
      <c r="L30" s="224"/>
      <c r="M30" s="224"/>
      <c r="N30" s="228"/>
    </row>
    <row r="31" spans="1:14" ht="165">
      <c r="A31" s="234">
        <v>14</v>
      </c>
      <c r="B31" s="243"/>
      <c r="C31" s="252">
        <v>0.18</v>
      </c>
      <c r="D31" s="253"/>
      <c r="E31" s="283" t="s">
        <v>345</v>
      </c>
      <c r="F31" s="247" t="s">
        <v>411</v>
      </c>
      <c r="G31" s="248">
        <v>371</v>
      </c>
      <c r="H31" s="249"/>
      <c r="I31" s="250">
        <f t="shared" si="2"/>
        <v>0</v>
      </c>
      <c r="J31" s="250">
        <f t="shared" si="0"/>
        <v>0</v>
      </c>
      <c r="K31" s="251" t="str">
        <f t="shared" si="1"/>
        <v>Included in other item</v>
      </c>
      <c r="L31" s="224"/>
      <c r="M31" s="224"/>
      <c r="N31" s="228"/>
    </row>
    <row r="32" spans="1:14" ht="148.5">
      <c r="A32" s="234">
        <v>15</v>
      </c>
      <c r="B32" s="243"/>
      <c r="C32" s="252">
        <v>0.18</v>
      </c>
      <c r="D32" s="253"/>
      <c r="E32" s="283" t="s">
        <v>346</v>
      </c>
      <c r="F32" s="247" t="s">
        <v>411</v>
      </c>
      <c r="G32" s="248">
        <v>119</v>
      </c>
      <c r="H32" s="249"/>
      <c r="I32" s="250">
        <f t="shared" si="2"/>
        <v>0</v>
      </c>
      <c r="J32" s="250">
        <f t="shared" si="0"/>
        <v>0</v>
      </c>
      <c r="K32" s="251" t="str">
        <f t="shared" si="1"/>
        <v>Included in other item</v>
      </c>
      <c r="L32" s="224"/>
      <c r="M32" s="224"/>
      <c r="N32" s="228"/>
    </row>
    <row r="33" spans="1:14" ht="198">
      <c r="A33" s="234">
        <v>16</v>
      </c>
      <c r="B33" s="243"/>
      <c r="C33" s="252">
        <v>0.18</v>
      </c>
      <c r="D33" s="253"/>
      <c r="E33" s="283" t="s">
        <v>347</v>
      </c>
      <c r="F33" s="247" t="s">
        <v>411</v>
      </c>
      <c r="G33" s="248">
        <v>182</v>
      </c>
      <c r="H33" s="249"/>
      <c r="I33" s="250">
        <f t="shared" si="2"/>
        <v>0</v>
      </c>
      <c r="J33" s="250">
        <f t="shared" si="0"/>
        <v>0</v>
      </c>
      <c r="K33" s="251" t="str">
        <f t="shared" si="1"/>
        <v>Included in other item</v>
      </c>
      <c r="L33" s="224"/>
      <c r="M33" s="224"/>
      <c r="N33" s="228"/>
    </row>
    <row r="34" spans="1:14" ht="165">
      <c r="A34" s="234">
        <v>17</v>
      </c>
      <c r="B34" s="243"/>
      <c r="C34" s="252">
        <v>0.18</v>
      </c>
      <c r="D34" s="253"/>
      <c r="E34" s="283" t="s">
        <v>348</v>
      </c>
      <c r="F34" s="247" t="s">
        <v>411</v>
      </c>
      <c r="G34" s="248">
        <v>51</v>
      </c>
      <c r="H34" s="249"/>
      <c r="I34" s="250">
        <f t="shared" si="2"/>
        <v>0</v>
      </c>
      <c r="J34" s="250">
        <f t="shared" si="0"/>
        <v>0</v>
      </c>
      <c r="K34" s="251" t="str">
        <f t="shared" si="1"/>
        <v>Included in other item</v>
      </c>
      <c r="L34" s="224"/>
      <c r="M34" s="224"/>
      <c r="N34" s="228"/>
    </row>
    <row r="35" spans="1:14" ht="49.5">
      <c r="A35" s="234">
        <v>18</v>
      </c>
      <c r="B35" s="243"/>
      <c r="C35" s="252">
        <v>0.18</v>
      </c>
      <c r="D35" s="253"/>
      <c r="E35" s="283" t="s">
        <v>461</v>
      </c>
      <c r="F35" s="247" t="s">
        <v>413</v>
      </c>
      <c r="G35" s="248">
        <v>241</v>
      </c>
      <c r="H35" s="249"/>
      <c r="I35" s="250">
        <f t="shared" si="2"/>
        <v>0</v>
      </c>
      <c r="J35" s="250">
        <f t="shared" si="0"/>
        <v>0</v>
      </c>
      <c r="K35" s="251" t="str">
        <f t="shared" si="1"/>
        <v>Included in other item</v>
      </c>
      <c r="L35" s="224"/>
      <c r="M35" s="224"/>
      <c r="N35" s="228"/>
    </row>
    <row r="36" spans="1:14" ht="66">
      <c r="A36" s="234">
        <v>19</v>
      </c>
      <c r="B36" s="243"/>
      <c r="C36" s="252">
        <v>0.18</v>
      </c>
      <c r="D36" s="253"/>
      <c r="E36" s="283" t="s">
        <v>349</v>
      </c>
      <c r="F36" s="247" t="s">
        <v>413</v>
      </c>
      <c r="G36" s="248">
        <v>110</v>
      </c>
      <c r="H36" s="249"/>
      <c r="I36" s="250">
        <f t="shared" si="2"/>
        <v>0</v>
      </c>
      <c r="J36" s="250">
        <f t="shared" si="0"/>
        <v>0</v>
      </c>
      <c r="K36" s="251" t="str">
        <f t="shared" si="1"/>
        <v>Included in other item</v>
      </c>
      <c r="L36" s="224"/>
      <c r="M36" s="224"/>
      <c r="N36" s="228"/>
    </row>
    <row r="37" spans="1:14" ht="148.5">
      <c r="A37" s="234">
        <v>20</v>
      </c>
      <c r="B37" s="243"/>
      <c r="C37" s="252">
        <v>0.18</v>
      </c>
      <c r="D37" s="253"/>
      <c r="E37" s="283" t="s">
        <v>466</v>
      </c>
      <c r="F37" s="247" t="s">
        <v>413</v>
      </c>
      <c r="G37" s="248">
        <v>63</v>
      </c>
      <c r="H37" s="249"/>
      <c r="I37" s="250">
        <f t="shared" si="2"/>
        <v>0</v>
      </c>
      <c r="J37" s="250">
        <f t="shared" si="0"/>
        <v>0</v>
      </c>
      <c r="K37" s="251" t="str">
        <f t="shared" si="1"/>
        <v>Included in other item</v>
      </c>
      <c r="L37" s="224"/>
      <c r="M37" s="224"/>
      <c r="N37" s="228"/>
    </row>
    <row r="38" spans="1:14" ht="115.5">
      <c r="A38" s="234">
        <v>21</v>
      </c>
      <c r="B38" s="243"/>
      <c r="C38" s="252">
        <v>0.18</v>
      </c>
      <c r="D38" s="253"/>
      <c r="E38" s="283" t="s">
        <v>350</v>
      </c>
      <c r="F38" s="247" t="s">
        <v>414</v>
      </c>
      <c r="G38" s="248">
        <v>4</v>
      </c>
      <c r="H38" s="249"/>
      <c r="I38" s="250">
        <f t="shared" si="2"/>
        <v>0</v>
      </c>
      <c r="J38" s="250">
        <f t="shared" si="0"/>
        <v>0</v>
      </c>
      <c r="K38" s="251" t="str">
        <f t="shared" si="1"/>
        <v>Included in other item</v>
      </c>
      <c r="L38" s="224"/>
      <c r="M38" s="224"/>
      <c r="N38" s="228"/>
    </row>
    <row r="39" spans="1:14" ht="115.5">
      <c r="A39" s="234">
        <v>22</v>
      </c>
      <c r="B39" s="243"/>
      <c r="C39" s="252">
        <v>0.18</v>
      </c>
      <c r="D39" s="253"/>
      <c r="E39" s="283" t="s">
        <v>467</v>
      </c>
      <c r="F39" s="247" t="s">
        <v>411</v>
      </c>
      <c r="G39" s="248">
        <v>80</v>
      </c>
      <c r="H39" s="249"/>
      <c r="I39" s="250">
        <f t="shared" si="2"/>
        <v>0</v>
      </c>
      <c r="J39" s="250">
        <f t="shared" si="0"/>
        <v>0</v>
      </c>
      <c r="K39" s="251" t="str">
        <f t="shared" si="1"/>
        <v>Included in other item</v>
      </c>
      <c r="L39" s="224"/>
      <c r="M39" s="224"/>
      <c r="N39" s="228"/>
    </row>
    <row r="40" spans="1:14" ht="181.5">
      <c r="A40" s="234">
        <v>23</v>
      </c>
      <c r="B40" s="243"/>
      <c r="C40" s="252">
        <v>0.18</v>
      </c>
      <c r="D40" s="253"/>
      <c r="E40" s="283" t="s">
        <v>468</v>
      </c>
      <c r="F40" s="247" t="s">
        <v>411</v>
      </c>
      <c r="G40" s="248">
        <v>26</v>
      </c>
      <c r="H40" s="249"/>
      <c r="I40" s="250">
        <f t="shared" si="2"/>
        <v>0</v>
      </c>
      <c r="J40" s="250">
        <f t="shared" si="0"/>
        <v>0</v>
      </c>
      <c r="K40" s="251" t="str">
        <f t="shared" si="1"/>
        <v>Included in other item</v>
      </c>
      <c r="L40" s="224"/>
      <c r="M40" s="224"/>
      <c r="N40" s="228"/>
    </row>
    <row r="41" spans="1:14" ht="99">
      <c r="A41" s="234">
        <v>24</v>
      </c>
      <c r="B41" s="243"/>
      <c r="C41" s="252">
        <v>0.18</v>
      </c>
      <c r="D41" s="253"/>
      <c r="E41" s="283" t="s">
        <v>469</v>
      </c>
      <c r="F41" s="247" t="s">
        <v>411</v>
      </c>
      <c r="G41" s="248">
        <v>26</v>
      </c>
      <c r="H41" s="249"/>
      <c r="I41" s="250">
        <f t="shared" si="2"/>
        <v>0</v>
      </c>
      <c r="J41" s="250">
        <f t="shared" si="0"/>
        <v>0</v>
      </c>
      <c r="K41" s="251" t="str">
        <f t="shared" si="1"/>
        <v>Included in other item</v>
      </c>
      <c r="L41" s="224"/>
      <c r="M41" s="224"/>
      <c r="N41" s="228"/>
    </row>
    <row r="42" spans="1:14" ht="148.5">
      <c r="A42" s="234">
        <v>25</v>
      </c>
      <c r="B42" s="243"/>
      <c r="C42" s="252">
        <v>0.18</v>
      </c>
      <c r="D42" s="253"/>
      <c r="E42" s="283" t="s">
        <v>470</v>
      </c>
      <c r="F42" s="247" t="s">
        <v>415</v>
      </c>
      <c r="G42" s="248">
        <v>6</v>
      </c>
      <c r="H42" s="249"/>
      <c r="I42" s="250">
        <f t="shared" si="2"/>
        <v>0</v>
      </c>
      <c r="J42" s="250">
        <f t="shared" si="0"/>
        <v>0</v>
      </c>
      <c r="K42" s="251" t="str">
        <f t="shared" si="1"/>
        <v>Included in other item</v>
      </c>
      <c r="L42" s="224"/>
      <c r="M42" s="224"/>
      <c r="N42" s="228"/>
    </row>
    <row r="43" spans="1:14" ht="82.5">
      <c r="A43" s="234">
        <v>26</v>
      </c>
      <c r="B43" s="243"/>
      <c r="C43" s="252">
        <v>0.18</v>
      </c>
      <c r="D43" s="253"/>
      <c r="E43" s="283" t="s">
        <v>351</v>
      </c>
      <c r="F43" s="247" t="s">
        <v>411</v>
      </c>
      <c r="G43" s="248">
        <v>240</v>
      </c>
      <c r="H43" s="249"/>
      <c r="I43" s="250">
        <f t="shared" si="2"/>
        <v>0</v>
      </c>
      <c r="J43" s="250">
        <f t="shared" si="0"/>
        <v>0</v>
      </c>
      <c r="K43" s="251" t="str">
        <f t="shared" si="1"/>
        <v>Included in other item</v>
      </c>
      <c r="L43" s="224"/>
      <c r="M43" s="224"/>
      <c r="N43" s="228"/>
    </row>
    <row r="44" spans="1:14" ht="82.5">
      <c r="A44" s="234">
        <v>27</v>
      </c>
      <c r="B44" s="243"/>
      <c r="C44" s="252">
        <v>0.18</v>
      </c>
      <c r="D44" s="253"/>
      <c r="E44" s="283" t="s">
        <v>352</v>
      </c>
      <c r="F44" s="247" t="s">
        <v>411</v>
      </c>
      <c r="G44" s="248">
        <v>240</v>
      </c>
      <c r="H44" s="249"/>
      <c r="I44" s="250">
        <f t="shared" si="2"/>
        <v>0</v>
      </c>
      <c r="J44" s="250">
        <f t="shared" si="0"/>
        <v>0</v>
      </c>
      <c r="K44" s="251" t="str">
        <f t="shared" si="1"/>
        <v>Included in other item</v>
      </c>
      <c r="L44" s="224"/>
      <c r="M44" s="224"/>
      <c r="N44" s="228"/>
    </row>
    <row r="45" spans="1:14" ht="49.5">
      <c r="A45" s="234">
        <v>28</v>
      </c>
      <c r="B45" s="243"/>
      <c r="C45" s="252">
        <v>0.18</v>
      </c>
      <c r="D45" s="253"/>
      <c r="E45" s="283" t="s">
        <v>471</v>
      </c>
      <c r="F45" s="247" t="s">
        <v>416</v>
      </c>
      <c r="G45" s="248">
        <v>110</v>
      </c>
      <c r="H45" s="249"/>
      <c r="I45" s="250">
        <f t="shared" si="2"/>
        <v>0</v>
      </c>
      <c r="J45" s="250">
        <f t="shared" si="0"/>
        <v>0</v>
      </c>
      <c r="K45" s="251" t="str">
        <f t="shared" si="1"/>
        <v>Included in other item</v>
      </c>
      <c r="L45" s="224"/>
      <c r="M45" s="224"/>
      <c r="N45" s="228"/>
    </row>
    <row r="46" spans="1:14" ht="82.5">
      <c r="A46" s="234">
        <v>29</v>
      </c>
      <c r="B46" s="243"/>
      <c r="C46" s="252">
        <v>0.18</v>
      </c>
      <c r="D46" s="253"/>
      <c r="E46" s="283" t="s">
        <v>472</v>
      </c>
      <c r="F46" s="247" t="s">
        <v>411</v>
      </c>
      <c r="G46" s="248">
        <v>240</v>
      </c>
      <c r="H46" s="249"/>
      <c r="I46" s="250">
        <f t="shared" si="2"/>
        <v>0</v>
      </c>
      <c r="J46" s="250">
        <f t="shared" si="0"/>
        <v>0</v>
      </c>
      <c r="K46" s="251" t="str">
        <f t="shared" si="1"/>
        <v>Included in other item</v>
      </c>
      <c r="L46" s="224"/>
      <c r="M46" s="224"/>
      <c r="N46" s="228"/>
    </row>
    <row r="47" spans="1:14" s="63" customFormat="1">
      <c r="A47" s="255"/>
      <c r="B47" s="256"/>
      <c r="C47" s="257"/>
      <c r="D47" s="258"/>
      <c r="E47" s="246" t="s">
        <v>353</v>
      </c>
      <c r="F47" s="259"/>
      <c r="G47" s="260"/>
      <c r="H47" s="261"/>
      <c r="I47" s="262"/>
      <c r="J47" s="262"/>
      <c r="K47" s="251"/>
      <c r="L47" s="263"/>
      <c r="M47" s="263"/>
      <c r="N47" s="264"/>
    </row>
    <row r="48" spans="1:14" ht="82.5">
      <c r="A48" s="234">
        <v>30</v>
      </c>
      <c r="B48" s="243"/>
      <c r="C48" s="252">
        <v>0.18</v>
      </c>
      <c r="D48" s="253"/>
      <c r="E48" s="283" t="s">
        <v>473</v>
      </c>
      <c r="F48" s="247" t="s">
        <v>413</v>
      </c>
      <c r="G48" s="248">
        <v>15</v>
      </c>
      <c r="H48" s="249"/>
      <c r="I48" s="250">
        <f t="shared" si="2"/>
        <v>0</v>
      </c>
      <c r="J48" s="250">
        <f t="shared" si="0"/>
        <v>0</v>
      </c>
      <c r="K48" s="251" t="str">
        <f t="shared" si="1"/>
        <v>Included in other item</v>
      </c>
      <c r="L48" s="224"/>
      <c r="M48" s="224"/>
      <c r="N48" s="228"/>
    </row>
    <row r="49" spans="1:14" ht="82.5">
      <c r="A49" s="234">
        <v>31</v>
      </c>
      <c r="B49" s="243"/>
      <c r="C49" s="252">
        <v>0.18</v>
      </c>
      <c r="D49" s="253"/>
      <c r="E49" s="283" t="s">
        <v>354</v>
      </c>
      <c r="F49" s="247" t="s">
        <v>415</v>
      </c>
      <c r="G49" s="248">
        <v>1</v>
      </c>
      <c r="H49" s="249"/>
      <c r="I49" s="250">
        <f t="shared" si="2"/>
        <v>0</v>
      </c>
      <c r="J49" s="250">
        <f t="shared" si="0"/>
        <v>0</v>
      </c>
      <c r="K49" s="251" t="str">
        <f t="shared" si="1"/>
        <v>Included in other item</v>
      </c>
      <c r="L49" s="224"/>
      <c r="M49" s="224"/>
      <c r="N49" s="228"/>
    </row>
    <row r="50" spans="1:14" ht="148.5">
      <c r="A50" s="234">
        <v>32</v>
      </c>
      <c r="B50" s="243"/>
      <c r="C50" s="252">
        <v>0.18</v>
      </c>
      <c r="D50" s="253"/>
      <c r="E50" s="283" t="s">
        <v>474</v>
      </c>
      <c r="F50" s="247" t="s">
        <v>414</v>
      </c>
      <c r="G50" s="248">
        <v>6</v>
      </c>
      <c r="H50" s="249"/>
      <c r="I50" s="250">
        <f t="shared" si="2"/>
        <v>0</v>
      </c>
      <c r="J50" s="250">
        <f t="shared" si="0"/>
        <v>0</v>
      </c>
      <c r="K50" s="251" t="str">
        <f t="shared" si="1"/>
        <v>Included in other item</v>
      </c>
      <c r="L50" s="224"/>
      <c r="M50" s="224"/>
      <c r="N50" s="228"/>
    </row>
    <row r="51" spans="1:14" ht="132">
      <c r="A51" s="234">
        <v>33</v>
      </c>
      <c r="B51" s="243"/>
      <c r="C51" s="252">
        <v>0.18</v>
      </c>
      <c r="D51" s="253"/>
      <c r="E51" s="283" t="s">
        <v>475</v>
      </c>
      <c r="F51" s="247" t="s">
        <v>414</v>
      </c>
      <c r="G51" s="248">
        <v>4</v>
      </c>
      <c r="H51" s="249"/>
      <c r="I51" s="250">
        <f t="shared" si="2"/>
        <v>0</v>
      </c>
      <c r="J51" s="250">
        <f t="shared" si="0"/>
        <v>0</v>
      </c>
      <c r="K51" s="251" t="str">
        <f t="shared" si="1"/>
        <v>Included in other item</v>
      </c>
      <c r="L51" s="224"/>
      <c r="M51" s="224"/>
      <c r="N51" s="228"/>
    </row>
    <row r="52" spans="1:14">
      <c r="A52" s="234"/>
      <c r="B52" s="243"/>
      <c r="C52" s="252"/>
      <c r="D52" s="253"/>
      <c r="E52" s="284" t="s">
        <v>476</v>
      </c>
      <c r="F52" s="247"/>
      <c r="G52" s="248"/>
      <c r="H52" s="249"/>
      <c r="I52" s="250"/>
      <c r="J52" s="250"/>
      <c r="K52" s="251"/>
      <c r="L52" s="224"/>
      <c r="M52" s="224"/>
      <c r="N52" s="228"/>
    </row>
    <row r="53" spans="1:14">
      <c r="A53" s="234"/>
      <c r="B53" s="243"/>
      <c r="C53" s="252"/>
      <c r="D53" s="253"/>
      <c r="E53" s="246" t="s">
        <v>355</v>
      </c>
      <c r="F53" s="247"/>
      <c r="G53" s="248"/>
      <c r="H53" s="249"/>
      <c r="I53" s="250"/>
      <c r="J53" s="250"/>
      <c r="K53" s="251"/>
      <c r="L53" s="224"/>
      <c r="M53" s="224"/>
      <c r="N53" s="228"/>
    </row>
    <row r="54" spans="1:14" ht="66">
      <c r="A54" s="234">
        <v>34</v>
      </c>
      <c r="B54" s="243"/>
      <c r="C54" s="252">
        <v>0.18</v>
      </c>
      <c r="D54" s="253"/>
      <c r="E54" s="254" t="s">
        <v>356</v>
      </c>
      <c r="F54" s="247" t="s">
        <v>417</v>
      </c>
      <c r="G54" s="248">
        <v>594</v>
      </c>
      <c r="H54" s="249"/>
      <c r="I54" s="250">
        <f t="shared" si="2"/>
        <v>0</v>
      </c>
      <c r="J54" s="250">
        <f t="shared" si="0"/>
        <v>0</v>
      </c>
      <c r="K54" s="251" t="str">
        <f t="shared" si="1"/>
        <v>Included in other item</v>
      </c>
      <c r="L54" s="224"/>
      <c r="M54" s="224"/>
      <c r="N54" s="228"/>
    </row>
    <row r="55" spans="1:14" ht="198">
      <c r="A55" s="234">
        <v>35</v>
      </c>
      <c r="B55" s="243"/>
      <c r="C55" s="252">
        <v>0.18</v>
      </c>
      <c r="D55" s="253"/>
      <c r="E55" s="254" t="s">
        <v>477</v>
      </c>
      <c r="F55" s="247" t="s">
        <v>411</v>
      </c>
      <c r="G55" s="248">
        <v>396</v>
      </c>
      <c r="H55" s="249"/>
      <c r="I55" s="250">
        <f t="shared" si="2"/>
        <v>0</v>
      </c>
      <c r="J55" s="250">
        <f t="shared" si="0"/>
        <v>0</v>
      </c>
      <c r="K55" s="251" t="str">
        <f t="shared" si="1"/>
        <v>Included in other item</v>
      </c>
      <c r="L55" s="224"/>
      <c r="M55" s="224"/>
      <c r="N55" s="228"/>
    </row>
    <row r="56" spans="1:14" ht="132">
      <c r="A56" s="234">
        <v>36</v>
      </c>
      <c r="B56" s="243"/>
      <c r="C56" s="252">
        <v>0.18</v>
      </c>
      <c r="D56" s="253"/>
      <c r="E56" s="254" t="s">
        <v>357</v>
      </c>
      <c r="F56" s="247" t="s">
        <v>411</v>
      </c>
      <c r="G56" s="248">
        <v>2400</v>
      </c>
      <c r="H56" s="249"/>
      <c r="I56" s="250">
        <f t="shared" si="2"/>
        <v>0</v>
      </c>
      <c r="J56" s="250">
        <f t="shared" si="0"/>
        <v>0</v>
      </c>
      <c r="K56" s="251" t="str">
        <f t="shared" si="1"/>
        <v>Included in other item</v>
      </c>
      <c r="L56" s="224"/>
      <c r="M56" s="224"/>
      <c r="N56" s="228"/>
    </row>
    <row r="57" spans="1:14" ht="115.5">
      <c r="A57" s="234">
        <v>37</v>
      </c>
      <c r="B57" s="243"/>
      <c r="C57" s="252">
        <v>0.18</v>
      </c>
      <c r="D57" s="253"/>
      <c r="E57" s="254" t="s">
        <v>358</v>
      </c>
      <c r="F57" s="247" t="s">
        <v>411</v>
      </c>
      <c r="G57" s="248">
        <v>396</v>
      </c>
      <c r="H57" s="249"/>
      <c r="I57" s="250">
        <f t="shared" si="2"/>
        <v>0</v>
      </c>
      <c r="J57" s="250">
        <f t="shared" si="0"/>
        <v>0</v>
      </c>
      <c r="K57" s="251" t="str">
        <f t="shared" si="1"/>
        <v>Included in other item</v>
      </c>
      <c r="L57" s="224"/>
      <c r="M57" s="224"/>
      <c r="N57" s="228"/>
    </row>
    <row r="58" spans="1:14" ht="115.5">
      <c r="A58" s="234">
        <v>38</v>
      </c>
      <c r="B58" s="243"/>
      <c r="C58" s="252">
        <v>0.18</v>
      </c>
      <c r="D58" s="253"/>
      <c r="E58" s="254" t="s">
        <v>359</v>
      </c>
      <c r="F58" s="247" t="s">
        <v>411</v>
      </c>
      <c r="G58" s="248">
        <v>1050</v>
      </c>
      <c r="H58" s="249"/>
      <c r="I58" s="250">
        <f t="shared" si="2"/>
        <v>0</v>
      </c>
      <c r="J58" s="250">
        <f t="shared" si="0"/>
        <v>0</v>
      </c>
      <c r="K58" s="251" t="str">
        <f t="shared" si="1"/>
        <v>Included in other item</v>
      </c>
      <c r="L58" s="224"/>
      <c r="M58" s="224"/>
      <c r="N58" s="228"/>
    </row>
    <row r="59" spans="1:14" ht="66">
      <c r="A59" s="234">
        <v>39</v>
      </c>
      <c r="B59" s="243"/>
      <c r="C59" s="252">
        <v>0.18</v>
      </c>
      <c r="D59" s="253"/>
      <c r="E59" s="254" t="s">
        <v>360</v>
      </c>
      <c r="F59" s="247" t="s">
        <v>411</v>
      </c>
      <c r="G59" s="248">
        <v>2400</v>
      </c>
      <c r="H59" s="249"/>
      <c r="I59" s="250">
        <f t="shared" si="2"/>
        <v>0</v>
      </c>
      <c r="J59" s="250">
        <f t="shared" si="0"/>
        <v>0</v>
      </c>
      <c r="K59" s="251" t="str">
        <f t="shared" si="1"/>
        <v>Included in other item</v>
      </c>
      <c r="L59" s="224"/>
      <c r="M59" s="224"/>
      <c r="N59" s="228"/>
    </row>
    <row r="60" spans="1:14" ht="82.5">
      <c r="A60" s="234">
        <v>40</v>
      </c>
      <c r="B60" s="243"/>
      <c r="C60" s="252">
        <v>0.18</v>
      </c>
      <c r="D60" s="253"/>
      <c r="E60" s="254" t="s">
        <v>361</v>
      </c>
      <c r="F60" s="247" t="s">
        <v>416</v>
      </c>
      <c r="G60" s="248">
        <v>75</v>
      </c>
      <c r="H60" s="249"/>
      <c r="I60" s="250">
        <f t="shared" si="2"/>
        <v>0</v>
      </c>
      <c r="J60" s="250">
        <f t="shared" si="0"/>
        <v>0</v>
      </c>
      <c r="K60" s="251" t="str">
        <f t="shared" si="1"/>
        <v>Included in other item</v>
      </c>
      <c r="L60" s="224"/>
      <c r="M60" s="224"/>
      <c r="N60" s="228"/>
    </row>
    <row r="61" spans="1:14" ht="82.5">
      <c r="A61" s="234">
        <v>41</v>
      </c>
      <c r="B61" s="243"/>
      <c r="C61" s="252">
        <v>0.18</v>
      </c>
      <c r="D61" s="253"/>
      <c r="E61" s="254" t="s">
        <v>362</v>
      </c>
      <c r="F61" s="247" t="s">
        <v>416</v>
      </c>
      <c r="G61" s="248">
        <v>75</v>
      </c>
      <c r="H61" s="249"/>
      <c r="I61" s="250">
        <f t="shared" si="2"/>
        <v>0</v>
      </c>
      <c r="J61" s="250">
        <f t="shared" si="0"/>
        <v>0</v>
      </c>
      <c r="K61" s="251" t="str">
        <f t="shared" si="1"/>
        <v>Included in other item</v>
      </c>
      <c r="L61" s="224"/>
      <c r="M61" s="224"/>
      <c r="N61" s="228"/>
    </row>
    <row r="62" spans="1:14" ht="82.5">
      <c r="A62" s="234">
        <v>42</v>
      </c>
      <c r="B62" s="243"/>
      <c r="C62" s="252">
        <v>0.18</v>
      </c>
      <c r="D62" s="253"/>
      <c r="E62" s="254" t="s">
        <v>363</v>
      </c>
      <c r="F62" s="247" t="s">
        <v>416</v>
      </c>
      <c r="G62" s="248">
        <v>75</v>
      </c>
      <c r="H62" s="249"/>
      <c r="I62" s="250">
        <f t="shared" si="2"/>
        <v>0</v>
      </c>
      <c r="J62" s="250">
        <f t="shared" si="0"/>
        <v>0</v>
      </c>
      <c r="K62" s="251" t="str">
        <f t="shared" si="1"/>
        <v>Included in other item</v>
      </c>
      <c r="L62" s="224"/>
      <c r="M62" s="224"/>
      <c r="N62" s="228"/>
    </row>
    <row r="63" spans="1:14" ht="49.5">
      <c r="A63" s="234">
        <v>43</v>
      </c>
      <c r="B63" s="243"/>
      <c r="C63" s="252">
        <v>0.18</v>
      </c>
      <c r="D63" s="253"/>
      <c r="E63" s="254" t="s">
        <v>364</v>
      </c>
      <c r="F63" s="247" t="s">
        <v>415</v>
      </c>
      <c r="G63" s="248">
        <v>12</v>
      </c>
      <c r="H63" s="249"/>
      <c r="I63" s="250">
        <f t="shared" si="2"/>
        <v>0</v>
      </c>
      <c r="J63" s="250">
        <f t="shared" si="0"/>
        <v>0</v>
      </c>
      <c r="K63" s="251" t="str">
        <f t="shared" si="1"/>
        <v>Included in other item</v>
      </c>
      <c r="L63" s="224"/>
      <c r="M63" s="224"/>
      <c r="N63" s="228"/>
    </row>
    <row r="64" spans="1:14" ht="49.5">
      <c r="A64" s="234">
        <v>44</v>
      </c>
      <c r="B64" s="243"/>
      <c r="C64" s="252">
        <v>0.18</v>
      </c>
      <c r="D64" s="253"/>
      <c r="E64" s="254" t="s">
        <v>365</v>
      </c>
      <c r="F64" s="247" t="s">
        <v>415</v>
      </c>
      <c r="G64" s="248">
        <v>4</v>
      </c>
      <c r="H64" s="249"/>
      <c r="I64" s="250">
        <f t="shared" si="2"/>
        <v>0</v>
      </c>
      <c r="J64" s="250">
        <f t="shared" si="0"/>
        <v>0</v>
      </c>
      <c r="K64" s="251" t="str">
        <f t="shared" si="1"/>
        <v>Included in other item</v>
      </c>
      <c r="L64" s="224"/>
      <c r="M64" s="224"/>
      <c r="N64" s="228"/>
    </row>
    <row r="65" spans="1:14" ht="49.5">
      <c r="A65" s="234">
        <v>45</v>
      </c>
      <c r="B65" s="243"/>
      <c r="C65" s="252">
        <v>0.18</v>
      </c>
      <c r="D65" s="253"/>
      <c r="E65" s="254" t="s">
        <v>366</v>
      </c>
      <c r="F65" s="247" t="s">
        <v>415</v>
      </c>
      <c r="G65" s="248">
        <v>4</v>
      </c>
      <c r="H65" s="249"/>
      <c r="I65" s="250">
        <f t="shared" si="2"/>
        <v>0</v>
      </c>
      <c r="J65" s="250">
        <f t="shared" si="0"/>
        <v>0</v>
      </c>
      <c r="K65" s="251" t="str">
        <f t="shared" si="1"/>
        <v>Included in other item</v>
      </c>
      <c r="L65" s="224"/>
      <c r="M65" s="224"/>
      <c r="N65" s="228"/>
    </row>
    <row r="66" spans="1:14" ht="49.5">
      <c r="A66" s="234">
        <v>46</v>
      </c>
      <c r="B66" s="243"/>
      <c r="C66" s="252">
        <v>0.18</v>
      </c>
      <c r="D66" s="253"/>
      <c r="E66" s="254" t="s">
        <v>367</v>
      </c>
      <c r="F66" s="247" t="s">
        <v>415</v>
      </c>
      <c r="G66" s="248">
        <v>4</v>
      </c>
      <c r="H66" s="249"/>
      <c r="I66" s="250">
        <f t="shared" si="2"/>
        <v>0</v>
      </c>
      <c r="J66" s="250">
        <f t="shared" si="0"/>
        <v>0</v>
      </c>
      <c r="K66" s="251" t="str">
        <f t="shared" si="1"/>
        <v>Included in other item</v>
      </c>
      <c r="L66" s="224"/>
      <c r="M66" s="224"/>
      <c r="N66" s="228"/>
    </row>
    <row r="67" spans="1:14" ht="115.5">
      <c r="A67" s="234">
        <v>47</v>
      </c>
      <c r="B67" s="243"/>
      <c r="C67" s="252">
        <v>0.18</v>
      </c>
      <c r="D67" s="253"/>
      <c r="E67" s="254" t="s">
        <v>478</v>
      </c>
      <c r="F67" s="247" t="s">
        <v>416</v>
      </c>
      <c r="G67" s="248">
        <v>16.728000000000002</v>
      </c>
      <c r="H67" s="249"/>
      <c r="I67" s="250">
        <f t="shared" si="2"/>
        <v>0</v>
      </c>
      <c r="J67" s="250">
        <f t="shared" si="0"/>
        <v>0</v>
      </c>
      <c r="K67" s="251" t="str">
        <f t="shared" si="1"/>
        <v>Included in other item</v>
      </c>
      <c r="L67" s="224"/>
      <c r="M67" s="224"/>
      <c r="N67" s="228"/>
    </row>
    <row r="68" spans="1:14" ht="99">
      <c r="A68" s="234">
        <v>48</v>
      </c>
      <c r="B68" s="243"/>
      <c r="C68" s="252">
        <v>0.18</v>
      </c>
      <c r="D68" s="253"/>
      <c r="E68" s="254" t="s">
        <v>479</v>
      </c>
      <c r="F68" s="247" t="s">
        <v>411</v>
      </c>
      <c r="G68" s="248">
        <v>20.336400000000001</v>
      </c>
      <c r="H68" s="249"/>
      <c r="I68" s="250">
        <f t="shared" si="2"/>
        <v>0</v>
      </c>
      <c r="J68" s="250">
        <f t="shared" si="0"/>
        <v>0</v>
      </c>
      <c r="K68" s="251" t="str">
        <f t="shared" si="1"/>
        <v>Included in other item</v>
      </c>
      <c r="L68" s="224"/>
      <c r="M68" s="224"/>
      <c r="N68" s="228"/>
    </row>
    <row r="69" spans="1:14" ht="33">
      <c r="A69" s="234">
        <v>49</v>
      </c>
      <c r="B69" s="243"/>
      <c r="C69" s="252">
        <v>0.18</v>
      </c>
      <c r="D69" s="253"/>
      <c r="E69" s="254" t="s">
        <v>368</v>
      </c>
      <c r="F69" s="247" t="s">
        <v>417</v>
      </c>
      <c r="G69" s="248">
        <v>5</v>
      </c>
      <c r="H69" s="249"/>
      <c r="I69" s="250">
        <f t="shared" si="2"/>
        <v>0</v>
      </c>
      <c r="J69" s="250">
        <f t="shared" si="0"/>
        <v>0</v>
      </c>
      <c r="K69" s="251" t="str">
        <f t="shared" si="1"/>
        <v>Included in other item</v>
      </c>
      <c r="L69" s="224"/>
      <c r="M69" s="224"/>
      <c r="N69" s="228"/>
    </row>
    <row r="70" spans="1:14" ht="49.5">
      <c r="A70" s="234">
        <v>50</v>
      </c>
      <c r="B70" s="243"/>
      <c r="C70" s="252">
        <v>0.18</v>
      </c>
      <c r="D70" s="253"/>
      <c r="E70" s="254" t="s">
        <v>369</v>
      </c>
      <c r="F70" s="247" t="s">
        <v>411</v>
      </c>
      <c r="G70" s="248">
        <v>500</v>
      </c>
      <c r="H70" s="249"/>
      <c r="I70" s="250">
        <f t="shared" si="2"/>
        <v>0</v>
      </c>
      <c r="J70" s="250">
        <f t="shared" si="0"/>
        <v>0</v>
      </c>
      <c r="K70" s="251" t="str">
        <f t="shared" si="1"/>
        <v>Included in other item</v>
      </c>
      <c r="L70" s="224"/>
      <c r="M70" s="224"/>
      <c r="N70" s="228"/>
    </row>
    <row r="71" spans="1:14" ht="49.5">
      <c r="A71" s="234">
        <v>51</v>
      </c>
      <c r="B71" s="243"/>
      <c r="C71" s="252">
        <v>0.18</v>
      </c>
      <c r="D71" s="253"/>
      <c r="E71" s="254" t="s">
        <v>480</v>
      </c>
      <c r="F71" s="247" t="s">
        <v>411</v>
      </c>
      <c r="G71" s="248">
        <v>1550</v>
      </c>
      <c r="H71" s="249"/>
      <c r="I71" s="250">
        <f t="shared" si="2"/>
        <v>0</v>
      </c>
      <c r="J71" s="250">
        <f t="shared" si="0"/>
        <v>0</v>
      </c>
      <c r="K71" s="251" t="str">
        <f t="shared" si="1"/>
        <v>Included in other item</v>
      </c>
      <c r="L71" s="224"/>
      <c r="M71" s="224"/>
      <c r="N71" s="228"/>
    </row>
    <row r="72" spans="1:14" ht="49.5">
      <c r="A72" s="234">
        <v>52</v>
      </c>
      <c r="B72" s="243"/>
      <c r="C72" s="252">
        <v>0.18</v>
      </c>
      <c r="D72" s="253"/>
      <c r="E72" s="254" t="s">
        <v>370</v>
      </c>
      <c r="F72" s="247" t="s">
        <v>416</v>
      </c>
      <c r="G72" s="248">
        <v>80</v>
      </c>
      <c r="H72" s="249"/>
      <c r="I72" s="250">
        <f t="shared" si="2"/>
        <v>0</v>
      </c>
      <c r="J72" s="250">
        <f t="shared" si="0"/>
        <v>0</v>
      </c>
      <c r="K72" s="251" t="str">
        <f t="shared" si="1"/>
        <v>Included in other item</v>
      </c>
      <c r="L72" s="224"/>
      <c r="M72" s="224"/>
      <c r="N72" s="228"/>
    </row>
    <row r="73" spans="1:14" ht="66">
      <c r="A73" s="234">
        <v>53</v>
      </c>
      <c r="B73" s="243"/>
      <c r="C73" s="252">
        <v>0.18</v>
      </c>
      <c r="D73" s="253"/>
      <c r="E73" s="254" t="s">
        <v>371</v>
      </c>
      <c r="F73" s="247" t="s">
        <v>411</v>
      </c>
      <c r="G73" s="248">
        <v>150</v>
      </c>
      <c r="H73" s="249"/>
      <c r="I73" s="250">
        <f t="shared" si="2"/>
        <v>0</v>
      </c>
      <c r="J73" s="250">
        <f t="shared" si="0"/>
        <v>0</v>
      </c>
      <c r="K73" s="251" t="str">
        <f t="shared" si="1"/>
        <v>Included in other item</v>
      </c>
      <c r="L73" s="224"/>
      <c r="M73" s="224"/>
      <c r="N73" s="228"/>
    </row>
    <row r="74" spans="1:14" ht="49.5">
      <c r="A74" s="234">
        <v>54</v>
      </c>
      <c r="B74" s="243"/>
      <c r="C74" s="252">
        <v>0.18</v>
      </c>
      <c r="D74" s="253"/>
      <c r="E74" s="254" t="s">
        <v>372</v>
      </c>
      <c r="F74" s="247" t="s">
        <v>411</v>
      </c>
      <c r="G74" s="248">
        <v>50</v>
      </c>
      <c r="H74" s="249"/>
      <c r="I74" s="250">
        <f t="shared" si="2"/>
        <v>0</v>
      </c>
      <c r="J74" s="250">
        <f t="shared" si="0"/>
        <v>0</v>
      </c>
      <c r="K74" s="251" t="str">
        <f t="shared" si="1"/>
        <v>Included in other item</v>
      </c>
      <c r="L74" s="224"/>
      <c r="M74" s="224"/>
      <c r="N74" s="228"/>
    </row>
    <row r="75" spans="1:14" ht="66">
      <c r="A75" s="234">
        <v>55</v>
      </c>
      <c r="B75" s="243"/>
      <c r="C75" s="252">
        <v>0.18</v>
      </c>
      <c r="D75" s="253"/>
      <c r="E75" s="254" t="s">
        <v>373</v>
      </c>
      <c r="F75" s="247" t="s">
        <v>416</v>
      </c>
      <c r="G75" s="248">
        <v>328</v>
      </c>
      <c r="H75" s="249"/>
      <c r="I75" s="250">
        <f t="shared" si="2"/>
        <v>0</v>
      </c>
      <c r="J75" s="250">
        <f t="shared" si="0"/>
        <v>0</v>
      </c>
      <c r="K75" s="251" t="str">
        <f t="shared" si="1"/>
        <v>Included in other item</v>
      </c>
      <c r="L75" s="224"/>
      <c r="M75" s="224"/>
      <c r="N75" s="228"/>
    </row>
    <row r="76" spans="1:14" ht="247.5">
      <c r="A76" s="234">
        <v>56</v>
      </c>
      <c r="B76" s="243"/>
      <c r="C76" s="252">
        <v>0.18</v>
      </c>
      <c r="D76" s="253"/>
      <c r="E76" s="254" t="s">
        <v>481</v>
      </c>
      <c r="F76" s="247" t="s">
        <v>411</v>
      </c>
      <c r="G76" s="248">
        <v>16</v>
      </c>
      <c r="H76" s="249"/>
      <c r="I76" s="250">
        <f t="shared" ref="I76" si="3">H76*G76</f>
        <v>0</v>
      </c>
      <c r="J76" s="250">
        <f t="shared" ref="J76" si="4">C76*I76</f>
        <v>0</v>
      </c>
      <c r="K76" s="251" t="str">
        <f t="shared" si="1"/>
        <v>Included in other item</v>
      </c>
      <c r="L76" s="224"/>
      <c r="M76" s="224"/>
      <c r="N76" s="228"/>
    </row>
    <row r="77" spans="1:14" ht="30">
      <c r="A77" s="234"/>
      <c r="B77" s="243"/>
      <c r="C77" s="252"/>
      <c r="D77" s="253"/>
      <c r="E77" s="246" t="s">
        <v>374</v>
      </c>
      <c r="F77" s="247"/>
      <c r="G77" s="248"/>
      <c r="H77" s="249"/>
      <c r="I77" s="250"/>
      <c r="J77" s="250"/>
      <c r="K77" s="251"/>
      <c r="L77" s="224"/>
      <c r="M77" s="224"/>
      <c r="N77" s="228"/>
    </row>
    <row r="78" spans="1:14" ht="66">
      <c r="A78" s="234">
        <v>57</v>
      </c>
      <c r="B78" s="243"/>
      <c r="C78" s="252">
        <v>0.18</v>
      </c>
      <c r="D78" s="253"/>
      <c r="E78" s="254" t="s">
        <v>375</v>
      </c>
      <c r="F78" s="247" t="s">
        <v>411</v>
      </c>
      <c r="G78" s="248">
        <v>75</v>
      </c>
      <c r="H78" s="249"/>
      <c r="I78" s="250">
        <f t="shared" si="2"/>
        <v>0</v>
      </c>
      <c r="J78" s="250">
        <f t="shared" ref="J78:J114" si="5">C78*I78</f>
        <v>0</v>
      </c>
      <c r="K78" s="251" t="str">
        <f t="shared" ref="K78:K141" si="6">IF($N$9&lt;&gt;$N$8,IF(OR(H78="",H78=0),"Included in other item",""),"")</f>
        <v>Included in other item</v>
      </c>
      <c r="L78" s="224"/>
      <c r="M78" s="224"/>
      <c r="N78" s="228"/>
    </row>
    <row r="79" spans="1:14" ht="66">
      <c r="A79" s="234">
        <f>A78+1</f>
        <v>58</v>
      </c>
      <c r="B79" s="243"/>
      <c r="C79" s="252">
        <v>0.18</v>
      </c>
      <c r="D79" s="253"/>
      <c r="E79" s="254" t="s">
        <v>376</v>
      </c>
      <c r="F79" s="247" t="s">
        <v>415</v>
      </c>
      <c r="G79" s="248">
        <v>4</v>
      </c>
      <c r="H79" s="249"/>
      <c r="I79" s="250">
        <f t="shared" si="2"/>
        <v>0</v>
      </c>
      <c r="J79" s="250">
        <f t="shared" si="5"/>
        <v>0</v>
      </c>
      <c r="K79" s="251" t="str">
        <f t="shared" si="6"/>
        <v>Included in other item</v>
      </c>
      <c r="L79" s="224"/>
      <c r="M79" s="224"/>
      <c r="N79" s="228"/>
    </row>
    <row r="80" spans="1:14" ht="49.5">
      <c r="A80" s="234">
        <f t="shared" ref="A80:A112" si="7">A79+1</f>
        <v>59</v>
      </c>
      <c r="B80" s="243"/>
      <c r="C80" s="252">
        <v>0.18</v>
      </c>
      <c r="D80" s="253"/>
      <c r="E80" s="254" t="s">
        <v>377</v>
      </c>
      <c r="F80" s="247" t="s">
        <v>415</v>
      </c>
      <c r="G80" s="248">
        <v>4</v>
      </c>
      <c r="H80" s="249"/>
      <c r="I80" s="250">
        <f t="shared" si="2"/>
        <v>0</v>
      </c>
      <c r="J80" s="250">
        <f t="shared" si="5"/>
        <v>0</v>
      </c>
      <c r="K80" s="251" t="str">
        <f t="shared" si="6"/>
        <v>Included in other item</v>
      </c>
      <c r="L80" s="224"/>
      <c r="M80" s="224"/>
      <c r="N80" s="228"/>
    </row>
    <row r="81" spans="1:14" ht="99">
      <c r="A81" s="234">
        <f t="shared" si="7"/>
        <v>60</v>
      </c>
      <c r="B81" s="243"/>
      <c r="C81" s="252">
        <v>0.18</v>
      </c>
      <c r="D81" s="253"/>
      <c r="E81" s="254" t="s">
        <v>378</v>
      </c>
      <c r="F81" s="247" t="s">
        <v>415</v>
      </c>
      <c r="G81" s="248">
        <v>4</v>
      </c>
      <c r="H81" s="249"/>
      <c r="I81" s="250">
        <f t="shared" si="2"/>
        <v>0</v>
      </c>
      <c r="J81" s="250">
        <f t="shared" si="5"/>
        <v>0</v>
      </c>
      <c r="K81" s="251" t="str">
        <f t="shared" si="6"/>
        <v>Included in other item</v>
      </c>
      <c r="L81" s="224"/>
      <c r="M81" s="224"/>
      <c r="N81" s="228"/>
    </row>
    <row r="82" spans="1:14" ht="33">
      <c r="A82" s="234">
        <f t="shared" si="7"/>
        <v>61</v>
      </c>
      <c r="B82" s="243"/>
      <c r="C82" s="252">
        <v>0.18</v>
      </c>
      <c r="D82" s="253"/>
      <c r="E82" s="254" t="s">
        <v>379</v>
      </c>
      <c r="F82" s="247" t="s">
        <v>415</v>
      </c>
      <c r="G82" s="248">
        <v>4</v>
      </c>
      <c r="H82" s="249"/>
      <c r="I82" s="250">
        <f t="shared" si="2"/>
        <v>0</v>
      </c>
      <c r="J82" s="250">
        <f t="shared" si="5"/>
        <v>0</v>
      </c>
      <c r="K82" s="251" t="str">
        <f t="shared" si="6"/>
        <v>Included in other item</v>
      </c>
      <c r="L82" s="224"/>
      <c r="M82" s="224"/>
      <c r="N82" s="228"/>
    </row>
    <row r="83" spans="1:14" ht="66">
      <c r="A83" s="234">
        <f t="shared" si="7"/>
        <v>62</v>
      </c>
      <c r="B83" s="243"/>
      <c r="C83" s="252">
        <v>0.18</v>
      </c>
      <c r="D83" s="253"/>
      <c r="E83" s="254" t="s">
        <v>380</v>
      </c>
      <c r="F83" s="247" t="s">
        <v>415</v>
      </c>
      <c r="G83" s="248">
        <v>4</v>
      </c>
      <c r="H83" s="249"/>
      <c r="I83" s="250">
        <f t="shared" si="2"/>
        <v>0</v>
      </c>
      <c r="J83" s="250">
        <f t="shared" si="5"/>
        <v>0</v>
      </c>
      <c r="K83" s="251" t="str">
        <f t="shared" si="6"/>
        <v>Included in other item</v>
      </c>
      <c r="L83" s="224"/>
      <c r="M83" s="224"/>
      <c r="N83" s="228"/>
    </row>
    <row r="84" spans="1:14" ht="66">
      <c r="A84" s="234">
        <f t="shared" si="7"/>
        <v>63</v>
      </c>
      <c r="B84" s="243"/>
      <c r="C84" s="252">
        <v>0.18</v>
      </c>
      <c r="D84" s="253"/>
      <c r="E84" s="254" t="s">
        <v>381</v>
      </c>
      <c r="F84" s="247" t="s">
        <v>415</v>
      </c>
      <c r="G84" s="248">
        <v>4</v>
      </c>
      <c r="H84" s="249"/>
      <c r="I84" s="250">
        <f t="shared" si="2"/>
        <v>0</v>
      </c>
      <c r="J84" s="250">
        <f t="shared" si="5"/>
        <v>0</v>
      </c>
      <c r="K84" s="251" t="str">
        <f t="shared" si="6"/>
        <v>Included in other item</v>
      </c>
      <c r="L84" s="224"/>
      <c r="M84" s="224"/>
      <c r="N84" s="228"/>
    </row>
    <row r="85" spans="1:14" ht="99">
      <c r="A85" s="234">
        <f t="shared" si="7"/>
        <v>64</v>
      </c>
      <c r="B85" s="243"/>
      <c r="C85" s="252">
        <v>0.18</v>
      </c>
      <c r="D85" s="253"/>
      <c r="E85" s="254" t="s">
        <v>382</v>
      </c>
      <c r="F85" s="247" t="s">
        <v>415</v>
      </c>
      <c r="G85" s="248">
        <v>4</v>
      </c>
      <c r="H85" s="249"/>
      <c r="I85" s="250">
        <f t="shared" si="2"/>
        <v>0</v>
      </c>
      <c r="J85" s="250">
        <f t="shared" si="5"/>
        <v>0</v>
      </c>
      <c r="K85" s="251" t="str">
        <f t="shared" si="6"/>
        <v>Included in other item</v>
      </c>
      <c r="L85" s="224"/>
      <c r="M85" s="224"/>
      <c r="N85" s="228"/>
    </row>
    <row r="86" spans="1:14" ht="82.5">
      <c r="A86" s="234">
        <f t="shared" si="7"/>
        <v>65</v>
      </c>
      <c r="B86" s="243"/>
      <c r="C86" s="252">
        <v>0.18</v>
      </c>
      <c r="D86" s="253"/>
      <c r="E86" s="254" t="s">
        <v>383</v>
      </c>
      <c r="F86" s="247" t="s">
        <v>418</v>
      </c>
      <c r="G86" s="248">
        <v>4</v>
      </c>
      <c r="H86" s="249"/>
      <c r="I86" s="250">
        <f t="shared" ref="I86:I114" si="8">H86*G86</f>
        <v>0</v>
      </c>
      <c r="J86" s="250">
        <f t="shared" si="5"/>
        <v>0</v>
      </c>
      <c r="K86" s="251" t="str">
        <f t="shared" si="6"/>
        <v>Included in other item</v>
      </c>
      <c r="L86" s="224"/>
      <c r="M86" s="224"/>
      <c r="N86" s="228"/>
    </row>
    <row r="87" spans="1:14" ht="33">
      <c r="A87" s="234">
        <f t="shared" si="7"/>
        <v>66</v>
      </c>
      <c r="B87" s="243"/>
      <c r="C87" s="252">
        <v>0.18</v>
      </c>
      <c r="D87" s="253"/>
      <c r="E87" s="254" t="s">
        <v>384</v>
      </c>
      <c r="F87" s="247" t="s">
        <v>418</v>
      </c>
      <c r="G87" s="248">
        <v>4</v>
      </c>
      <c r="H87" s="249"/>
      <c r="I87" s="250">
        <f t="shared" si="8"/>
        <v>0</v>
      </c>
      <c r="J87" s="250">
        <f t="shared" si="5"/>
        <v>0</v>
      </c>
      <c r="K87" s="251" t="str">
        <f t="shared" si="6"/>
        <v>Included in other item</v>
      </c>
      <c r="L87" s="224"/>
      <c r="M87" s="224"/>
      <c r="N87" s="228"/>
    </row>
    <row r="88" spans="1:14" ht="99">
      <c r="A88" s="234">
        <f t="shared" si="7"/>
        <v>67</v>
      </c>
      <c r="B88" s="243"/>
      <c r="C88" s="252">
        <v>0.18</v>
      </c>
      <c r="D88" s="253"/>
      <c r="E88" s="254" t="s">
        <v>385</v>
      </c>
      <c r="F88" s="247" t="s">
        <v>415</v>
      </c>
      <c r="G88" s="248">
        <v>4</v>
      </c>
      <c r="H88" s="249"/>
      <c r="I88" s="250">
        <f t="shared" si="8"/>
        <v>0</v>
      </c>
      <c r="J88" s="250">
        <f t="shared" si="5"/>
        <v>0</v>
      </c>
      <c r="K88" s="251" t="str">
        <f t="shared" si="6"/>
        <v>Included in other item</v>
      </c>
      <c r="L88" s="224"/>
      <c r="M88" s="224"/>
      <c r="N88" s="228"/>
    </row>
    <row r="89" spans="1:14" ht="49.5">
      <c r="A89" s="234">
        <f t="shared" si="7"/>
        <v>68</v>
      </c>
      <c r="B89" s="243"/>
      <c r="C89" s="252">
        <v>0.18</v>
      </c>
      <c r="D89" s="253"/>
      <c r="E89" s="254" t="s">
        <v>386</v>
      </c>
      <c r="F89" s="247" t="s">
        <v>415</v>
      </c>
      <c r="G89" s="248">
        <v>4</v>
      </c>
      <c r="H89" s="249"/>
      <c r="I89" s="250">
        <f t="shared" si="8"/>
        <v>0</v>
      </c>
      <c r="J89" s="250">
        <f t="shared" si="5"/>
        <v>0</v>
      </c>
      <c r="K89" s="251" t="str">
        <f t="shared" si="6"/>
        <v>Included in other item</v>
      </c>
      <c r="L89" s="224"/>
      <c r="M89" s="224"/>
      <c r="N89" s="228"/>
    </row>
    <row r="90" spans="1:14" ht="66">
      <c r="A90" s="234">
        <f t="shared" si="7"/>
        <v>69</v>
      </c>
      <c r="B90" s="243"/>
      <c r="C90" s="252">
        <v>0.18</v>
      </c>
      <c r="D90" s="253"/>
      <c r="E90" s="254" t="s">
        <v>387</v>
      </c>
      <c r="F90" s="247" t="s">
        <v>415</v>
      </c>
      <c r="G90" s="248">
        <v>4</v>
      </c>
      <c r="H90" s="249"/>
      <c r="I90" s="250">
        <f t="shared" si="8"/>
        <v>0</v>
      </c>
      <c r="J90" s="250">
        <f t="shared" si="5"/>
        <v>0</v>
      </c>
      <c r="K90" s="251" t="str">
        <f t="shared" si="6"/>
        <v>Included in other item</v>
      </c>
      <c r="L90" s="224"/>
      <c r="M90" s="224"/>
      <c r="N90" s="228"/>
    </row>
    <row r="91" spans="1:14" ht="49.5">
      <c r="A91" s="234">
        <f t="shared" si="7"/>
        <v>70</v>
      </c>
      <c r="B91" s="243"/>
      <c r="C91" s="252">
        <v>0.18</v>
      </c>
      <c r="D91" s="253"/>
      <c r="E91" s="254" t="s">
        <v>388</v>
      </c>
      <c r="F91" s="247" t="s">
        <v>415</v>
      </c>
      <c r="G91" s="248">
        <v>4</v>
      </c>
      <c r="H91" s="249"/>
      <c r="I91" s="250">
        <f t="shared" si="8"/>
        <v>0</v>
      </c>
      <c r="J91" s="250">
        <f t="shared" si="5"/>
        <v>0</v>
      </c>
      <c r="K91" s="251" t="str">
        <f t="shared" si="6"/>
        <v>Included in other item</v>
      </c>
      <c r="L91" s="224"/>
      <c r="M91" s="224"/>
      <c r="N91" s="228"/>
    </row>
    <row r="92" spans="1:14" ht="49.5">
      <c r="A92" s="234">
        <f t="shared" si="7"/>
        <v>71</v>
      </c>
      <c r="B92" s="243"/>
      <c r="C92" s="252">
        <v>0.18</v>
      </c>
      <c r="D92" s="253"/>
      <c r="E92" s="254" t="s">
        <v>389</v>
      </c>
      <c r="F92" s="247" t="s">
        <v>415</v>
      </c>
      <c r="G92" s="248">
        <v>4</v>
      </c>
      <c r="H92" s="249"/>
      <c r="I92" s="250">
        <f t="shared" si="8"/>
        <v>0</v>
      </c>
      <c r="J92" s="250">
        <f t="shared" si="5"/>
        <v>0</v>
      </c>
      <c r="K92" s="251" t="str">
        <f t="shared" si="6"/>
        <v>Included in other item</v>
      </c>
      <c r="L92" s="224"/>
      <c r="M92" s="224"/>
      <c r="N92" s="228"/>
    </row>
    <row r="93" spans="1:14" ht="66">
      <c r="A93" s="234">
        <f t="shared" si="7"/>
        <v>72</v>
      </c>
      <c r="B93" s="243"/>
      <c r="C93" s="252">
        <v>0.18</v>
      </c>
      <c r="D93" s="253"/>
      <c r="E93" s="254" t="s">
        <v>390</v>
      </c>
      <c r="F93" s="247" t="s">
        <v>415</v>
      </c>
      <c r="G93" s="248">
        <v>4</v>
      </c>
      <c r="H93" s="249"/>
      <c r="I93" s="250">
        <f t="shared" si="8"/>
        <v>0</v>
      </c>
      <c r="J93" s="250">
        <f t="shared" si="5"/>
        <v>0</v>
      </c>
      <c r="K93" s="251" t="str">
        <f t="shared" si="6"/>
        <v>Included in other item</v>
      </c>
      <c r="L93" s="224"/>
      <c r="M93" s="224"/>
      <c r="N93" s="228"/>
    </row>
    <row r="94" spans="1:14" ht="33">
      <c r="A94" s="234">
        <f t="shared" si="7"/>
        <v>73</v>
      </c>
      <c r="B94" s="243"/>
      <c r="C94" s="252">
        <v>0.18</v>
      </c>
      <c r="D94" s="253"/>
      <c r="E94" s="254" t="s">
        <v>391</v>
      </c>
      <c r="F94" s="247" t="s">
        <v>415</v>
      </c>
      <c r="G94" s="248">
        <v>8</v>
      </c>
      <c r="H94" s="249"/>
      <c r="I94" s="250">
        <f t="shared" si="8"/>
        <v>0</v>
      </c>
      <c r="J94" s="250">
        <f t="shared" si="5"/>
        <v>0</v>
      </c>
      <c r="K94" s="251" t="str">
        <f t="shared" si="6"/>
        <v>Included in other item</v>
      </c>
      <c r="L94" s="224"/>
      <c r="M94" s="224"/>
      <c r="N94" s="228"/>
    </row>
    <row r="95" spans="1:14" ht="82.5">
      <c r="A95" s="234">
        <f t="shared" si="7"/>
        <v>74</v>
      </c>
      <c r="B95" s="243"/>
      <c r="C95" s="252">
        <v>0.18</v>
      </c>
      <c r="D95" s="253"/>
      <c r="E95" s="254" t="s">
        <v>392</v>
      </c>
      <c r="F95" s="247" t="s">
        <v>415</v>
      </c>
      <c r="G95" s="248">
        <v>4</v>
      </c>
      <c r="H95" s="249"/>
      <c r="I95" s="250">
        <f t="shared" si="8"/>
        <v>0</v>
      </c>
      <c r="J95" s="250">
        <f t="shared" si="5"/>
        <v>0</v>
      </c>
      <c r="K95" s="251" t="str">
        <f t="shared" si="6"/>
        <v>Included in other item</v>
      </c>
      <c r="L95" s="224"/>
      <c r="M95" s="224"/>
      <c r="N95" s="228"/>
    </row>
    <row r="96" spans="1:14" ht="66">
      <c r="A96" s="234">
        <f t="shared" si="7"/>
        <v>75</v>
      </c>
      <c r="B96" s="243"/>
      <c r="C96" s="252">
        <v>0.18</v>
      </c>
      <c r="D96" s="253"/>
      <c r="E96" s="254" t="s">
        <v>393</v>
      </c>
      <c r="F96" s="247" t="s">
        <v>415</v>
      </c>
      <c r="G96" s="248">
        <v>4</v>
      </c>
      <c r="H96" s="249"/>
      <c r="I96" s="250">
        <f t="shared" si="8"/>
        <v>0</v>
      </c>
      <c r="J96" s="250">
        <f t="shared" si="5"/>
        <v>0</v>
      </c>
      <c r="K96" s="251" t="str">
        <f t="shared" si="6"/>
        <v>Included in other item</v>
      </c>
      <c r="L96" s="224"/>
      <c r="M96" s="224"/>
      <c r="N96" s="228"/>
    </row>
    <row r="97" spans="1:14" ht="49.5">
      <c r="A97" s="234">
        <f t="shared" si="7"/>
        <v>76</v>
      </c>
      <c r="B97" s="243"/>
      <c r="C97" s="252">
        <v>0.18</v>
      </c>
      <c r="D97" s="253"/>
      <c r="E97" s="254" t="s">
        <v>394</v>
      </c>
      <c r="F97" s="247" t="s">
        <v>415</v>
      </c>
      <c r="G97" s="248">
        <v>4</v>
      </c>
      <c r="H97" s="249"/>
      <c r="I97" s="250">
        <f t="shared" si="8"/>
        <v>0</v>
      </c>
      <c r="J97" s="250">
        <f t="shared" si="5"/>
        <v>0</v>
      </c>
      <c r="K97" s="251" t="str">
        <f t="shared" si="6"/>
        <v>Included in other item</v>
      </c>
      <c r="L97" s="224"/>
      <c r="M97" s="224"/>
      <c r="N97" s="228"/>
    </row>
    <row r="98" spans="1:14" ht="49.5">
      <c r="A98" s="234">
        <f t="shared" si="7"/>
        <v>77</v>
      </c>
      <c r="B98" s="243"/>
      <c r="C98" s="252">
        <v>0.18</v>
      </c>
      <c r="D98" s="253"/>
      <c r="E98" s="254" t="s">
        <v>395</v>
      </c>
      <c r="F98" s="247" t="s">
        <v>415</v>
      </c>
      <c r="G98" s="248">
        <v>4</v>
      </c>
      <c r="H98" s="249"/>
      <c r="I98" s="250">
        <f t="shared" si="8"/>
        <v>0</v>
      </c>
      <c r="J98" s="250">
        <f t="shared" si="5"/>
        <v>0</v>
      </c>
      <c r="K98" s="251" t="str">
        <f t="shared" si="6"/>
        <v>Included in other item</v>
      </c>
      <c r="L98" s="224"/>
      <c r="M98" s="224"/>
      <c r="N98" s="228"/>
    </row>
    <row r="99" spans="1:14" ht="49.5">
      <c r="A99" s="234">
        <f t="shared" si="7"/>
        <v>78</v>
      </c>
      <c r="B99" s="243"/>
      <c r="C99" s="252">
        <v>0.18</v>
      </c>
      <c r="D99" s="253"/>
      <c r="E99" s="254" t="s">
        <v>396</v>
      </c>
      <c r="F99" s="247" t="s">
        <v>415</v>
      </c>
      <c r="G99" s="248">
        <v>4</v>
      </c>
      <c r="H99" s="249"/>
      <c r="I99" s="250">
        <f t="shared" si="8"/>
        <v>0</v>
      </c>
      <c r="J99" s="250">
        <f t="shared" si="5"/>
        <v>0</v>
      </c>
      <c r="K99" s="251" t="str">
        <f t="shared" si="6"/>
        <v>Included in other item</v>
      </c>
      <c r="L99" s="224"/>
      <c r="M99" s="224"/>
      <c r="N99" s="228"/>
    </row>
    <row r="100" spans="1:14" ht="66">
      <c r="A100" s="234">
        <f t="shared" si="7"/>
        <v>79</v>
      </c>
      <c r="B100" s="243"/>
      <c r="C100" s="252">
        <v>0.18</v>
      </c>
      <c r="D100" s="253"/>
      <c r="E100" s="254" t="s">
        <v>397</v>
      </c>
      <c r="F100" s="247" t="s">
        <v>415</v>
      </c>
      <c r="G100" s="248">
        <v>4</v>
      </c>
      <c r="H100" s="249"/>
      <c r="I100" s="250">
        <f t="shared" si="8"/>
        <v>0</v>
      </c>
      <c r="J100" s="250">
        <f t="shared" si="5"/>
        <v>0</v>
      </c>
      <c r="K100" s="251" t="str">
        <f t="shared" si="6"/>
        <v>Included in other item</v>
      </c>
      <c r="L100" s="224"/>
      <c r="M100" s="224"/>
      <c r="N100" s="228"/>
    </row>
    <row r="101" spans="1:14" ht="49.5">
      <c r="A101" s="234">
        <f t="shared" si="7"/>
        <v>80</v>
      </c>
      <c r="B101" s="243"/>
      <c r="C101" s="252">
        <v>0.18</v>
      </c>
      <c r="D101" s="253"/>
      <c r="E101" s="254" t="s">
        <v>398</v>
      </c>
      <c r="F101" s="247" t="s">
        <v>415</v>
      </c>
      <c r="G101" s="248">
        <v>4</v>
      </c>
      <c r="H101" s="249"/>
      <c r="I101" s="250">
        <f t="shared" si="8"/>
        <v>0</v>
      </c>
      <c r="J101" s="250">
        <f t="shared" si="5"/>
        <v>0</v>
      </c>
      <c r="K101" s="251" t="str">
        <f t="shared" si="6"/>
        <v>Included in other item</v>
      </c>
      <c r="L101" s="224"/>
      <c r="M101" s="224"/>
      <c r="N101" s="228"/>
    </row>
    <row r="102" spans="1:14" ht="49.5">
      <c r="A102" s="234">
        <f t="shared" si="7"/>
        <v>81</v>
      </c>
      <c r="B102" s="243"/>
      <c r="C102" s="252">
        <v>0.18</v>
      </c>
      <c r="D102" s="253"/>
      <c r="E102" s="254" t="s">
        <v>399</v>
      </c>
      <c r="F102" s="247" t="s">
        <v>415</v>
      </c>
      <c r="G102" s="248">
        <v>4</v>
      </c>
      <c r="H102" s="249"/>
      <c r="I102" s="250">
        <f t="shared" si="8"/>
        <v>0</v>
      </c>
      <c r="J102" s="250">
        <f t="shared" si="5"/>
        <v>0</v>
      </c>
      <c r="K102" s="251" t="str">
        <f t="shared" si="6"/>
        <v>Included in other item</v>
      </c>
      <c r="L102" s="224"/>
      <c r="M102" s="224"/>
      <c r="N102" s="228"/>
    </row>
    <row r="103" spans="1:14" ht="49.5">
      <c r="A103" s="234">
        <f t="shared" si="7"/>
        <v>82</v>
      </c>
      <c r="B103" s="243"/>
      <c r="C103" s="252">
        <v>0.18</v>
      </c>
      <c r="D103" s="253"/>
      <c r="E103" s="254" t="s">
        <v>400</v>
      </c>
      <c r="F103" s="247" t="s">
        <v>415</v>
      </c>
      <c r="G103" s="248">
        <v>4</v>
      </c>
      <c r="H103" s="249"/>
      <c r="I103" s="250">
        <f t="shared" si="8"/>
        <v>0</v>
      </c>
      <c r="J103" s="250">
        <f t="shared" si="5"/>
        <v>0</v>
      </c>
      <c r="K103" s="251" t="str">
        <f t="shared" si="6"/>
        <v>Included in other item</v>
      </c>
      <c r="L103" s="224"/>
      <c r="M103" s="224"/>
      <c r="N103" s="228"/>
    </row>
    <row r="104" spans="1:14" ht="49.5">
      <c r="A104" s="234">
        <f t="shared" si="7"/>
        <v>83</v>
      </c>
      <c r="B104" s="243"/>
      <c r="C104" s="252">
        <v>0.18</v>
      </c>
      <c r="D104" s="253"/>
      <c r="E104" s="254" t="s">
        <v>401</v>
      </c>
      <c r="F104" s="247" t="s">
        <v>415</v>
      </c>
      <c r="G104" s="248">
        <v>4</v>
      </c>
      <c r="H104" s="249"/>
      <c r="I104" s="250">
        <f t="shared" si="8"/>
        <v>0</v>
      </c>
      <c r="J104" s="250">
        <f t="shared" si="5"/>
        <v>0</v>
      </c>
      <c r="K104" s="251" t="str">
        <f t="shared" si="6"/>
        <v>Included in other item</v>
      </c>
      <c r="L104" s="224"/>
      <c r="M104" s="224"/>
      <c r="N104" s="228"/>
    </row>
    <row r="105" spans="1:14" ht="49.5">
      <c r="A105" s="234">
        <f t="shared" si="7"/>
        <v>84</v>
      </c>
      <c r="B105" s="243"/>
      <c r="C105" s="252">
        <v>0.18</v>
      </c>
      <c r="D105" s="253"/>
      <c r="E105" s="254" t="s">
        <v>402</v>
      </c>
      <c r="F105" s="247" t="s">
        <v>415</v>
      </c>
      <c r="G105" s="248">
        <v>4</v>
      </c>
      <c r="H105" s="249"/>
      <c r="I105" s="250">
        <f t="shared" si="8"/>
        <v>0</v>
      </c>
      <c r="J105" s="250">
        <f t="shared" si="5"/>
        <v>0</v>
      </c>
      <c r="K105" s="251" t="str">
        <f t="shared" si="6"/>
        <v>Included in other item</v>
      </c>
      <c r="L105" s="224"/>
      <c r="M105" s="224"/>
      <c r="N105" s="228"/>
    </row>
    <row r="106" spans="1:14" ht="99">
      <c r="A106" s="234">
        <f t="shared" si="7"/>
        <v>85</v>
      </c>
      <c r="B106" s="243"/>
      <c r="C106" s="252">
        <v>0.18</v>
      </c>
      <c r="D106" s="253"/>
      <c r="E106" s="254" t="s">
        <v>403</v>
      </c>
      <c r="F106" s="247" t="s">
        <v>415</v>
      </c>
      <c r="G106" s="248">
        <v>5</v>
      </c>
      <c r="H106" s="249"/>
      <c r="I106" s="250">
        <f t="shared" si="8"/>
        <v>0</v>
      </c>
      <c r="J106" s="250">
        <f t="shared" si="5"/>
        <v>0</v>
      </c>
      <c r="K106" s="251" t="str">
        <f t="shared" si="6"/>
        <v>Included in other item</v>
      </c>
      <c r="L106" s="224"/>
      <c r="M106" s="224"/>
      <c r="N106" s="228"/>
    </row>
    <row r="107" spans="1:14" ht="66">
      <c r="A107" s="234">
        <f t="shared" si="7"/>
        <v>86</v>
      </c>
      <c r="B107" s="243"/>
      <c r="C107" s="252">
        <v>0.18</v>
      </c>
      <c r="D107" s="253"/>
      <c r="E107" s="254" t="s">
        <v>404</v>
      </c>
      <c r="F107" s="247" t="s">
        <v>415</v>
      </c>
      <c r="G107" s="248">
        <v>5</v>
      </c>
      <c r="H107" s="249"/>
      <c r="I107" s="250">
        <f t="shared" si="8"/>
        <v>0</v>
      </c>
      <c r="J107" s="250">
        <f t="shared" si="5"/>
        <v>0</v>
      </c>
      <c r="K107" s="251" t="str">
        <f t="shared" si="6"/>
        <v>Included in other item</v>
      </c>
      <c r="L107" s="224"/>
      <c r="M107" s="224"/>
      <c r="N107" s="228"/>
    </row>
    <row r="108" spans="1:14" ht="82.5">
      <c r="A108" s="234">
        <f t="shared" si="7"/>
        <v>87</v>
      </c>
      <c r="B108" s="243"/>
      <c r="C108" s="252">
        <v>0.18</v>
      </c>
      <c r="D108" s="253"/>
      <c r="E108" s="254" t="s">
        <v>405</v>
      </c>
      <c r="F108" s="247" t="s">
        <v>415</v>
      </c>
      <c r="G108" s="248">
        <v>5</v>
      </c>
      <c r="H108" s="249"/>
      <c r="I108" s="250">
        <f t="shared" si="8"/>
        <v>0</v>
      </c>
      <c r="J108" s="250">
        <f t="shared" si="5"/>
        <v>0</v>
      </c>
      <c r="K108" s="251" t="str">
        <f t="shared" si="6"/>
        <v>Included in other item</v>
      </c>
      <c r="L108" s="224"/>
      <c r="M108" s="224"/>
      <c r="N108" s="228"/>
    </row>
    <row r="109" spans="1:14" ht="49.5">
      <c r="A109" s="234">
        <f t="shared" si="7"/>
        <v>88</v>
      </c>
      <c r="B109" s="243"/>
      <c r="C109" s="252">
        <v>0.18</v>
      </c>
      <c r="D109" s="253"/>
      <c r="E109" s="254" t="s">
        <v>406</v>
      </c>
      <c r="F109" s="247" t="s">
        <v>415</v>
      </c>
      <c r="G109" s="248">
        <v>10</v>
      </c>
      <c r="H109" s="249"/>
      <c r="I109" s="250">
        <f t="shared" si="8"/>
        <v>0</v>
      </c>
      <c r="J109" s="250">
        <f t="shared" si="5"/>
        <v>0</v>
      </c>
      <c r="K109" s="251" t="str">
        <f t="shared" si="6"/>
        <v>Included in other item</v>
      </c>
      <c r="L109" s="224"/>
      <c r="M109" s="224"/>
      <c r="N109" s="228"/>
    </row>
    <row r="110" spans="1:14" ht="49.5">
      <c r="A110" s="234">
        <f t="shared" si="7"/>
        <v>89</v>
      </c>
      <c r="B110" s="243"/>
      <c r="C110" s="252">
        <v>0.18</v>
      </c>
      <c r="D110" s="253"/>
      <c r="E110" s="254" t="s">
        <v>407</v>
      </c>
      <c r="F110" s="247" t="s">
        <v>415</v>
      </c>
      <c r="G110" s="248">
        <v>4</v>
      </c>
      <c r="H110" s="249"/>
      <c r="I110" s="250">
        <f t="shared" si="8"/>
        <v>0</v>
      </c>
      <c r="J110" s="250">
        <f t="shared" si="5"/>
        <v>0</v>
      </c>
      <c r="K110" s="251" t="str">
        <f t="shared" si="6"/>
        <v>Included in other item</v>
      </c>
      <c r="L110" s="224"/>
      <c r="M110" s="224"/>
      <c r="N110" s="228"/>
    </row>
    <row r="111" spans="1:14" ht="99">
      <c r="A111" s="234">
        <f t="shared" si="7"/>
        <v>90</v>
      </c>
      <c r="B111" s="243"/>
      <c r="C111" s="252">
        <v>0.18</v>
      </c>
      <c r="D111" s="253"/>
      <c r="E111" s="254" t="s">
        <v>482</v>
      </c>
      <c r="F111" s="247" t="s">
        <v>484</v>
      </c>
      <c r="G111" s="248">
        <v>1</v>
      </c>
      <c r="H111" s="249"/>
      <c r="I111" s="250">
        <f t="shared" ref="I111:I112" si="9">H111*G111</f>
        <v>0</v>
      </c>
      <c r="J111" s="250">
        <f t="shared" ref="J111:J112" si="10">C111*I111</f>
        <v>0</v>
      </c>
      <c r="K111" s="251" t="str">
        <f t="shared" si="6"/>
        <v>Included in other item</v>
      </c>
      <c r="L111" s="224"/>
      <c r="M111" s="224"/>
      <c r="N111" s="228"/>
    </row>
    <row r="112" spans="1:14" ht="66">
      <c r="A112" s="234">
        <f t="shared" si="7"/>
        <v>91</v>
      </c>
      <c r="B112" s="243"/>
      <c r="C112" s="252">
        <v>0.18</v>
      </c>
      <c r="D112" s="253"/>
      <c r="E112" s="254" t="s">
        <v>483</v>
      </c>
      <c r="F112" s="247" t="s">
        <v>484</v>
      </c>
      <c r="G112" s="248">
        <v>1</v>
      </c>
      <c r="H112" s="249"/>
      <c r="I112" s="250">
        <f t="shared" si="9"/>
        <v>0</v>
      </c>
      <c r="J112" s="250">
        <f t="shared" si="10"/>
        <v>0</v>
      </c>
      <c r="K112" s="251" t="str">
        <f t="shared" si="6"/>
        <v>Included in other item</v>
      </c>
      <c r="L112" s="224"/>
      <c r="M112" s="224"/>
      <c r="N112" s="228"/>
    </row>
    <row r="113" spans="1:14" s="63" customFormat="1">
      <c r="A113" s="255"/>
      <c r="B113" s="256"/>
      <c r="C113" s="257"/>
      <c r="D113" s="258"/>
      <c r="E113" s="246" t="s">
        <v>408</v>
      </c>
      <c r="F113" s="259"/>
      <c r="G113" s="260"/>
      <c r="H113" s="261"/>
      <c r="I113" s="262"/>
      <c r="J113" s="262"/>
      <c r="K113" s="251"/>
      <c r="L113" s="263"/>
      <c r="M113" s="263"/>
      <c r="N113" s="264"/>
    </row>
    <row r="114" spans="1:14" ht="72.75" customHeight="1">
      <c r="A114" s="234">
        <f>A112+1</f>
        <v>92</v>
      </c>
      <c r="B114" s="243"/>
      <c r="C114" s="252">
        <v>0.18</v>
      </c>
      <c r="D114" s="253"/>
      <c r="E114" s="254" t="s">
        <v>409</v>
      </c>
      <c r="F114" s="247" t="s">
        <v>411</v>
      </c>
      <c r="G114" s="248">
        <v>850</v>
      </c>
      <c r="H114" s="249"/>
      <c r="I114" s="250">
        <f t="shared" si="8"/>
        <v>0</v>
      </c>
      <c r="J114" s="250">
        <f t="shared" si="5"/>
        <v>0</v>
      </c>
      <c r="K114" s="251" t="str">
        <f t="shared" si="6"/>
        <v>Included in other item</v>
      </c>
      <c r="L114" s="224"/>
      <c r="M114" s="224"/>
      <c r="N114" s="228"/>
    </row>
    <row r="115" spans="1:14" ht="24.75" customHeight="1">
      <c r="A115" s="219"/>
      <c r="B115" s="265"/>
      <c r="C115" s="266"/>
      <c r="D115" s="267"/>
      <c r="E115" s="268" t="s">
        <v>265</v>
      </c>
      <c r="F115" s="268"/>
      <c r="G115" s="268"/>
      <c r="H115" s="269"/>
      <c r="I115" s="270">
        <f>SUM(I11:I114)</f>
        <v>0</v>
      </c>
      <c r="J115" s="270">
        <f>SUM(J11:J114)</f>
        <v>0</v>
      </c>
      <c r="K115" s="270"/>
      <c r="L115" s="224"/>
      <c r="M115" s="224"/>
      <c r="N115" s="228"/>
    </row>
    <row r="116" spans="1:14">
      <c r="A116" s="217" t="s">
        <v>266</v>
      </c>
      <c r="B116" s="235"/>
      <c r="C116" s="236"/>
      <c r="D116" s="237"/>
      <c r="E116" s="238" t="s">
        <v>267</v>
      </c>
      <c r="F116" s="239"/>
      <c r="G116" s="218"/>
      <c r="H116" s="240"/>
      <c r="I116" s="271"/>
      <c r="J116" s="272"/>
      <c r="K116" s="272"/>
      <c r="L116" s="224"/>
      <c r="M116" s="224"/>
      <c r="N116" s="228"/>
    </row>
    <row r="117" spans="1:14" ht="33">
      <c r="A117" s="234">
        <v>1</v>
      </c>
      <c r="B117" s="243"/>
      <c r="C117" s="252">
        <v>0.18</v>
      </c>
      <c r="D117" s="273"/>
      <c r="E117" s="274" t="s">
        <v>419</v>
      </c>
      <c r="F117" s="275" t="s">
        <v>458</v>
      </c>
      <c r="G117" s="183">
        <v>60</v>
      </c>
      <c r="H117" s="249"/>
      <c r="I117" s="250">
        <f t="shared" ref="I117" si="11">H117*G117</f>
        <v>0</v>
      </c>
      <c r="J117" s="250">
        <f t="shared" ref="J117" si="12">C117*I117</f>
        <v>0</v>
      </c>
      <c r="K117" s="251" t="str">
        <f t="shared" si="6"/>
        <v>Included in other item</v>
      </c>
      <c r="L117" s="224"/>
      <c r="M117" s="224"/>
      <c r="N117" s="228"/>
    </row>
    <row r="118" spans="1:14" ht="33">
      <c r="A118" s="234">
        <v>2</v>
      </c>
      <c r="B118" s="243"/>
      <c r="C118" s="252">
        <v>0.18</v>
      </c>
      <c r="D118" s="273"/>
      <c r="E118" s="274" t="s">
        <v>420</v>
      </c>
      <c r="F118" s="275" t="s">
        <v>458</v>
      </c>
      <c r="G118" s="183">
        <v>40</v>
      </c>
      <c r="H118" s="249"/>
      <c r="I118" s="250">
        <f t="shared" ref="I118:I155" si="13">H118*G118</f>
        <v>0</v>
      </c>
      <c r="J118" s="250">
        <f t="shared" ref="J118:J155" si="14">C118*I118</f>
        <v>0</v>
      </c>
      <c r="K118" s="251" t="str">
        <f t="shared" si="6"/>
        <v>Included in other item</v>
      </c>
      <c r="L118" s="224"/>
      <c r="M118" s="224"/>
      <c r="N118" s="228"/>
    </row>
    <row r="119" spans="1:14" ht="33">
      <c r="A119" s="234">
        <v>3</v>
      </c>
      <c r="B119" s="243"/>
      <c r="C119" s="252">
        <v>0.18</v>
      </c>
      <c r="D119" s="273"/>
      <c r="E119" s="274" t="s">
        <v>421</v>
      </c>
      <c r="F119" s="275" t="s">
        <v>458</v>
      </c>
      <c r="G119" s="183">
        <v>6</v>
      </c>
      <c r="H119" s="249"/>
      <c r="I119" s="250">
        <f t="shared" si="13"/>
        <v>0</v>
      </c>
      <c r="J119" s="250">
        <f t="shared" si="14"/>
        <v>0</v>
      </c>
      <c r="K119" s="251" t="str">
        <f t="shared" si="6"/>
        <v>Included in other item</v>
      </c>
      <c r="L119" s="224"/>
      <c r="M119" s="224"/>
      <c r="N119" s="228"/>
    </row>
    <row r="120" spans="1:14" ht="49.5">
      <c r="A120" s="234">
        <v>4</v>
      </c>
      <c r="B120" s="243"/>
      <c r="C120" s="252">
        <v>0.18</v>
      </c>
      <c r="D120" s="273"/>
      <c r="E120" s="274" t="s">
        <v>422</v>
      </c>
      <c r="F120" s="275" t="s">
        <v>459</v>
      </c>
      <c r="G120" s="183">
        <v>100</v>
      </c>
      <c r="H120" s="249"/>
      <c r="I120" s="250">
        <f t="shared" si="13"/>
        <v>0</v>
      </c>
      <c r="J120" s="250">
        <f t="shared" si="14"/>
        <v>0</v>
      </c>
      <c r="K120" s="251" t="str">
        <f t="shared" si="6"/>
        <v>Included in other item</v>
      </c>
      <c r="L120" s="224"/>
      <c r="M120" s="224"/>
      <c r="N120" s="228"/>
    </row>
    <row r="121" spans="1:14" ht="49.5">
      <c r="A121" s="234">
        <v>5</v>
      </c>
      <c r="B121" s="243"/>
      <c r="C121" s="252">
        <v>0.18</v>
      </c>
      <c r="D121" s="273"/>
      <c r="E121" s="274" t="s">
        <v>423</v>
      </c>
      <c r="F121" s="275" t="s">
        <v>459</v>
      </c>
      <c r="G121" s="183">
        <v>200</v>
      </c>
      <c r="H121" s="249"/>
      <c r="I121" s="250">
        <f t="shared" si="13"/>
        <v>0</v>
      </c>
      <c r="J121" s="250">
        <f t="shared" si="14"/>
        <v>0</v>
      </c>
      <c r="K121" s="251" t="str">
        <f t="shared" si="6"/>
        <v>Included in other item</v>
      </c>
      <c r="L121" s="224"/>
      <c r="M121" s="224"/>
      <c r="N121" s="228"/>
    </row>
    <row r="122" spans="1:14" ht="33">
      <c r="A122" s="234">
        <v>6</v>
      </c>
      <c r="B122" s="243"/>
      <c r="C122" s="252">
        <v>0.18</v>
      </c>
      <c r="D122" s="273"/>
      <c r="E122" s="274" t="s">
        <v>424</v>
      </c>
      <c r="F122" s="275" t="s">
        <v>459</v>
      </c>
      <c r="G122" s="183">
        <v>200</v>
      </c>
      <c r="H122" s="249"/>
      <c r="I122" s="250">
        <f t="shared" si="13"/>
        <v>0</v>
      </c>
      <c r="J122" s="250">
        <f t="shared" si="14"/>
        <v>0</v>
      </c>
      <c r="K122" s="251" t="str">
        <f t="shared" si="6"/>
        <v>Included in other item</v>
      </c>
      <c r="L122" s="224"/>
      <c r="M122" s="224"/>
      <c r="N122" s="228"/>
    </row>
    <row r="123" spans="1:14" ht="49.5">
      <c r="A123" s="234">
        <v>7</v>
      </c>
      <c r="B123" s="243"/>
      <c r="C123" s="252">
        <v>0.18</v>
      </c>
      <c r="D123" s="273"/>
      <c r="E123" s="274" t="s">
        <v>425</v>
      </c>
      <c r="F123" s="275" t="s">
        <v>459</v>
      </c>
      <c r="G123" s="183">
        <v>200</v>
      </c>
      <c r="H123" s="249"/>
      <c r="I123" s="250">
        <f t="shared" si="13"/>
        <v>0</v>
      </c>
      <c r="J123" s="250">
        <f t="shared" si="14"/>
        <v>0</v>
      </c>
      <c r="K123" s="251" t="str">
        <f t="shared" si="6"/>
        <v>Included in other item</v>
      </c>
      <c r="L123" s="224"/>
      <c r="M123" s="224"/>
      <c r="N123" s="228"/>
    </row>
    <row r="124" spans="1:14" ht="33">
      <c r="A124" s="234">
        <v>8</v>
      </c>
      <c r="B124" s="243"/>
      <c r="C124" s="252">
        <v>0.18</v>
      </c>
      <c r="D124" s="273"/>
      <c r="E124" s="274" t="s">
        <v>426</v>
      </c>
      <c r="F124" s="275" t="s">
        <v>459</v>
      </c>
      <c r="G124" s="183">
        <v>50</v>
      </c>
      <c r="H124" s="249"/>
      <c r="I124" s="250">
        <f t="shared" si="13"/>
        <v>0</v>
      </c>
      <c r="J124" s="250">
        <f t="shared" si="14"/>
        <v>0</v>
      </c>
      <c r="K124" s="251" t="str">
        <f t="shared" si="6"/>
        <v>Included in other item</v>
      </c>
      <c r="L124" s="224"/>
      <c r="M124" s="224"/>
      <c r="N124" s="228"/>
    </row>
    <row r="125" spans="1:14" ht="49.5">
      <c r="A125" s="234">
        <v>9</v>
      </c>
      <c r="B125" s="243"/>
      <c r="C125" s="252">
        <v>0.18</v>
      </c>
      <c r="D125" s="273"/>
      <c r="E125" s="274" t="s">
        <v>427</v>
      </c>
      <c r="F125" s="275" t="s">
        <v>459</v>
      </c>
      <c r="G125" s="183">
        <v>200</v>
      </c>
      <c r="H125" s="249"/>
      <c r="I125" s="250">
        <f t="shared" si="13"/>
        <v>0</v>
      </c>
      <c r="J125" s="250">
        <f t="shared" si="14"/>
        <v>0</v>
      </c>
      <c r="K125" s="251" t="str">
        <f t="shared" si="6"/>
        <v>Included in other item</v>
      </c>
      <c r="L125" s="224"/>
      <c r="M125" s="224"/>
      <c r="N125" s="228"/>
    </row>
    <row r="126" spans="1:14" ht="49.5">
      <c r="A126" s="234">
        <v>10</v>
      </c>
      <c r="B126" s="243"/>
      <c r="C126" s="252">
        <v>0.18</v>
      </c>
      <c r="D126" s="273"/>
      <c r="E126" s="274" t="s">
        <v>428</v>
      </c>
      <c r="F126" s="275" t="s">
        <v>459</v>
      </c>
      <c r="G126" s="183">
        <v>100</v>
      </c>
      <c r="H126" s="249"/>
      <c r="I126" s="250">
        <f t="shared" si="13"/>
        <v>0</v>
      </c>
      <c r="J126" s="250">
        <f t="shared" si="14"/>
        <v>0</v>
      </c>
      <c r="K126" s="251" t="str">
        <f t="shared" si="6"/>
        <v>Included in other item</v>
      </c>
      <c r="L126" s="224"/>
      <c r="M126" s="224"/>
      <c r="N126" s="228"/>
    </row>
    <row r="127" spans="1:14" ht="33">
      <c r="A127" s="234">
        <v>11</v>
      </c>
      <c r="B127" s="243"/>
      <c r="C127" s="252">
        <v>0.18</v>
      </c>
      <c r="D127" s="273"/>
      <c r="E127" s="274" t="s">
        <v>429</v>
      </c>
      <c r="F127" s="275" t="s">
        <v>460</v>
      </c>
      <c r="G127" s="183">
        <v>50</v>
      </c>
      <c r="H127" s="249"/>
      <c r="I127" s="250">
        <f t="shared" si="13"/>
        <v>0</v>
      </c>
      <c r="J127" s="250">
        <f t="shared" si="14"/>
        <v>0</v>
      </c>
      <c r="K127" s="251" t="str">
        <f t="shared" si="6"/>
        <v>Included in other item</v>
      </c>
      <c r="L127" s="224"/>
      <c r="M127" s="224"/>
      <c r="N127" s="228"/>
    </row>
    <row r="128" spans="1:14" ht="33">
      <c r="A128" s="234">
        <v>12</v>
      </c>
      <c r="B128" s="243"/>
      <c r="C128" s="252">
        <v>0.18</v>
      </c>
      <c r="D128" s="273"/>
      <c r="E128" s="274" t="s">
        <v>430</v>
      </c>
      <c r="F128" s="275" t="s">
        <v>460</v>
      </c>
      <c r="G128" s="183">
        <v>10</v>
      </c>
      <c r="H128" s="249"/>
      <c r="I128" s="250">
        <f t="shared" si="13"/>
        <v>0</v>
      </c>
      <c r="J128" s="250">
        <f t="shared" si="14"/>
        <v>0</v>
      </c>
      <c r="K128" s="251" t="str">
        <f t="shared" si="6"/>
        <v>Included in other item</v>
      </c>
      <c r="L128" s="224"/>
      <c r="M128" s="224"/>
      <c r="N128" s="228"/>
    </row>
    <row r="129" spans="1:14" ht="33">
      <c r="A129" s="234">
        <v>13</v>
      </c>
      <c r="B129" s="243"/>
      <c r="C129" s="252">
        <v>0.18</v>
      </c>
      <c r="D129" s="273"/>
      <c r="E129" s="274" t="s">
        <v>431</v>
      </c>
      <c r="F129" s="275" t="s">
        <v>460</v>
      </c>
      <c r="G129" s="183">
        <v>8</v>
      </c>
      <c r="H129" s="249"/>
      <c r="I129" s="250">
        <f t="shared" si="13"/>
        <v>0</v>
      </c>
      <c r="J129" s="250">
        <f t="shared" si="14"/>
        <v>0</v>
      </c>
      <c r="K129" s="251" t="str">
        <f t="shared" si="6"/>
        <v>Included in other item</v>
      </c>
      <c r="L129" s="224"/>
      <c r="M129" s="224"/>
      <c r="N129" s="228"/>
    </row>
    <row r="130" spans="1:14" ht="33">
      <c r="A130" s="234">
        <v>14</v>
      </c>
      <c r="B130" s="243"/>
      <c r="C130" s="252">
        <v>0.18</v>
      </c>
      <c r="D130" s="273"/>
      <c r="E130" s="274" t="s">
        <v>432</v>
      </c>
      <c r="F130" s="275" t="s">
        <v>460</v>
      </c>
      <c r="G130" s="183">
        <v>4</v>
      </c>
      <c r="H130" s="249"/>
      <c r="I130" s="250">
        <f t="shared" si="13"/>
        <v>0</v>
      </c>
      <c r="J130" s="250">
        <f t="shared" si="14"/>
        <v>0</v>
      </c>
      <c r="K130" s="251" t="str">
        <f t="shared" si="6"/>
        <v>Included in other item</v>
      </c>
      <c r="L130" s="224"/>
      <c r="M130" s="224"/>
      <c r="N130" s="228"/>
    </row>
    <row r="131" spans="1:14" ht="49.5">
      <c r="A131" s="234">
        <v>15</v>
      </c>
      <c r="B131" s="243"/>
      <c r="C131" s="252">
        <v>0.18</v>
      </c>
      <c r="D131" s="273"/>
      <c r="E131" s="274" t="s">
        <v>433</v>
      </c>
      <c r="F131" s="275" t="s">
        <v>460</v>
      </c>
      <c r="G131" s="183">
        <v>8</v>
      </c>
      <c r="H131" s="249"/>
      <c r="I131" s="250">
        <f t="shared" si="13"/>
        <v>0</v>
      </c>
      <c r="J131" s="250">
        <f t="shared" si="14"/>
        <v>0</v>
      </c>
      <c r="K131" s="251" t="str">
        <f t="shared" si="6"/>
        <v>Included in other item</v>
      </c>
      <c r="L131" s="224"/>
      <c r="M131" s="224"/>
      <c r="N131" s="228"/>
    </row>
    <row r="132" spans="1:14" ht="49.5">
      <c r="A132" s="234">
        <v>16</v>
      </c>
      <c r="B132" s="243"/>
      <c r="C132" s="252">
        <v>0.18</v>
      </c>
      <c r="D132" s="273"/>
      <c r="E132" s="274" t="s">
        <v>434</v>
      </c>
      <c r="F132" s="275" t="s">
        <v>460</v>
      </c>
      <c r="G132" s="183">
        <v>8</v>
      </c>
      <c r="H132" s="249"/>
      <c r="I132" s="250">
        <f t="shared" si="13"/>
        <v>0</v>
      </c>
      <c r="J132" s="250">
        <f t="shared" si="14"/>
        <v>0</v>
      </c>
      <c r="K132" s="251" t="str">
        <f t="shared" si="6"/>
        <v>Included in other item</v>
      </c>
      <c r="L132" s="224"/>
      <c r="M132" s="224"/>
      <c r="N132" s="228"/>
    </row>
    <row r="133" spans="1:14" ht="49.5">
      <c r="A133" s="234">
        <v>17</v>
      </c>
      <c r="B133" s="243"/>
      <c r="C133" s="252">
        <v>0.18</v>
      </c>
      <c r="D133" s="273"/>
      <c r="E133" s="274" t="s">
        <v>435</v>
      </c>
      <c r="F133" s="275" t="s">
        <v>460</v>
      </c>
      <c r="G133" s="183">
        <v>6</v>
      </c>
      <c r="H133" s="249"/>
      <c r="I133" s="250">
        <f t="shared" si="13"/>
        <v>0</v>
      </c>
      <c r="J133" s="250">
        <f t="shared" si="14"/>
        <v>0</v>
      </c>
      <c r="K133" s="251" t="str">
        <f t="shared" si="6"/>
        <v>Included in other item</v>
      </c>
      <c r="L133" s="224"/>
      <c r="M133" s="224"/>
      <c r="N133" s="228"/>
    </row>
    <row r="134" spans="1:14" ht="49.5">
      <c r="A134" s="234">
        <v>18</v>
      </c>
      <c r="B134" s="243"/>
      <c r="C134" s="252">
        <v>0.18</v>
      </c>
      <c r="D134" s="273"/>
      <c r="E134" s="274" t="s">
        <v>436</v>
      </c>
      <c r="F134" s="275" t="s">
        <v>460</v>
      </c>
      <c r="G134" s="183">
        <v>20</v>
      </c>
      <c r="H134" s="249"/>
      <c r="I134" s="250">
        <f t="shared" si="13"/>
        <v>0</v>
      </c>
      <c r="J134" s="250">
        <f t="shared" si="14"/>
        <v>0</v>
      </c>
      <c r="K134" s="251" t="str">
        <f t="shared" si="6"/>
        <v>Included in other item</v>
      </c>
      <c r="L134" s="224"/>
      <c r="M134" s="224"/>
      <c r="N134" s="228"/>
    </row>
    <row r="135" spans="1:14" ht="49.5">
      <c r="A135" s="234">
        <v>19</v>
      </c>
      <c r="B135" s="243"/>
      <c r="C135" s="252">
        <v>0.18</v>
      </c>
      <c r="D135" s="273"/>
      <c r="E135" s="274" t="s">
        <v>437</v>
      </c>
      <c r="F135" s="275" t="s">
        <v>460</v>
      </c>
      <c r="G135" s="183">
        <v>10</v>
      </c>
      <c r="H135" s="249"/>
      <c r="I135" s="250">
        <f t="shared" si="13"/>
        <v>0</v>
      </c>
      <c r="J135" s="250">
        <f t="shared" si="14"/>
        <v>0</v>
      </c>
      <c r="K135" s="251" t="str">
        <f t="shared" si="6"/>
        <v>Included in other item</v>
      </c>
      <c r="L135" s="224"/>
      <c r="M135" s="224"/>
      <c r="N135" s="228"/>
    </row>
    <row r="136" spans="1:14" ht="49.5">
      <c r="A136" s="234">
        <v>20</v>
      </c>
      <c r="B136" s="243"/>
      <c r="C136" s="252">
        <v>0.18</v>
      </c>
      <c r="D136" s="273"/>
      <c r="E136" s="274" t="s">
        <v>438</v>
      </c>
      <c r="F136" s="275" t="s">
        <v>460</v>
      </c>
      <c r="G136" s="183">
        <v>3</v>
      </c>
      <c r="H136" s="249"/>
      <c r="I136" s="250">
        <f t="shared" si="13"/>
        <v>0</v>
      </c>
      <c r="J136" s="250">
        <f t="shared" si="14"/>
        <v>0</v>
      </c>
      <c r="K136" s="251" t="str">
        <f t="shared" si="6"/>
        <v>Included in other item</v>
      </c>
      <c r="L136" s="224"/>
      <c r="M136" s="224"/>
      <c r="N136" s="228"/>
    </row>
    <row r="137" spans="1:14">
      <c r="A137" s="234">
        <v>21</v>
      </c>
      <c r="B137" s="243"/>
      <c r="C137" s="252">
        <v>0.18</v>
      </c>
      <c r="D137" s="273"/>
      <c r="E137" s="274" t="s">
        <v>439</v>
      </c>
      <c r="F137" s="275" t="s">
        <v>460</v>
      </c>
      <c r="G137" s="183">
        <v>4</v>
      </c>
      <c r="H137" s="249"/>
      <c r="I137" s="250">
        <f t="shared" si="13"/>
        <v>0</v>
      </c>
      <c r="J137" s="250">
        <f t="shared" si="14"/>
        <v>0</v>
      </c>
      <c r="K137" s="251" t="str">
        <f t="shared" si="6"/>
        <v>Included in other item</v>
      </c>
      <c r="L137" s="224"/>
      <c r="M137" s="224"/>
      <c r="N137" s="228"/>
    </row>
    <row r="138" spans="1:14">
      <c r="A138" s="234">
        <v>22</v>
      </c>
      <c r="B138" s="243"/>
      <c r="C138" s="252">
        <v>0.18</v>
      </c>
      <c r="D138" s="273"/>
      <c r="E138" s="274" t="s">
        <v>440</v>
      </c>
      <c r="F138" s="275" t="s">
        <v>460</v>
      </c>
      <c r="G138" s="183">
        <v>4</v>
      </c>
      <c r="H138" s="249"/>
      <c r="I138" s="250">
        <f t="shared" si="13"/>
        <v>0</v>
      </c>
      <c r="J138" s="250">
        <f t="shared" si="14"/>
        <v>0</v>
      </c>
      <c r="K138" s="251" t="str">
        <f t="shared" si="6"/>
        <v>Included in other item</v>
      </c>
      <c r="L138" s="224"/>
      <c r="M138" s="224"/>
      <c r="N138" s="228"/>
    </row>
    <row r="139" spans="1:14" ht="33">
      <c r="A139" s="234">
        <v>23</v>
      </c>
      <c r="B139" s="243"/>
      <c r="C139" s="252">
        <v>0.18</v>
      </c>
      <c r="D139" s="273"/>
      <c r="E139" s="274" t="s">
        <v>441</v>
      </c>
      <c r="F139" s="275" t="s">
        <v>460</v>
      </c>
      <c r="G139" s="183">
        <v>7</v>
      </c>
      <c r="H139" s="249"/>
      <c r="I139" s="250">
        <f t="shared" si="13"/>
        <v>0</v>
      </c>
      <c r="J139" s="250">
        <f t="shared" si="14"/>
        <v>0</v>
      </c>
      <c r="K139" s="251" t="str">
        <f t="shared" si="6"/>
        <v>Included in other item</v>
      </c>
      <c r="L139" s="224"/>
      <c r="M139" s="224"/>
      <c r="N139" s="228"/>
    </row>
    <row r="140" spans="1:14">
      <c r="A140" s="234">
        <v>24</v>
      </c>
      <c r="B140" s="243"/>
      <c r="C140" s="252">
        <v>0.18</v>
      </c>
      <c r="D140" s="273"/>
      <c r="E140" s="274" t="s">
        <v>442</v>
      </c>
      <c r="F140" s="275" t="s">
        <v>460</v>
      </c>
      <c r="G140" s="183">
        <v>15</v>
      </c>
      <c r="H140" s="249"/>
      <c r="I140" s="250">
        <f t="shared" si="13"/>
        <v>0</v>
      </c>
      <c r="J140" s="250">
        <f t="shared" si="14"/>
        <v>0</v>
      </c>
      <c r="K140" s="251" t="str">
        <f t="shared" si="6"/>
        <v>Included in other item</v>
      </c>
      <c r="L140" s="224"/>
      <c r="M140" s="224"/>
      <c r="N140" s="228"/>
    </row>
    <row r="141" spans="1:14" ht="33">
      <c r="A141" s="234">
        <v>25</v>
      </c>
      <c r="B141" s="243"/>
      <c r="C141" s="252">
        <v>0.18</v>
      </c>
      <c r="D141" s="273"/>
      <c r="E141" s="274" t="s">
        <v>443</v>
      </c>
      <c r="F141" s="275" t="s">
        <v>460</v>
      </c>
      <c r="G141" s="183">
        <v>130</v>
      </c>
      <c r="H141" s="249"/>
      <c r="I141" s="250">
        <f t="shared" si="13"/>
        <v>0</v>
      </c>
      <c r="J141" s="250">
        <f t="shared" si="14"/>
        <v>0</v>
      </c>
      <c r="K141" s="251" t="str">
        <f t="shared" si="6"/>
        <v>Included in other item</v>
      </c>
      <c r="L141" s="224"/>
      <c r="M141" s="224"/>
      <c r="N141" s="228"/>
    </row>
    <row r="142" spans="1:14" ht="66">
      <c r="A142" s="234">
        <v>26</v>
      </c>
      <c r="B142" s="243"/>
      <c r="C142" s="252">
        <v>0.18</v>
      </c>
      <c r="D142" s="273"/>
      <c r="E142" s="274" t="s">
        <v>444</v>
      </c>
      <c r="F142" s="275" t="s">
        <v>459</v>
      </c>
      <c r="G142" s="183">
        <v>110</v>
      </c>
      <c r="H142" s="249"/>
      <c r="I142" s="250">
        <f t="shared" si="13"/>
        <v>0</v>
      </c>
      <c r="J142" s="250">
        <f t="shared" si="14"/>
        <v>0</v>
      </c>
      <c r="K142" s="251" t="str">
        <f t="shared" ref="K142:K155" si="15">IF($N$9&lt;&gt;$N$8,IF(OR(H142="",H142=0),"Included in other item",""),"")</f>
        <v>Included in other item</v>
      </c>
      <c r="L142" s="224"/>
      <c r="M142" s="224"/>
      <c r="N142" s="228"/>
    </row>
    <row r="143" spans="1:14" ht="33">
      <c r="A143" s="234">
        <v>27</v>
      </c>
      <c r="B143" s="243"/>
      <c r="C143" s="252">
        <v>0.18</v>
      </c>
      <c r="D143" s="273"/>
      <c r="E143" s="274" t="s">
        <v>445</v>
      </c>
      <c r="F143" s="275" t="s">
        <v>460</v>
      </c>
      <c r="G143" s="183">
        <v>5</v>
      </c>
      <c r="H143" s="249"/>
      <c r="I143" s="250">
        <f t="shared" si="13"/>
        <v>0</v>
      </c>
      <c r="J143" s="250">
        <f t="shared" si="14"/>
        <v>0</v>
      </c>
      <c r="K143" s="251" t="str">
        <f t="shared" si="15"/>
        <v>Included in other item</v>
      </c>
      <c r="L143" s="224"/>
      <c r="M143" s="224"/>
      <c r="N143" s="228"/>
    </row>
    <row r="144" spans="1:14" ht="33">
      <c r="A144" s="234">
        <v>28</v>
      </c>
      <c r="B144" s="243"/>
      <c r="C144" s="252">
        <v>0.18</v>
      </c>
      <c r="D144" s="273"/>
      <c r="E144" s="274" t="s">
        <v>446</v>
      </c>
      <c r="F144" s="275" t="s">
        <v>460</v>
      </c>
      <c r="G144" s="183">
        <v>4</v>
      </c>
      <c r="H144" s="249"/>
      <c r="I144" s="250">
        <f t="shared" si="13"/>
        <v>0</v>
      </c>
      <c r="J144" s="250">
        <f t="shared" si="14"/>
        <v>0</v>
      </c>
      <c r="K144" s="251" t="str">
        <f t="shared" si="15"/>
        <v>Included in other item</v>
      </c>
      <c r="L144" s="224"/>
      <c r="M144" s="224"/>
      <c r="N144" s="228"/>
    </row>
    <row r="145" spans="1:14" ht="33">
      <c r="A145" s="234">
        <v>29</v>
      </c>
      <c r="B145" s="243"/>
      <c r="C145" s="252">
        <v>0.18</v>
      </c>
      <c r="D145" s="273"/>
      <c r="E145" s="274" t="s">
        <v>447</v>
      </c>
      <c r="F145" s="275" t="s">
        <v>459</v>
      </c>
      <c r="G145" s="183">
        <v>75</v>
      </c>
      <c r="H145" s="249"/>
      <c r="I145" s="250">
        <f t="shared" si="13"/>
        <v>0</v>
      </c>
      <c r="J145" s="250">
        <f t="shared" si="14"/>
        <v>0</v>
      </c>
      <c r="K145" s="251" t="str">
        <f t="shared" si="15"/>
        <v>Included in other item</v>
      </c>
      <c r="L145" s="224"/>
      <c r="M145" s="224"/>
      <c r="N145" s="228"/>
    </row>
    <row r="146" spans="1:14" ht="33">
      <c r="A146" s="234">
        <v>30</v>
      </c>
      <c r="B146" s="243"/>
      <c r="C146" s="252">
        <v>0.18</v>
      </c>
      <c r="D146" s="273"/>
      <c r="E146" s="274" t="s">
        <v>448</v>
      </c>
      <c r="F146" s="275" t="s">
        <v>460</v>
      </c>
      <c r="G146" s="183">
        <v>5</v>
      </c>
      <c r="H146" s="249"/>
      <c r="I146" s="250">
        <f t="shared" si="13"/>
        <v>0</v>
      </c>
      <c r="J146" s="250">
        <f t="shared" si="14"/>
        <v>0</v>
      </c>
      <c r="K146" s="251" t="str">
        <f t="shared" si="15"/>
        <v>Included in other item</v>
      </c>
      <c r="L146" s="224"/>
      <c r="M146" s="224"/>
      <c r="N146" s="228"/>
    </row>
    <row r="147" spans="1:14">
      <c r="A147" s="234">
        <v>31</v>
      </c>
      <c r="B147" s="243"/>
      <c r="C147" s="252">
        <v>0.18</v>
      </c>
      <c r="D147" s="273"/>
      <c r="E147" s="274" t="s">
        <v>449</v>
      </c>
      <c r="F147" s="275" t="s">
        <v>460</v>
      </c>
      <c r="G147" s="183">
        <v>1</v>
      </c>
      <c r="H147" s="249"/>
      <c r="I147" s="250">
        <f t="shared" si="13"/>
        <v>0</v>
      </c>
      <c r="J147" s="250">
        <f t="shared" si="14"/>
        <v>0</v>
      </c>
      <c r="K147" s="251" t="str">
        <f t="shared" si="15"/>
        <v>Included in other item</v>
      </c>
      <c r="L147" s="224"/>
      <c r="M147" s="224"/>
      <c r="N147" s="228"/>
    </row>
    <row r="148" spans="1:14">
      <c r="A148" s="234">
        <v>32</v>
      </c>
      <c r="B148" s="243"/>
      <c r="C148" s="252">
        <v>0.18</v>
      </c>
      <c r="D148" s="273"/>
      <c r="E148" s="274" t="s">
        <v>450</v>
      </c>
      <c r="F148" s="275" t="s">
        <v>460</v>
      </c>
      <c r="G148" s="183">
        <v>1</v>
      </c>
      <c r="H148" s="249"/>
      <c r="I148" s="250">
        <f t="shared" si="13"/>
        <v>0</v>
      </c>
      <c r="J148" s="250">
        <f t="shared" si="14"/>
        <v>0</v>
      </c>
      <c r="K148" s="251" t="str">
        <f t="shared" si="15"/>
        <v>Included in other item</v>
      </c>
      <c r="L148" s="224"/>
      <c r="M148" s="224"/>
      <c r="N148" s="228"/>
    </row>
    <row r="149" spans="1:14" ht="33">
      <c r="A149" s="234">
        <v>33</v>
      </c>
      <c r="B149" s="243"/>
      <c r="C149" s="252">
        <v>0.18</v>
      </c>
      <c r="D149" s="273"/>
      <c r="E149" s="274" t="s">
        <v>451</v>
      </c>
      <c r="F149" s="275" t="s">
        <v>459</v>
      </c>
      <c r="G149" s="183">
        <v>200</v>
      </c>
      <c r="H149" s="249"/>
      <c r="I149" s="250">
        <f t="shared" si="13"/>
        <v>0</v>
      </c>
      <c r="J149" s="250">
        <f t="shared" si="14"/>
        <v>0</v>
      </c>
      <c r="K149" s="251" t="str">
        <f t="shared" si="15"/>
        <v>Included in other item</v>
      </c>
      <c r="L149" s="224"/>
      <c r="M149" s="224"/>
      <c r="N149" s="228"/>
    </row>
    <row r="150" spans="1:14">
      <c r="A150" s="234">
        <v>34</v>
      </c>
      <c r="B150" s="243"/>
      <c r="C150" s="252">
        <v>0.18</v>
      </c>
      <c r="D150" s="273"/>
      <c r="E150" s="274" t="s">
        <v>452</v>
      </c>
      <c r="F150" s="275" t="s">
        <v>460</v>
      </c>
      <c r="G150" s="183">
        <v>8</v>
      </c>
      <c r="H150" s="249"/>
      <c r="I150" s="250">
        <f t="shared" si="13"/>
        <v>0</v>
      </c>
      <c r="J150" s="250">
        <f t="shared" si="14"/>
        <v>0</v>
      </c>
      <c r="K150" s="251" t="str">
        <f t="shared" si="15"/>
        <v>Included in other item</v>
      </c>
      <c r="L150" s="224"/>
      <c r="M150" s="224"/>
      <c r="N150" s="228"/>
    </row>
    <row r="151" spans="1:14">
      <c r="A151" s="234">
        <v>35</v>
      </c>
      <c r="B151" s="243"/>
      <c r="C151" s="252">
        <v>0.18</v>
      </c>
      <c r="D151" s="273"/>
      <c r="E151" s="274" t="s">
        <v>453</v>
      </c>
      <c r="F151" s="275" t="s">
        <v>460</v>
      </c>
      <c r="G151" s="183">
        <v>4</v>
      </c>
      <c r="H151" s="249"/>
      <c r="I151" s="250">
        <f t="shared" si="13"/>
        <v>0</v>
      </c>
      <c r="J151" s="250">
        <f t="shared" si="14"/>
        <v>0</v>
      </c>
      <c r="K151" s="251" t="str">
        <f t="shared" si="15"/>
        <v>Included in other item</v>
      </c>
      <c r="L151" s="224"/>
      <c r="M151" s="224"/>
      <c r="N151" s="228"/>
    </row>
    <row r="152" spans="1:14" ht="66">
      <c r="A152" s="234">
        <v>36</v>
      </c>
      <c r="B152" s="243"/>
      <c r="C152" s="252">
        <v>0.18</v>
      </c>
      <c r="D152" s="273"/>
      <c r="E152" s="274" t="s">
        <v>454</v>
      </c>
      <c r="F152" s="275" t="s">
        <v>460</v>
      </c>
      <c r="G152" s="183">
        <v>4</v>
      </c>
      <c r="H152" s="249"/>
      <c r="I152" s="250">
        <f t="shared" si="13"/>
        <v>0</v>
      </c>
      <c r="J152" s="250">
        <f t="shared" si="14"/>
        <v>0</v>
      </c>
      <c r="K152" s="251" t="str">
        <f t="shared" si="15"/>
        <v>Included in other item</v>
      </c>
      <c r="L152" s="224"/>
      <c r="M152" s="224"/>
      <c r="N152" s="228"/>
    </row>
    <row r="153" spans="1:14" ht="33">
      <c r="A153" s="234">
        <v>37</v>
      </c>
      <c r="B153" s="243"/>
      <c r="C153" s="252">
        <v>0.18</v>
      </c>
      <c r="D153" s="273"/>
      <c r="E153" s="274" t="s">
        <v>455</v>
      </c>
      <c r="F153" s="275" t="s">
        <v>460</v>
      </c>
      <c r="G153" s="183">
        <v>2</v>
      </c>
      <c r="H153" s="249"/>
      <c r="I153" s="250">
        <f t="shared" si="13"/>
        <v>0</v>
      </c>
      <c r="J153" s="250">
        <f t="shared" si="14"/>
        <v>0</v>
      </c>
      <c r="K153" s="251" t="str">
        <f t="shared" si="15"/>
        <v>Included in other item</v>
      </c>
      <c r="L153" s="224"/>
      <c r="M153" s="224"/>
      <c r="N153" s="228"/>
    </row>
    <row r="154" spans="1:14" ht="33">
      <c r="A154" s="234">
        <v>38</v>
      </c>
      <c r="B154" s="243"/>
      <c r="C154" s="252">
        <v>0.18</v>
      </c>
      <c r="D154" s="273"/>
      <c r="E154" s="274" t="s">
        <v>456</v>
      </c>
      <c r="F154" s="275" t="s">
        <v>460</v>
      </c>
      <c r="G154" s="183">
        <v>2</v>
      </c>
      <c r="H154" s="249"/>
      <c r="I154" s="250">
        <f t="shared" si="13"/>
        <v>0</v>
      </c>
      <c r="J154" s="250">
        <f t="shared" si="14"/>
        <v>0</v>
      </c>
      <c r="K154" s="251" t="str">
        <f t="shared" si="15"/>
        <v>Included in other item</v>
      </c>
      <c r="L154" s="224"/>
      <c r="M154" s="224"/>
      <c r="N154" s="228"/>
    </row>
    <row r="155" spans="1:14" ht="33">
      <c r="A155" s="234">
        <v>39</v>
      </c>
      <c r="B155" s="243"/>
      <c r="C155" s="252">
        <v>0.18</v>
      </c>
      <c r="D155" s="273"/>
      <c r="E155" s="274" t="s">
        <v>457</v>
      </c>
      <c r="F155" s="275" t="s">
        <v>460</v>
      </c>
      <c r="G155" s="183">
        <v>2</v>
      </c>
      <c r="H155" s="249"/>
      <c r="I155" s="250">
        <f t="shared" si="13"/>
        <v>0</v>
      </c>
      <c r="J155" s="250">
        <f t="shared" si="14"/>
        <v>0</v>
      </c>
      <c r="K155" s="251" t="str">
        <f t="shared" si="15"/>
        <v>Included in other item</v>
      </c>
      <c r="L155" s="224"/>
      <c r="M155" s="224"/>
      <c r="N155" s="228"/>
    </row>
    <row r="156" spans="1:14" ht="33" customHeight="1">
      <c r="A156" s="219"/>
      <c r="B156" s="265"/>
      <c r="C156" s="266"/>
      <c r="D156" s="267"/>
      <c r="E156" s="268" t="s">
        <v>326</v>
      </c>
      <c r="F156" s="276"/>
      <c r="G156" s="220"/>
      <c r="H156" s="269"/>
      <c r="I156" s="270">
        <f>SUM(I117:I155)</f>
        <v>0</v>
      </c>
      <c r="J156" s="270">
        <f>SUM(J117:J155)</f>
        <v>0</v>
      </c>
      <c r="K156" s="277"/>
      <c r="L156" s="224"/>
      <c r="M156" s="224"/>
      <c r="N156" s="228"/>
    </row>
    <row r="157" spans="1:14" ht="56.25" customHeight="1">
      <c r="A157" s="278"/>
      <c r="B157" s="278"/>
      <c r="C157" s="278"/>
      <c r="D157" s="278"/>
      <c r="E157" s="346" t="s">
        <v>268</v>
      </c>
      <c r="F157" s="346"/>
      <c r="G157" s="346"/>
      <c r="H157" s="346"/>
      <c r="I157" s="279">
        <f>I156+I115</f>
        <v>0</v>
      </c>
      <c r="J157" s="279">
        <f>J156+J115</f>
        <v>0</v>
      </c>
      <c r="K157" s="280"/>
      <c r="L157" s="281" t="str">
        <f>IF(COUNTIF(L6:L156,"TRUE"),"False","Sheet OK")</f>
        <v>Sheet OK</v>
      </c>
      <c r="M157" s="224"/>
      <c r="N157" s="224"/>
    </row>
    <row r="158" spans="1:14" ht="51.75" customHeight="1">
      <c r="A158" s="343" t="str">
        <f>IF(I157=0,"As all the line items are Left Blank the bid is considered as Non-responsive","Sheet OK")</f>
        <v>As all the line items are Left Blank the bid is considered as Non-responsive</v>
      </c>
      <c r="B158" s="343"/>
      <c r="C158" s="343"/>
      <c r="D158" s="343"/>
      <c r="E158" s="343"/>
      <c r="F158" s="343"/>
      <c r="G158" s="343"/>
      <c r="H158" s="343"/>
      <c r="I158" s="343"/>
      <c r="J158" s="343"/>
      <c r="K158" s="343"/>
      <c r="L158" s="224"/>
      <c r="M158" s="224"/>
      <c r="N158" s="224"/>
    </row>
    <row r="160" spans="1:14">
      <c r="L160" s="282" t="str">
        <f>IF(COUNTIF(L157:L159,"TRUE"),"False","Sheet OK")</f>
        <v>Sheet OK</v>
      </c>
      <c r="M160" s="282"/>
    </row>
  </sheetData>
  <sheetProtection algorithmName="SHA-512" hashValue="OEchFBJUXEEPsbi1axfaHTxDxE4dQvlNP5iYDwavMjWdAzQ7zqZVussuHL/xhnfHa53I4mmqNHgLA56ys2uDeA==" saltValue="0lhKMsxcWQWDs3aqvW3inw==" spinCount="100000" sheet="1" formatColumns="0" formatRows="0" selectLockedCells="1"/>
  <customSheetViews>
    <customSheetView guid="{FAE469C4-CC0E-407B-871F-7B3C94956CEC}" scale="90" showPageBreaks="1" fitToPage="1" printArea="1" view="pageBreakPreview">
      <selection activeCell="G17" sqref="G17"/>
      <pageMargins left="0" right="0" top="0" bottom="0" header="0" footer="0"/>
      <pageSetup paperSize="9" scale="72" orientation="landscape" r:id="rId1"/>
    </customSheetView>
    <customSheetView guid="{71DFD631-F0FC-4D77-B088-495FC5677788}" scale="90" showPageBreaks="1" fitToPage="1" printArea="1" view="pageBreakPreview">
      <selection activeCell="G17" sqref="G17"/>
      <pageMargins left="0" right="0" top="0" bottom="0" header="0" footer="0"/>
      <pageSetup paperSize="9" scale="72" orientation="landscape" r:id="rId2"/>
    </customSheetView>
    <customSheetView guid="{768FBB31-C98F-42D8-8A21-9E4C92CB0C4E}" scale="85" showPageBreaks="1" fitToPage="1" printArea="1" hiddenColumns="1" view="pageBreakPreview">
      <pane ySplit="9" topLeftCell="A10" activePane="bottomLeft" state="frozen"/>
      <selection pane="bottomLeft" activeCell="D13" sqref="D13"/>
      <pageMargins left="0" right="0" top="0" bottom="0" header="0" footer="0"/>
      <pageSetup paperSize="9" scale="26" orientation="landscape" r:id="rId3"/>
    </customSheetView>
    <customSheetView guid="{F3854C08-3477-4F6D-851C-40DFA3C6F6FE}" scale="70" showPageBreaks="1" fitToPage="1" printArea="1" hiddenColumns="1" view="pageBreakPreview">
      <pane ySplit="9" topLeftCell="A29" activePane="bottomLeft" state="frozen"/>
      <selection pane="bottomLeft" activeCell="D11" sqref="D11"/>
      <pageMargins left="0" right="0" top="0" bottom="0" header="0" footer="0"/>
      <pageSetup paperSize="9" scale="26" orientation="landscape" r:id="rId4"/>
    </customSheetView>
  </customSheetViews>
  <mergeCells count="12">
    <mergeCell ref="A158:K158"/>
    <mergeCell ref="A1:J1"/>
    <mergeCell ref="B3:G3"/>
    <mergeCell ref="B5:G5"/>
    <mergeCell ref="C7:G7"/>
    <mergeCell ref="E157:H157"/>
    <mergeCell ref="H3:J3"/>
    <mergeCell ref="H4:J4"/>
    <mergeCell ref="B4:G4"/>
    <mergeCell ref="B6:G6"/>
    <mergeCell ref="H5:J5"/>
    <mergeCell ref="A2:J2"/>
  </mergeCells>
  <phoneticPr fontId="52" type="noConversion"/>
  <conditionalFormatting sqref="A158:K158">
    <cfRule type="containsText" dxfId="5" priority="14" stopIfTrue="1" operator="containsText" text="sheet">
      <formula>NOT(ISERROR(SEARCH("sheet",A158)))</formula>
    </cfRule>
    <cfRule type="containsText" dxfId="4" priority="15" stopIfTrue="1" operator="containsText" text="Non-responsive">
      <formula>NOT(ISERROR(SEARCH("Non-responsive",A158)))</formula>
    </cfRule>
  </conditionalFormatting>
  <conditionalFormatting sqref="K11:K114 K117:K155">
    <cfRule type="containsText" dxfId="3" priority="3" operator="containsText" text="included">
      <formula>NOT(ISERROR(SEARCH("included",K11)))</formula>
    </cfRule>
  </conditionalFormatting>
  <dataValidations xWindow="1173" yWindow="438" count="2">
    <dataValidation allowBlank="1" showInputMessage="1" showErrorMessage="1" prompt="Please Enter SAC Code" sqref="B117:B155" xr:uid="{00000000-0002-0000-0500-000000000000}"/>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H117:H155" xr:uid="{00000000-0002-0000-0500-000001000000}">
      <formula1>0</formula1>
    </dataValidation>
  </dataValidations>
  <pageMargins left="0.7" right="0.7" top="0.75" bottom="0.75" header="0.3" footer="0.3"/>
  <pageSetup paperSize="9" scale="1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D26"/>
  <sheetViews>
    <sheetView view="pageBreakPreview" topLeftCell="A8" zoomScaleNormal="100" zoomScaleSheetLayoutView="100" workbookViewId="0">
      <selection activeCell="B13" sqref="B13:C13"/>
    </sheetView>
  </sheetViews>
  <sheetFormatPr defaultRowHeight="13.5"/>
  <cols>
    <col min="1" max="1" width="10.140625" style="142" bestFit="1" customWidth="1"/>
    <col min="2" max="2" width="41.140625" style="142" customWidth="1"/>
    <col min="3" max="3" width="16.42578125" style="142" customWidth="1"/>
    <col min="4" max="4" width="24" style="146" customWidth="1"/>
    <col min="5" max="16384" width="9.140625" style="142"/>
  </cols>
  <sheetData>
    <row r="1" spans="1:4" ht="57.75" customHeight="1">
      <c r="A1" s="295" t="str">
        <f>'Name of Bidder'!A1</f>
        <v>Renovation of VIP wing of Transit Camp in RHQ Building, POWERGRID, Secunderabad</v>
      </c>
      <c r="B1" s="295"/>
      <c r="C1" s="295"/>
      <c r="D1" s="295"/>
    </row>
    <row r="2" spans="1:4" ht="16.5">
      <c r="A2" s="295" t="s">
        <v>269</v>
      </c>
      <c r="B2" s="295"/>
      <c r="C2" s="295"/>
      <c r="D2" s="295"/>
    </row>
    <row r="3" spans="1:4">
      <c r="A3" s="348" t="s">
        <v>242</v>
      </c>
      <c r="B3" s="348"/>
      <c r="C3" s="348" t="s">
        <v>241</v>
      </c>
      <c r="D3" s="348"/>
    </row>
    <row r="4" spans="1:4">
      <c r="A4" s="185" t="s">
        <v>14</v>
      </c>
      <c r="B4" s="186">
        <f>'Name of Bidder'!C9</f>
        <v>0</v>
      </c>
      <c r="C4" s="185" t="s">
        <v>243</v>
      </c>
      <c r="D4" s="187"/>
    </row>
    <row r="5" spans="1:4" ht="16.5">
      <c r="A5" s="185" t="s">
        <v>15</v>
      </c>
      <c r="B5" s="186">
        <f>'Name of Bidder'!C10</f>
        <v>0</v>
      </c>
      <c r="C5" s="350" t="s">
        <v>244</v>
      </c>
      <c r="D5" s="350"/>
    </row>
    <row r="6" spans="1:4" ht="16.5">
      <c r="A6" s="188"/>
      <c r="B6" s="186">
        <f>'Name of Bidder'!C11</f>
        <v>0</v>
      </c>
      <c r="C6" s="62" t="s">
        <v>245</v>
      </c>
      <c r="D6" s="126"/>
    </row>
    <row r="7" spans="1:4" ht="16.5">
      <c r="A7" s="188"/>
      <c r="B7" s="186">
        <f>'Name of Bidder'!C12</f>
        <v>0</v>
      </c>
      <c r="C7" s="62" t="s">
        <v>270</v>
      </c>
      <c r="D7" s="126"/>
    </row>
    <row r="8" spans="1:4" ht="16.5">
      <c r="A8" s="188"/>
      <c r="B8" s="186"/>
      <c r="C8" s="62" t="s">
        <v>271</v>
      </c>
      <c r="D8" s="126"/>
    </row>
    <row r="9" spans="1:4" ht="15">
      <c r="A9" s="289" t="s">
        <v>248</v>
      </c>
      <c r="B9" s="349" t="s">
        <v>272</v>
      </c>
      <c r="C9" s="349"/>
      <c r="D9" s="290" t="s">
        <v>273</v>
      </c>
    </row>
    <row r="10" spans="1:4" ht="15">
      <c r="A10" s="143">
        <v>1.1000000000000001</v>
      </c>
      <c r="B10" s="351" t="s">
        <v>274</v>
      </c>
      <c r="C10" s="351"/>
      <c r="D10" s="189"/>
    </row>
    <row r="11" spans="1:4" ht="83.25" customHeight="1">
      <c r="A11" s="143"/>
      <c r="B11" s="352" t="str">
        <f>"Buyback for " &amp;A1</f>
        <v>Buyback for Renovation of VIP wing of Transit Camp in RHQ Building, POWERGRID, Secunderabad</v>
      </c>
      <c r="C11" s="352"/>
      <c r="D11" s="215">
        <f>-'Schedule-I'!H13</f>
        <v>0</v>
      </c>
    </row>
    <row r="12" spans="1:4" ht="15">
      <c r="A12" s="143">
        <v>1.2</v>
      </c>
      <c r="B12" s="351" t="s">
        <v>275</v>
      </c>
      <c r="C12" s="351"/>
      <c r="D12" s="216"/>
    </row>
    <row r="13" spans="1:4" ht="88.5" customHeight="1">
      <c r="A13" s="143"/>
      <c r="B13" s="352" t="str">
        <f>"Supply &amp; Installation Charges- Non-Schedule Civil &amp; Electrical Items for " &amp; A1</f>
        <v>Supply &amp; Installation Charges- Non-Schedule Civil &amp; Electrical Items for Renovation of VIP wing of Transit Camp in RHQ Building, POWERGRID, Secunderabad</v>
      </c>
      <c r="C13" s="352"/>
      <c r="D13" s="215">
        <f>'Schedule-II'!I157</f>
        <v>0</v>
      </c>
    </row>
    <row r="14" spans="1:4" ht="15">
      <c r="A14" s="143"/>
      <c r="B14" s="358"/>
      <c r="C14" s="359"/>
      <c r="D14" s="190"/>
    </row>
    <row r="15" spans="1:4" ht="78.75" customHeight="1">
      <c r="A15" s="143" t="s">
        <v>276</v>
      </c>
      <c r="B15" s="360" t="s">
        <v>277</v>
      </c>
      <c r="C15" s="361"/>
      <c r="D15" s="144" t="str">
        <f>IF(OR(D13=0,D11=0),"Non-responsive Bid",D13+D11)</f>
        <v>Non-responsive Bid</v>
      </c>
    </row>
    <row r="16" spans="1:4" ht="15">
      <c r="A16" s="143"/>
      <c r="B16" s="353"/>
      <c r="C16" s="354"/>
      <c r="D16" s="144"/>
    </row>
    <row r="17" spans="1:4" ht="15">
      <c r="A17" s="143" t="s">
        <v>278</v>
      </c>
      <c r="B17" s="351" t="s">
        <v>279</v>
      </c>
      <c r="C17" s="351"/>
      <c r="D17" s="144"/>
    </row>
    <row r="18" spans="1:4" ht="15">
      <c r="A18" s="143"/>
      <c r="B18" s="352" t="s">
        <v>280</v>
      </c>
      <c r="C18" s="352"/>
      <c r="D18" s="288">
        <f>-'Schedule-I'!I14</f>
        <v>0</v>
      </c>
    </row>
    <row r="19" spans="1:4" ht="15">
      <c r="A19" s="143"/>
      <c r="B19" s="352" t="s">
        <v>281</v>
      </c>
      <c r="C19" s="352"/>
      <c r="D19" s="144">
        <f>'Schedule-II'!J157</f>
        <v>0</v>
      </c>
    </row>
    <row r="20" spans="1:4" ht="35.25" customHeight="1">
      <c r="A20" s="143"/>
      <c r="B20" s="355" t="s">
        <v>282</v>
      </c>
      <c r="C20" s="355"/>
      <c r="D20" s="144">
        <f>IF(OR(D13="Not Quoted"),"Non-responsive Bid",D18+D19)</f>
        <v>0</v>
      </c>
    </row>
    <row r="21" spans="1:4" ht="15.75">
      <c r="A21" s="143"/>
      <c r="B21" s="356"/>
      <c r="C21" s="357"/>
      <c r="D21" s="145"/>
    </row>
    <row r="22" spans="1:4" ht="16.5">
      <c r="A22" s="143" t="s">
        <v>283</v>
      </c>
      <c r="B22" s="355" t="s">
        <v>284</v>
      </c>
      <c r="C22" s="355"/>
      <c r="D22" s="144" t="str">
        <f>IF(OR(D13=0,D11=0),"Non-responsive Bid",ROUND((D15+D20),2))</f>
        <v>Non-responsive Bid</v>
      </c>
    </row>
    <row r="23" spans="1:4">
      <c r="A23" s="191"/>
      <c r="B23" s="192"/>
      <c r="C23" s="192"/>
      <c r="D23" s="193"/>
    </row>
    <row r="24" spans="1:4">
      <c r="A24" s="194"/>
      <c r="B24" s="195"/>
      <c r="C24" s="195"/>
      <c r="D24" s="196"/>
    </row>
    <row r="25" spans="1:4">
      <c r="A25" s="197" t="s">
        <v>285</v>
      </c>
      <c r="B25" s="195">
        <f>'Name of Bidder'!C20</f>
        <v>0</v>
      </c>
      <c r="C25" s="185" t="s">
        <v>286</v>
      </c>
      <c r="D25" s="196">
        <f>'Name of Bidder'!C17</f>
        <v>0</v>
      </c>
    </row>
    <row r="26" spans="1:4">
      <c r="A26" s="198" t="s">
        <v>287</v>
      </c>
      <c r="B26" s="199">
        <f>'Name of Bidder'!C21</f>
        <v>0</v>
      </c>
      <c r="C26" s="200" t="s">
        <v>288</v>
      </c>
      <c r="D26" s="201">
        <f>'Name of Bidder'!C18</f>
        <v>0</v>
      </c>
    </row>
  </sheetData>
  <sheetProtection algorithmName="SHA-512" hashValue="Lw0VaP7sVxhl+xntiumXoPNOCNg1hszPyVRQT1f98+e2IXTsYkbTLxVTkBdNMWk1GlC1WIOvRUGgaBvvpzwchQ==" saltValue="xFIHRcrmgnnI1a7qn4oERg==" spinCount="100000" sheet="1" objects="1" scenarios="1"/>
  <customSheetViews>
    <customSheetView guid="{FAE469C4-CC0E-407B-871F-7B3C94956CEC}" showPageBreaks="1" fitToPage="1" view="pageBreakPreview">
      <selection activeCell="N15" sqref="N15"/>
      <pageMargins left="0" right="0" top="0" bottom="0" header="0" footer="0"/>
      <pageSetup paperSize="9" orientation="portrait" r:id="rId1"/>
    </customSheetView>
    <customSheetView guid="{71DFD631-F0FC-4D77-B088-495FC5677788}" showPageBreaks="1" fitToPage="1" view="pageBreakPreview">
      <selection activeCell="N15" sqref="N15"/>
      <pageMargins left="0" right="0" top="0" bottom="0" header="0" footer="0"/>
      <pageSetup paperSize="9" orientation="portrait" r:id="rId2"/>
    </customSheetView>
    <customSheetView guid="{768FBB31-C98F-42D8-8A21-9E4C92CB0C4E}" showPageBreaks="1" fitToPage="1" view="pageBreakPreview">
      <selection activeCell="G16" sqref="G16"/>
      <pageMargins left="0" right="0" top="0" bottom="0" header="0" footer="0"/>
      <pageSetup paperSize="9" orientation="portrait" r:id="rId3"/>
    </customSheetView>
    <customSheetView guid="{F3854C08-3477-4F6D-851C-40DFA3C6F6FE}" showPageBreaks="1" fitToPage="1" view="pageBreakPreview" topLeftCell="A4">
      <selection activeCell="D11" sqref="D11"/>
      <pageMargins left="0" right="0" top="0" bottom="0" header="0" footer="0"/>
      <pageSetup paperSize="9" orientation="portrait" r:id="rId4"/>
    </customSheetView>
  </customSheetViews>
  <mergeCells count="19">
    <mergeCell ref="B20:C20"/>
    <mergeCell ref="B21:C21"/>
    <mergeCell ref="B22:C22"/>
    <mergeCell ref="B14:C14"/>
    <mergeCell ref="B15:C15"/>
    <mergeCell ref="B18:C18"/>
    <mergeCell ref="B19:C19"/>
    <mergeCell ref="B17:C17"/>
    <mergeCell ref="B10:C10"/>
    <mergeCell ref="B11:C11"/>
    <mergeCell ref="B12:C12"/>
    <mergeCell ref="B13:C13"/>
    <mergeCell ref="B16:C16"/>
    <mergeCell ref="A1:D1"/>
    <mergeCell ref="A2:D2"/>
    <mergeCell ref="A3:B3"/>
    <mergeCell ref="C3:D3"/>
    <mergeCell ref="B9:C9"/>
    <mergeCell ref="C5:D5"/>
  </mergeCells>
  <conditionalFormatting sqref="D15">
    <cfRule type="containsText" dxfId="2" priority="3" stopIfTrue="1" operator="containsText" text="Non-responsive Bid">
      <formula>NOT(ISERROR(SEARCH("Non-responsive Bid",D15)))</formula>
    </cfRule>
  </conditionalFormatting>
  <conditionalFormatting sqref="D20">
    <cfRule type="containsText" dxfId="1" priority="2" stopIfTrue="1" operator="containsText" text="Non-responsive Bid">
      <formula>NOT(ISERROR(SEARCH("Non-responsive Bid",D20)))</formula>
    </cfRule>
  </conditionalFormatting>
  <conditionalFormatting sqref="D22">
    <cfRule type="containsText" dxfId="0" priority="1" stopIfTrue="1" operator="containsText" text="Non-responsive Bid">
      <formula>NOT(ISERROR(SEARCH("Non-responsive Bid",D22)))</formula>
    </cfRule>
  </conditionalFormatting>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B53"/>
  <sheetViews>
    <sheetView view="pageBreakPreview" topLeftCell="A31" zoomScaleNormal="100" zoomScaleSheetLayoutView="100" workbookViewId="0">
      <selection activeCell="D48" sqref="D48:F48"/>
    </sheetView>
  </sheetViews>
  <sheetFormatPr defaultRowHeight="12.75"/>
  <cols>
    <col min="1" max="2" width="10.7109375" style="150" customWidth="1"/>
    <col min="3" max="3" width="14.7109375" style="150" customWidth="1"/>
    <col min="4" max="4" width="20.7109375" style="150" customWidth="1"/>
    <col min="5" max="5" width="12.7109375" style="150" customWidth="1"/>
    <col min="6" max="6" width="34.140625" style="150" customWidth="1"/>
    <col min="7" max="25" width="9.140625" style="150"/>
    <col min="26" max="26" width="12.5703125" style="150" customWidth="1"/>
    <col min="27" max="27" width="9.140625" style="150"/>
    <col min="28" max="28" width="16.140625" style="150" bestFit="1" customWidth="1"/>
    <col min="29" max="16384" width="9.140625" style="150"/>
  </cols>
  <sheetData>
    <row r="1" spans="1:6" ht="17.25">
      <c r="A1" s="147" t="str">
        <f>'Name of Bidder'!A2:C2</f>
        <v>Specification No: Ref:  SR-I/C&amp;M/WC-4382/2025 Rfx no.: 5002004799</v>
      </c>
      <c r="B1" s="147"/>
      <c r="C1" s="148"/>
      <c r="D1" s="148"/>
      <c r="E1" s="148"/>
      <c r="F1" s="149" t="s">
        <v>289</v>
      </c>
    </row>
    <row r="2" spans="1:6" ht="16.5">
      <c r="A2" s="151"/>
      <c r="B2" s="151"/>
      <c r="C2" s="151"/>
      <c r="D2" s="151"/>
      <c r="E2" s="151"/>
      <c r="F2" s="151"/>
    </row>
    <row r="3" spans="1:6" ht="15">
      <c r="A3" s="363" t="s">
        <v>290</v>
      </c>
      <c r="B3" s="363"/>
      <c r="C3" s="363"/>
      <c r="D3" s="363"/>
      <c r="E3" s="363"/>
      <c r="F3" s="363"/>
    </row>
    <row r="4" spans="1:6" ht="15">
      <c r="A4" s="152"/>
      <c r="B4" s="152"/>
      <c r="C4" s="152"/>
      <c r="D4" s="152"/>
      <c r="E4" s="152"/>
      <c r="F4" s="152"/>
    </row>
    <row r="5" spans="1:6" ht="16.5">
      <c r="A5" s="153" t="s">
        <v>291</v>
      </c>
      <c r="B5" s="153"/>
      <c r="C5" s="364"/>
      <c r="D5" s="364"/>
      <c r="E5" s="364"/>
      <c r="F5" s="364"/>
    </row>
    <row r="6" spans="1:6" ht="16.5">
      <c r="A6" s="153" t="s">
        <v>18</v>
      </c>
      <c r="B6" s="365"/>
      <c r="C6" s="365"/>
      <c r="D6" s="151"/>
      <c r="E6" s="151"/>
      <c r="F6" s="151"/>
    </row>
    <row r="7" spans="1:6" ht="16.5">
      <c r="A7" s="153"/>
      <c r="B7" s="154"/>
      <c r="C7" s="154"/>
      <c r="D7" s="151"/>
      <c r="E7" s="151"/>
      <c r="F7" s="151"/>
    </row>
    <row r="8" spans="1:6" ht="16.5">
      <c r="A8" s="155" t="s">
        <v>241</v>
      </c>
      <c r="B8" s="156"/>
      <c r="C8" s="151"/>
      <c r="D8" s="151"/>
      <c r="E8" s="151"/>
      <c r="F8" s="157"/>
    </row>
    <row r="9" spans="1:6" ht="16.5">
      <c r="A9" s="158" t="s">
        <v>243</v>
      </c>
      <c r="B9" s="158"/>
      <c r="C9" s="151"/>
      <c r="D9" s="151"/>
      <c r="E9" s="151"/>
      <c r="F9" s="157"/>
    </row>
    <row r="10" spans="1:6" ht="16.5">
      <c r="A10" s="158" t="s">
        <v>244</v>
      </c>
      <c r="B10" s="158"/>
      <c r="C10" s="151"/>
      <c r="D10" s="151"/>
      <c r="E10" s="151"/>
      <c r="F10" s="157"/>
    </row>
    <row r="11" spans="1:6" ht="16.5">
      <c r="A11" s="158" t="s">
        <v>292</v>
      </c>
      <c r="B11" s="158"/>
      <c r="C11" s="151"/>
      <c r="D11" s="151"/>
      <c r="E11" s="151"/>
      <c r="F11" s="157"/>
    </row>
    <row r="12" spans="1:6" ht="16.5">
      <c r="A12" s="158"/>
      <c r="B12" s="158"/>
      <c r="C12" s="151"/>
      <c r="D12" s="151"/>
      <c r="E12" s="151"/>
      <c r="F12" s="157"/>
    </row>
    <row r="13" spans="1:6" ht="16.5">
      <c r="A13" s="158"/>
      <c r="B13" s="158"/>
      <c r="C13" s="151"/>
      <c r="D13" s="151"/>
      <c r="E13" s="151"/>
      <c r="F13" s="157"/>
    </row>
    <row r="14" spans="1:6" ht="16.5">
      <c r="A14" s="153"/>
      <c r="B14" s="153"/>
      <c r="C14" s="151"/>
      <c r="D14" s="151"/>
      <c r="E14" s="151"/>
      <c r="F14" s="157"/>
    </row>
    <row r="15" spans="1:6" ht="68.25" customHeight="1">
      <c r="A15" s="159" t="s">
        <v>293</v>
      </c>
      <c r="B15" s="160"/>
      <c r="C15" s="366" t="str">
        <f>'Name of Bidder'!A1</f>
        <v>Renovation of VIP wing of Transit Camp in RHQ Building, POWERGRID, Secunderabad</v>
      </c>
      <c r="D15" s="366"/>
      <c r="E15" s="366"/>
      <c r="F15" s="366"/>
    </row>
    <row r="16" spans="1:6" ht="45.75" customHeight="1">
      <c r="A16" s="151" t="s">
        <v>294</v>
      </c>
      <c r="B16" s="151"/>
      <c r="C16" s="157"/>
      <c r="D16" s="157"/>
      <c r="E16" s="157"/>
      <c r="F16" s="157"/>
    </row>
    <row r="17" spans="1:28" ht="113.25" customHeight="1">
      <c r="A17" s="160">
        <v>1</v>
      </c>
      <c r="B17" s="367"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Non-responsive Bid /- only or such other sums as may be determined in accordance with the terms and conditions of the Bidding Documents.</v>
      </c>
      <c r="C17" s="367"/>
      <c r="D17" s="367"/>
      <c r="E17" s="367"/>
      <c r="F17" s="367"/>
      <c r="Z17" s="162" t="s">
        <v>295</v>
      </c>
      <c r="AA17" s="163" t="s">
        <v>296</v>
      </c>
      <c r="AB17" s="164" t="str">
        <f>'Schedule-III-Summary'!D22</f>
        <v>Non-responsive Bid</v>
      </c>
    </row>
    <row r="18" spans="1:28" ht="42" customHeight="1">
      <c r="A18" s="151"/>
      <c r="B18" s="362" t="s">
        <v>297</v>
      </c>
      <c r="C18" s="362"/>
      <c r="D18" s="362"/>
      <c r="E18" s="362"/>
      <c r="F18" s="362"/>
    </row>
    <row r="19" spans="1:28" ht="16.5">
      <c r="A19" s="165">
        <v>2</v>
      </c>
      <c r="B19" s="369" t="s">
        <v>298</v>
      </c>
      <c r="C19" s="369"/>
      <c r="D19" s="369"/>
      <c r="E19" s="369"/>
      <c r="F19" s="369"/>
    </row>
    <row r="20" spans="1:28" ht="33.75" customHeight="1">
      <c r="A20" s="160">
        <v>2.1</v>
      </c>
      <c r="B20" s="367" t="s">
        <v>299</v>
      </c>
      <c r="C20" s="367"/>
      <c r="D20" s="367"/>
      <c r="E20" s="367"/>
      <c r="F20" s="367"/>
    </row>
    <row r="21" spans="1:28" ht="16.5">
      <c r="A21" s="160"/>
      <c r="B21" s="161" t="s">
        <v>300</v>
      </c>
      <c r="C21" s="370" t="s">
        <v>301</v>
      </c>
      <c r="D21" s="370"/>
      <c r="E21" s="370"/>
      <c r="F21" s="370"/>
    </row>
    <row r="22" spans="1:28" ht="16.5">
      <c r="A22" s="160"/>
      <c r="B22" s="161" t="s">
        <v>302</v>
      </c>
      <c r="C22" s="370" t="s">
        <v>303</v>
      </c>
      <c r="D22" s="370"/>
      <c r="E22" s="370"/>
      <c r="F22" s="370"/>
    </row>
    <row r="23" spans="1:28" ht="16.5" customHeight="1">
      <c r="A23" s="160"/>
      <c r="B23" s="161" t="s">
        <v>304</v>
      </c>
      <c r="C23" s="370" t="s">
        <v>305</v>
      </c>
      <c r="D23" s="370"/>
      <c r="E23" s="370"/>
      <c r="F23" s="370"/>
    </row>
    <row r="24" spans="1:28" ht="16.5">
      <c r="A24" s="151"/>
      <c r="B24" s="368"/>
      <c r="C24" s="368"/>
      <c r="D24" s="159"/>
      <c r="E24" s="159"/>
      <c r="F24" s="159"/>
    </row>
    <row r="25" spans="1:28" ht="87.75" customHeight="1">
      <c r="A25" s="166">
        <v>2.2000000000000002</v>
      </c>
      <c r="B25" s="367" t="s">
        <v>306</v>
      </c>
      <c r="C25" s="367"/>
      <c r="D25" s="367"/>
      <c r="E25" s="367"/>
      <c r="F25" s="367"/>
    </row>
    <row r="26" spans="1:28" ht="51" customHeight="1">
      <c r="A26" s="166">
        <v>2.2999999999999998</v>
      </c>
      <c r="B26" s="367" t="s">
        <v>307</v>
      </c>
      <c r="C26" s="367"/>
      <c r="D26" s="367"/>
      <c r="E26" s="367"/>
      <c r="F26" s="367"/>
    </row>
    <row r="27" spans="1:28" ht="120" customHeight="1">
      <c r="A27" s="166">
        <v>2.4</v>
      </c>
      <c r="B27" s="367" t="s">
        <v>308</v>
      </c>
      <c r="C27" s="367"/>
      <c r="D27" s="367"/>
      <c r="E27" s="367"/>
      <c r="F27" s="367"/>
    </row>
    <row r="28" spans="1:28" ht="97.5" customHeight="1">
      <c r="A28" s="160">
        <v>3</v>
      </c>
      <c r="B28" s="367" t="s">
        <v>309</v>
      </c>
      <c r="C28" s="367"/>
      <c r="D28" s="367"/>
      <c r="E28" s="367"/>
      <c r="F28" s="367"/>
    </row>
    <row r="29" spans="1:28" ht="62.25" customHeight="1">
      <c r="A29" s="166">
        <v>3.1</v>
      </c>
      <c r="B29" s="370" t="s">
        <v>310</v>
      </c>
      <c r="C29" s="370"/>
      <c r="D29" s="370"/>
      <c r="E29" s="370"/>
      <c r="F29" s="370"/>
    </row>
    <row r="30" spans="1:28" ht="57" customHeight="1">
      <c r="A30" s="166">
        <v>3.2</v>
      </c>
      <c r="B30" s="367" t="s">
        <v>311</v>
      </c>
      <c r="C30" s="367"/>
      <c r="D30" s="367"/>
      <c r="E30" s="367"/>
      <c r="F30" s="367"/>
    </row>
    <row r="31" spans="1:28" ht="62.25" customHeight="1">
      <c r="A31" s="166">
        <v>3.3</v>
      </c>
      <c r="B31" s="367" t="s">
        <v>312</v>
      </c>
      <c r="C31" s="367"/>
      <c r="D31" s="367"/>
      <c r="E31" s="367"/>
      <c r="F31" s="367"/>
    </row>
    <row r="32" spans="1:28" ht="79.5" customHeight="1">
      <c r="A32" s="160">
        <v>4</v>
      </c>
      <c r="B32" s="367" t="s">
        <v>313</v>
      </c>
      <c r="C32" s="367"/>
      <c r="D32" s="367"/>
      <c r="E32" s="367"/>
      <c r="F32" s="367"/>
    </row>
    <row r="33" spans="1:6" ht="89.25" customHeight="1">
      <c r="A33" s="160">
        <v>5</v>
      </c>
      <c r="B33" s="367" t="s">
        <v>314</v>
      </c>
      <c r="C33" s="367"/>
      <c r="D33" s="367"/>
      <c r="E33" s="367"/>
      <c r="F33" s="367"/>
    </row>
    <row r="34" spans="1:6" ht="16.5">
      <c r="A34" s="151"/>
      <c r="B34" s="167" t="str">
        <f>IF(ISERROR("Dated this " &amp; AG6 &amp; LOOKUP(AG6,AE1:AE27,AF1:AF27) &amp; " day of " &amp; AG8 &amp; " " &amp;AG9), "", "Dated this " &amp; AG6 &amp; LOOKUP(AG6,AE1:AE27,AF1:AF27) &amp; " day of " &amp; AG8 &amp; " " &amp;AG9)</f>
        <v/>
      </c>
      <c r="C34" s="167"/>
      <c r="D34" s="167"/>
      <c r="E34" s="168"/>
      <c r="F34" s="168"/>
    </row>
    <row r="35" spans="1:6" ht="16.5">
      <c r="A35" s="151"/>
      <c r="B35" s="167" t="s">
        <v>315</v>
      </c>
      <c r="C35" s="169"/>
      <c r="D35" s="170"/>
      <c r="E35" s="170"/>
      <c r="F35" s="170"/>
    </row>
    <row r="36" spans="1:6" ht="16.5">
      <c r="A36" s="151"/>
      <c r="B36" s="171"/>
      <c r="C36" s="170"/>
      <c r="D36" s="170"/>
      <c r="E36" s="167"/>
      <c r="F36" s="172" t="s">
        <v>316</v>
      </c>
    </row>
    <row r="37" spans="1:6" ht="16.5">
      <c r="A37" s="151"/>
      <c r="B37" s="171"/>
      <c r="C37" s="170"/>
      <c r="D37" s="167"/>
      <c r="E37" s="167"/>
      <c r="F37" s="172" t="e">
        <f>"For and on behalf of " &amp; 'Schedule-I'!#REF!</f>
        <v>#REF!</v>
      </c>
    </row>
    <row r="38" spans="1:6" ht="16.5">
      <c r="A38" s="173"/>
      <c r="B38" s="173"/>
      <c r="C38" s="174"/>
      <c r="D38" s="173"/>
      <c r="E38" s="175"/>
      <c r="F38" s="153"/>
    </row>
    <row r="39" spans="1:6" ht="16.5">
      <c r="A39" s="176" t="s">
        <v>317</v>
      </c>
      <c r="B39" s="371">
        <f>'Name of Bidder'!C20</f>
        <v>0</v>
      </c>
      <c r="C39" s="371"/>
      <c r="D39" s="173"/>
      <c r="E39" s="175" t="s">
        <v>19</v>
      </c>
      <c r="F39" s="177">
        <f>'Name of Bidder'!C17</f>
        <v>0</v>
      </c>
    </row>
    <row r="40" spans="1:6" ht="16.5">
      <c r="A40" s="176" t="s">
        <v>287</v>
      </c>
      <c r="B40" s="177">
        <f>'Name of Bidder'!C21</f>
        <v>0</v>
      </c>
      <c r="C40" s="178"/>
      <c r="D40" s="173"/>
      <c r="E40" s="175" t="s">
        <v>21</v>
      </c>
      <c r="F40" s="177">
        <f>'Name of Bidder'!C18</f>
        <v>0</v>
      </c>
    </row>
    <row r="41" spans="1:6" ht="16.5">
      <c r="A41" s="151"/>
      <c r="B41" s="151"/>
      <c r="C41" s="151"/>
      <c r="D41" s="173"/>
      <c r="E41" s="175"/>
      <c r="F41" s="151"/>
    </row>
    <row r="42" spans="1:6" ht="16.5">
      <c r="A42" s="179" t="s">
        <v>318</v>
      </c>
      <c r="B42" s="180"/>
      <c r="C42" s="181"/>
      <c r="D42" s="167"/>
      <c r="E42" s="172"/>
      <c r="F42" s="167"/>
    </row>
    <row r="43" spans="1:6" ht="16.5">
      <c r="A43" s="372" t="s">
        <v>319</v>
      </c>
      <c r="B43" s="372"/>
      <c r="C43" s="372"/>
      <c r="D43" s="373"/>
      <c r="E43" s="373"/>
      <c r="F43" s="373"/>
    </row>
    <row r="44" spans="1:6" ht="16.5">
      <c r="A44" s="374"/>
      <c r="B44" s="374"/>
      <c r="C44" s="374"/>
      <c r="D44" s="125"/>
      <c r="E44" s="125"/>
      <c r="F44" s="125"/>
    </row>
    <row r="45" spans="1:6" ht="16.5">
      <c r="A45" s="376"/>
      <c r="B45" s="376"/>
      <c r="C45" s="376"/>
      <c r="D45" s="125"/>
      <c r="E45" s="125"/>
      <c r="F45" s="125"/>
    </row>
    <row r="46" spans="1:6" ht="16.5">
      <c r="A46" s="377" t="s">
        <v>320</v>
      </c>
      <c r="B46" s="377"/>
      <c r="C46" s="377"/>
      <c r="D46" s="373"/>
      <c r="E46" s="373"/>
      <c r="F46" s="373"/>
    </row>
    <row r="47" spans="1:6" ht="16.5">
      <c r="A47" s="377" t="s">
        <v>321</v>
      </c>
      <c r="B47" s="377"/>
      <c r="C47" s="377"/>
      <c r="D47" s="373"/>
      <c r="E47" s="373"/>
      <c r="F47" s="373"/>
    </row>
    <row r="48" spans="1:6" ht="16.5">
      <c r="A48" s="377" t="s">
        <v>322</v>
      </c>
      <c r="B48" s="377"/>
      <c r="C48" s="377"/>
      <c r="D48" s="373"/>
      <c r="E48" s="373"/>
      <c r="F48" s="373"/>
    </row>
    <row r="49" spans="1:6" ht="16.5">
      <c r="A49" s="372" t="s">
        <v>323</v>
      </c>
      <c r="B49" s="372"/>
      <c r="C49" s="372"/>
      <c r="D49" s="373"/>
      <c r="E49" s="373"/>
      <c r="F49" s="373"/>
    </row>
    <row r="50" spans="1:6" ht="16.5">
      <c r="A50" s="374"/>
      <c r="B50" s="374"/>
      <c r="C50" s="374"/>
      <c r="D50" s="125"/>
      <c r="E50" s="125"/>
      <c r="F50" s="125"/>
    </row>
    <row r="51" spans="1:6" ht="16.5">
      <c r="A51" s="376"/>
      <c r="B51" s="376"/>
      <c r="C51" s="376"/>
      <c r="D51" s="125"/>
      <c r="E51" s="125"/>
      <c r="F51" s="125"/>
    </row>
    <row r="52" spans="1:6" ht="37.5" customHeight="1">
      <c r="A52" s="378"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78"/>
      <c r="C52" s="378"/>
      <c r="D52" s="378"/>
      <c r="E52" s="378"/>
      <c r="F52" s="378"/>
    </row>
    <row r="53" spans="1:6" ht="18.75">
      <c r="A53" s="375" t="s">
        <v>324</v>
      </c>
      <c r="B53" s="375"/>
      <c r="C53" s="375"/>
      <c r="D53" s="375"/>
      <c r="E53" s="375"/>
      <c r="F53" s="375"/>
    </row>
  </sheetData>
  <sheetProtection password="93F4" sheet="1" objects="1" scenarios="1" formatColumns="0" formatRows="0" selectLockedCells="1"/>
  <customSheetViews>
    <customSheetView guid="{FAE469C4-CC0E-407B-871F-7B3C94956CEC}" scale="90" showPageBreaks="1" printArea="1" view="pageBreakPreview">
      <selection activeCell="J17" sqref="J17"/>
      <pageMargins left="0" right="0" top="0" bottom="0" header="0" footer="0"/>
      <pageSetup paperSize="9" scale="94" orientation="portrait" r:id="rId1"/>
      <headerFooter>
        <oddFooter>Page &amp;P of &amp;N</oddFooter>
      </headerFooter>
    </customSheetView>
    <customSheetView guid="{71DFD631-F0FC-4D77-B088-495FC5677788}" scale="90" showPageBreaks="1" printArea="1" view="pageBreakPreview">
      <selection activeCell="J17" sqref="J17"/>
      <pageMargins left="0" right="0" top="0" bottom="0" header="0" footer="0"/>
      <pageSetup paperSize="9" scale="94" orientation="portrait" r:id="rId2"/>
      <headerFooter>
        <oddFooter>Page &amp;P of &amp;N</oddFooter>
      </headerFooter>
    </customSheetView>
    <customSheetView guid="{768FBB31-C98F-42D8-8A21-9E4C92CB0C4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3"/>
      <headerFooter>
        <oddFooter>Page &amp;P of &amp;N</oddFooter>
      </headerFooter>
    </customSheetView>
    <customSheetView guid="{F3854C08-3477-4F6D-851C-40DFA3C6F6F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4"/>
      <headerFooter>
        <oddFooter>Page &amp;P of &amp;N</oddFooter>
      </headerFooter>
    </customSheetView>
  </customSheetViews>
  <mergeCells count="38">
    <mergeCell ref="A53:F53"/>
    <mergeCell ref="A45:C45"/>
    <mergeCell ref="A46:C46"/>
    <mergeCell ref="D46:F46"/>
    <mergeCell ref="A47:C47"/>
    <mergeCell ref="D47:F47"/>
    <mergeCell ref="A48:C48"/>
    <mergeCell ref="D48:F48"/>
    <mergeCell ref="A49:C49"/>
    <mergeCell ref="D49:F49"/>
    <mergeCell ref="A50:C50"/>
    <mergeCell ref="A51:C51"/>
    <mergeCell ref="A52:F52"/>
    <mergeCell ref="B33:F33"/>
    <mergeCell ref="B39:C39"/>
    <mergeCell ref="A43:C43"/>
    <mergeCell ref="D43:F43"/>
    <mergeCell ref="A44:C44"/>
    <mergeCell ref="B28:F28"/>
    <mergeCell ref="B29:F29"/>
    <mergeCell ref="B30:F30"/>
    <mergeCell ref="B31:F31"/>
    <mergeCell ref="B32:F32"/>
    <mergeCell ref="B24:C24"/>
    <mergeCell ref="B25:F25"/>
    <mergeCell ref="B26:F26"/>
    <mergeCell ref="B27:F27"/>
    <mergeCell ref="B19:F19"/>
    <mergeCell ref="B20:F20"/>
    <mergeCell ref="C21:F21"/>
    <mergeCell ref="C22:F22"/>
    <mergeCell ref="C23:F23"/>
    <mergeCell ref="B18:F18"/>
    <mergeCell ref="A3:F3"/>
    <mergeCell ref="C5:F5"/>
    <mergeCell ref="B6:C6"/>
    <mergeCell ref="C15:F15"/>
    <mergeCell ref="B17:F17"/>
  </mergeCells>
  <pageMargins left="0.7" right="0.7" top="0.75" bottom="0.75" header="0.3" footer="0.3"/>
  <pageSetup paperSize="9" scale="94" orientation="portrait" r:id="rId5"/>
  <headerFooter>
    <oddFooter>Page &amp;P of &amp;N</oddFooter>
  </headerFooter>
  <rowBreaks count="1" manualBreakCount="1">
    <brk id="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Props1.xml><?xml version="1.0" encoding="utf-8"?>
<ds:datastoreItem xmlns:ds="http://schemas.openxmlformats.org/officeDocument/2006/customXml" ds:itemID="{774D6F85-99A8-433A-83E7-16E842BE6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D9360-ADC8-47CA-8CC3-BC0CCC52C591}">
  <ds:schemaRefs>
    <ds:schemaRef ds:uri="http://schemas.microsoft.com/sharepoint/v3/contenttype/forms"/>
  </ds:schemaRefs>
</ds:datastoreItem>
</file>

<file path=customXml/itemProps3.xml><?xml version="1.0" encoding="utf-8"?>
<ds:datastoreItem xmlns:ds="http://schemas.openxmlformats.org/officeDocument/2006/customXml" ds:itemID="{F6805A50-763B-4E15-A45E-DC5979E12190}">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Insha Feroz Khan {इंशा फिरोज खान}</cp:lastModifiedBy>
  <cp:revision/>
  <dcterms:created xsi:type="dcterms:W3CDTF">2010-09-27T08:09:01Z</dcterms:created>
  <dcterms:modified xsi:type="dcterms:W3CDTF">2025-09-30T11:00:59Z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0x0101001EFD0AE0786BE84BB6A8C22B19BB2AF1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67de828d-f69d-40d4-9531-ce724429a5c7_Enabled">
    <vt:lpwstr>true</vt:lpwstr>
  </property>
  <property fmtid="{D5CDD505-2E9C-101B-9397-08002B2CF9AE}" pid="8" name="MSIP_Label_67de828d-f69d-40d4-9531-ce724429a5c7_SetDate">
    <vt:lpwstr>2025-08-12T07:16:31Z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0428fbf9-d0b9-45f2-9ae9-2bfcc79edafe</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