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codeName="ThisWorkbook" hidePivotFieldList="1" defaultThemeVersion="124226"/>
  <mc:AlternateContent xmlns:mc="http://schemas.openxmlformats.org/markup-compatibility/2006">
    <mc:Choice Requires="x15">
      <x15ac:absPath xmlns:x15ac="http://schemas.microsoft.com/office/spreadsheetml/2010/11/ac" url="Y:\18- Rohit Dalakoti\TBCB\2-SS01 Part E\3-Bidding Documents\"/>
    </mc:Choice>
  </mc:AlternateContent>
  <xr:revisionPtr revIDLastSave="0" documentId="13_ncr:1_{B1F5613E-481F-4ED7-AE7E-B2859047421A}" xr6:coauthVersionLast="47" xr6:coauthVersionMax="47" xr10:uidLastSave="{00000000-0000-0000-0000-000000000000}"/>
  <workbookProtection workbookAlgorithmName="SHA-512" workbookHashValue="3Pxsou604BKvSCgZwoxNI9ciLHMBMsN62ht8JZIfMZ+YwFTGkSbwLv6tQJ5O7yv/+CMy9B9KETb12UpMYkl2Nw==" workbookSaltValue="Oau2O8vB1mrOauTyruw7ZA==" workbookSpinCount="100000" lockStructure="1"/>
  <bookViews>
    <workbookView xWindow="-120" yWindow="-120" windowWidth="29040" windowHeight="15840" tabRatio="699" firstSheet="1" activeTab="22"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'Sch-2'!$G$21:$J$247</definedName>
    <definedName name="_xlnm._FilterDatabase" localSheetId="7" hidden="1">'Sch-2 Dis'!$A$15:$F$56</definedName>
    <definedName name="_xlnm._FilterDatabase" localSheetId="8" hidden="1">'Sch-3 '!$A$20:$BB$256</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'Sch-1'!$A$1:$N$256</definedName>
    <definedName name="_xlnm.Print_Area" localSheetId="5">'Sch-1 dis'!$A$1:$G$84</definedName>
    <definedName name="_xlnm.Print_Area" localSheetId="6">'Sch-2'!$A$1:$J$256</definedName>
    <definedName name="_xlnm.Print_Area" localSheetId="7">'Sch-2 Dis'!$A$1:$F$62</definedName>
    <definedName name="_xlnm.Print_Area" localSheetId="8">'Sch-3 '!$A$1:$Q$264</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'Sch-1'!$A$1:$O$257</definedName>
    <definedName name="Z_01ACF2E1_8E61_4459_ABC1_B6C183DEED61_.wvu.PrintArea" localSheetId="5" hidden="1">'Sch-1 dis'!$A$1:$G$84</definedName>
    <definedName name="Z_01ACF2E1_8E61_4459_ABC1_B6C183DEED61_.wvu.PrintArea" localSheetId="6" hidden="1">'Sch-2'!$A$1:$J$246</definedName>
    <definedName name="Z_01ACF2E1_8E61_4459_ABC1_B6C183DEED61_.wvu.PrintArea" localSheetId="7" hidden="1">'Sch-2 Dis'!$A$1:$F$55</definedName>
    <definedName name="Z_01ACF2E1_8E61_4459_ABC1_B6C183DEED61_.wvu.PrintArea" localSheetId="8" hidden="1">'Sch-3 '!$A$1:$P$257</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'Sch-1'!$A$22:$AZ$22</definedName>
    <definedName name="Z_023E95C7_CD0A_46A1_945E_64751E02EBFE_.wvu.FilterData" localSheetId="5" hidden="1">'Sch-1 dis'!$A$16:$B$21</definedName>
    <definedName name="Z_023E95C7_CD0A_46A1_945E_64751E02EBFE_.wvu.FilterData" localSheetId="6" hidden="1">'Sch-2'!$G$21:$J$247</definedName>
    <definedName name="Z_023E95C7_CD0A_46A1_945E_64751E02EBFE_.wvu.FilterData" localSheetId="7" hidden="1">'Sch-2 Dis'!$A$15:$F$56</definedName>
    <definedName name="Z_023E95C7_CD0A_46A1_945E_64751E02EBFE_.wvu.FilterData" localSheetId="8" hidden="1">'Sch-3 '!$A$20:$BB$256</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'Sch-1'!$A$1:$O$256</definedName>
    <definedName name="Z_023E95C7_CD0A_46A1_945E_64751E02EBFE_.wvu.PrintArea" localSheetId="5" hidden="1">'Sch-1 dis'!$A$1:$G$84</definedName>
    <definedName name="Z_023E95C7_CD0A_46A1_945E_64751E02EBFE_.wvu.PrintArea" localSheetId="6" hidden="1">'Sch-2'!$A$1:$J$256</definedName>
    <definedName name="Z_023E95C7_CD0A_46A1_945E_64751E02EBFE_.wvu.PrintArea" localSheetId="7" hidden="1">'Sch-2 Dis'!$A$1:$F$62</definedName>
    <definedName name="Z_023E95C7_CD0A_46A1_945E_64751E02EBFE_.wvu.PrintArea" localSheetId="8" hidden="1">'Sch-3 '!$A$1:$Q$264</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'Sch-1'!$18:$20,'Sch-1'!$249:$249</definedName>
    <definedName name="Z_023E95C7_CD0A_46A1_945E_64751E02EBFE_.wvu.Rows" localSheetId="6" hidden="1">'Sch-2'!$18:$20</definedName>
    <definedName name="Z_023E95C7_CD0A_46A1_945E_64751E02EBFE_.wvu.Rows" localSheetId="8" hidden="1">'Sch-3 '!$18:$18,'Sch-3 '!$259:$259</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'Sch-1'!$A$18:$O$251</definedName>
    <definedName name="Z_14D7F02E_BCCA_4517_ABC7_537FF4AEB67A_.wvu.FilterData" localSheetId="5" hidden="1">'Sch-1 dis'!$A$17:$G$79</definedName>
    <definedName name="Z_14D7F02E_BCCA_4517_ABC7_537FF4AEB67A_.wvu.FilterData" localSheetId="8" hidden="1">'Sch-3 '!$A$16:$P$258</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'Sch-1'!$A$1:$O$257</definedName>
    <definedName name="Z_14D7F02E_BCCA_4517_ABC7_537FF4AEB67A_.wvu.PrintArea" localSheetId="5" hidden="1">'Sch-1 dis'!$A$1:$G$84</definedName>
    <definedName name="Z_14D7F02E_BCCA_4517_ABC7_537FF4AEB67A_.wvu.PrintArea" localSheetId="6" hidden="1">'Sch-2'!$A$1:$J$255</definedName>
    <definedName name="Z_14D7F02E_BCCA_4517_ABC7_537FF4AEB67A_.wvu.PrintArea" localSheetId="7" hidden="1">'Sch-2 Dis'!$A$1:$F$62</definedName>
    <definedName name="Z_14D7F02E_BCCA_4517_ABC7_537FF4AEB67A_.wvu.PrintArea" localSheetId="8" hidden="1">'Sch-3 '!$A$1:$P$265</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'Sch-1'!$A$22:$AY$245</definedName>
    <definedName name="Z_1E0C44A1_9358_4FBD_8C2C_4DB661DA1476_.wvu.FilterData" localSheetId="5" hidden="1">'Sch-1 dis'!$A$16:$B$21</definedName>
    <definedName name="Z_1E0C44A1_9358_4FBD_8C2C_4DB661DA1476_.wvu.FilterData" localSheetId="6" hidden="1">'Sch-2'!$G$21:$J$247</definedName>
    <definedName name="Z_1E0C44A1_9358_4FBD_8C2C_4DB661DA1476_.wvu.FilterData" localSheetId="7" hidden="1">'Sch-2 Dis'!$A$15:$F$56</definedName>
    <definedName name="Z_1E0C44A1_9358_4FBD_8C2C_4DB661DA1476_.wvu.FilterData" localSheetId="8" hidden="1">'Sch-3 '!$A$20:$BB$256</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'Sch-1'!$A$1:$O$256</definedName>
    <definedName name="Z_1E0C44A1_9358_4FBD_8C2C_4DB661DA1476_.wvu.PrintArea" localSheetId="5" hidden="1">'Sch-1 dis'!$A$1:$G$84</definedName>
    <definedName name="Z_1E0C44A1_9358_4FBD_8C2C_4DB661DA1476_.wvu.PrintArea" localSheetId="6" hidden="1">'Sch-2'!$A$1:$J$256</definedName>
    <definedName name="Z_1E0C44A1_9358_4FBD_8C2C_4DB661DA1476_.wvu.PrintArea" localSheetId="7" hidden="1">'Sch-2 Dis'!$A$1:$F$62</definedName>
    <definedName name="Z_1E0C44A1_9358_4FBD_8C2C_4DB661DA1476_.wvu.PrintArea" localSheetId="8" hidden="1">'Sch-3 '!$A$1:$Q$264</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'Sch-1'!$A$18:$O$245</definedName>
    <definedName name="Z_223BC0FC_814D_40F0_9795_CE82A16FF3A5_.wvu.FilterData" localSheetId="5" hidden="1">'Sch-1 dis'!$A$16:$B$21</definedName>
    <definedName name="Z_223BC0FC_814D_40F0_9795_CE82A16FF3A5_.wvu.FilterData" localSheetId="6" hidden="1">'Sch-2'!$G$21:$J$247</definedName>
    <definedName name="Z_223BC0FC_814D_40F0_9795_CE82A16FF3A5_.wvu.FilterData" localSheetId="7" hidden="1">'Sch-2 Dis'!$A$15:$F$56</definedName>
    <definedName name="Z_223BC0FC_814D_40F0_9795_CE82A16FF3A5_.wvu.FilterData" localSheetId="8" hidden="1">'Sch-3 '!$A$19:$P$258</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'Sch-1'!$A$1:$O$256</definedName>
    <definedName name="Z_223BC0FC_814D_40F0_9795_CE82A16FF3A5_.wvu.PrintArea" localSheetId="5" hidden="1">'Sch-1 dis'!$A$1:$G$84</definedName>
    <definedName name="Z_223BC0FC_814D_40F0_9795_CE82A16FF3A5_.wvu.PrintArea" localSheetId="6" hidden="1">'Sch-2'!$A$1:$J$254</definedName>
    <definedName name="Z_223BC0FC_814D_40F0_9795_CE82A16FF3A5_.wvu.PrintArea" localSheetId="7" hidden="1">'Sch-2 Dis'!$A$1:$F$62</definedName>
    <definedName name="Z_223BC0FC_814D_40F0_9795_CE82A16FF3A5_.wvu.PrintArea" localSheetId="8" hidden="1">'Sch-3 '!$A$1:$P$264</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'Sch-1'!$A$18:$O$245</definedName>
    <definedName name="Z_27A45B7A_04F2_4516_B80B_5ED0825D4ED3_.wvu.FilterData" localSheetId="5" hidden="1">'Sch-1 dis'!$A$16:$B$21</definedName>
    <definedName name="Z_27A45B7A_04F2_4516_B80B_5ED0825D4ED3_.wvu.FilterData" localSheetId="6" hidden="1">'Sch-2'!$G$21:$J$247</definedName>
    <definedName name="Z_27A45B7A_04F2_4516_B80B_5ED0825D4ED3_.wvu.FilterData" localSheetId="7" hidden="1">'Sch-2 Dis'!$A$15:$F$56</definedName>
    <definedName name="Z_27A45B7A_04F2_4516_B80B_5ED0825D4ED3_.wvu.FilterData" localSheetId="8" hidden="1">'Sch-3 '!$A$19:$P$258</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'Sch-1'!$A$1:$O$257</definedName>
    <definedName name="Z_27A45B7A_04F2_4516_B80B_5ED0825D4ED3_.wvu.PrintArea" localSheetId="5" hidden="1">'Sch-1 dis'!$A$1:$G$84</definedName>
    <definedName name="Z_27A45B7A_04F2_4516_B80B_5ED0825D4ED3_.wvu.PrintArea" localSheetId="6" hidden="1">'Sch-2'!$A$1:$J$255</definedName>
    <definedName name="Z_27A45B7A_04F2_4516_B80B_5ED0825D4ED3_.wvu.PrintArea" localSheetId="7" hidden="1">'Sch-2 Dis'!$A$1:$F$62</definedName>
    <definedName name="Z_27A45B7A_04F2_4516_B80B_5ED0825D4ED3_.wvu.PrintArea" localSheetId="8" hidden="1">'Sch-3 '!$A$1:$P$265</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'Sch-1'!$A$22:$AY$245</definedName>
    <definedName name="Z_498493C3_769C_4143_9114_C68CD1D40B11_.wvu.FilterData" localSheetId="5" hidden="1">'Sch-1 dis'!$A$16:$B$21</definedName>
    <definedName name="Z_498493C3_769C_4143_9114_C68CD1D40B11_.wvu.FilterData" localSheetId="6" hidden="1">'Sch-2'!$G$21:$J$247</definedName>
    <definedName name="Z_498493C3_769C_4143_9114_C68CD1D40B11_.wvu.FilterData" localSheetId="7" hidden="1">'Sch-2 Dis'!$A$15:$F$56</definedName>
    <definedName name="Z_498493C3_769C_4143_9114_C68CD1D40B11_.wvu.FilterData" localSheetId="8" hidden="1">'Sch-3 '!$A$20:$BB$256</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'Sch-1'!$A$1:$O$256</definedName>
    <definedName name="Z_498493C3_769C_4143_9114_C68CD1D40B11_.wvu.PrintArea" localSheetId="5" hidden="1">'Sch-1 dis'!$A$1:$G$84</definedName>
    <definedName name="Z_498493C3_769C_4143_9114_C68CD1D40B11_.wvu.PrintArea" localSheetId="6" hidden="1">'Sch-2'!$A$1:$J$256</definedName>
    <definedName name="Z_498493C3_769C_4143_9114_C68CD1D40B11_.wvu.PrintArea" localSheetId="7" hidden="1">'Sch-2 Dis'!$A$1:$F$62</definedName>
    <definedName name="Z_498493C3_769C_4143_9114_C68CD1D40B11_.wvu.PrintArea" localSheetId="8" hidden="1">'Sch-3 '!$A$1:$Q$264</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'Sch-1'!$A$18:$O$245</definedName>
    <definedName name="Z_4AA1107B_A795_4744_B566_827168772C7A_.wvu.FilterData" localSheetId="5" hidden="1">'Sch-1 dis'!$A$16:$B$21</definedName>
    <definedName name="Z_4AA1107B_A795_4744_B566_827168772C7A_.wvu.FilterData" localSheetId="6" hidden="1">'Sch-2'!$G$21:$J$247</definedName>
    <definedName name="Z_4AA1107B_A795_4744_B566_827168772C7A_.wvu.FilterData" localSheetId="7" hidden="1">'Sch-2 Dis'!$A$15:$F$56</definedName>
    <definedName name="Z_4AA1107B_A795_4744_B566_827168772C7A_.wvu.FilterData" localSheetId="8" hidden="1">'Sch-3 '!$A$19:$P$258</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'Sch-1'!$A$1:$O$256</definedName>
    <definedName name="Z_4AA1107B_A795_4744_B566_827168772C7A_.wvu.PrintArea" localSheetId="5" hidden="1">'Sch-1 dis'!$A$1:$G$84</definedName>
    <definedName name="Z_4AA1107B_A795_4744_B566_827168772C7A_.wvu.PrintArea" localSheetId="6" hidden="1">'Sch-2'!$A$1:$J$254</definedName>
    <definedName name="Z_4AA1107B_A795_4744_B566_827168772C7A_.wvu.PrintArea" localSheetId="7" hidden="1">'Sch-2 Dis'!$A$1:$F$62</definedName>
    <definedName name="Z_4AA1107B_A795_4744_B566_827168772C7A_.wvu.PrintArea" localSheetId="8" hidden="1">'Sch-3 '!$A$1:$P$264</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'Sch-1'!$A$1:$O$257</definedName>
    <definedName name="Z_4F65FF32_EC61_4022_A399_2986D7B6B8B3_.wvu.PrintArea" localSheetId="5" hidden="1">'Sch-1 dis'!$A$1:$G$84</definedName>
    <definedName name="Z_4F65FF32_EC61_4022_A399_2986D7B6B8B3_.wvu.PrintArea" localSheetId="6" hidden="1">'Sch-2'!$A$1:$J$246</definedName>
    <definedName name="Z_4F65FF32_EC61_4022_A399_2986D7B6B8B3_.wvu.PrintArea" localSheetId="7" hidden="1">'Sch-2 Dis'!$A$1:$F$55</definedName>
    <definedName name="Z_4F65FF32_EC61_4022_A399_2986D7B6B8B3_.wvu.PrintArea" localSheetId="8" hidden="1">'Sch-3 '!$A$1:$P$257</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'Sch-1'!$282:$348</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'Sch-1'!$A$18:$O$245</definedName>
    <definedName name="Z_7487ED9F_BBED_4B2A_9631_22F1A430946B_.wvu.FilterData" localSheetId="5" hidden="1">'Sch-1 dis'!$A$16:$B$21</definedName>
    <definedName name="Z_7487ED9F_BBED_4B2A_9631_22F1A430946B_.wvu.FilterData" localSheetId="6" hidden="1">'Sch-2'!$G$21:$J$247</definedName>
    <definedName name="Z_7487ED9F_BBED_4B2A_9631_22F1A430946B_.wvu.FilterData" localSheetId="7" hidden="1">'Sch-2 Dis'!$A$15:$F$56</definedName>
    <definedName name="Z_7487ED9F_BBED_4B2A_9631_22F1A430946B_.wvu.FilterData" localSheetId="8" hidden="1">'Sch-3 '!$A$19:$P$258</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'Sch-1'!$A$1:$O$256</definedName>
    <definedName name="Z_7487ED9F_BBED_4B2A_9631_22F1A430946B_.wvu.PrintArea" localSheetId="5" hidden="1">'Sch-1 dis'!$A$1:$G$84</definedName>
    <definedName name="Z_7487ED9F_BBED_4B2A_9631_22F1A430946B_.wvu.PrintArea" localSheetId="6" hidden="1">'Sch-2'!$A$1:$J$254</definedName>
    <definedName name="Z_7487ED9F_BBED_4B2A_9631_22F1A430946B_.wvu.PrintArea" localSheetId="7" hidden="1">'Sch-2 Dis'!$A$1:$F$62</definedName>
    <definedName name="Z_7487ED9F_BBED_4B2A_9631_22F1A430946B_.wvu.PrintArea" localSheetId="8" hidden="1">'Sch-3 '!$A$1:$P$264</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'Sch-1'!$A$22:$AZ$22</definedName>
    <definedName name="Z_8909CFDD_4F29_4C72_886E_908773EE94A2_.wvu.FilterData" localSheetId="5" hidden="1">'Sch-1 dis'!$A$16:$B$21</definedName>
    <definedName name="Z_8909CFDD_4F29_4C72_886E_908773EE94A2_.wvu.FilterData" localSheetId="6" hidden="1">'Sch-2'!$G$21:$J$247</definedName>
    <definedName name="Z_8909CFDD_4F29_4C72_886E_908773EE94A2_.wvu.FilterData" localSheetId="7" hidden="1">'Sch-2 Dis'!$A$15:$F$56</definedName>
    <definedName name="Z_8909CFDD_4F29_4C72_886E_908773EE94A2_.wvu.FilterData" localSheetId="8" hidden="1">'Sch-3 '!$A$20:$BB$256</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'Sch-1'!$A$1:$O$256</definedName>
    <definedName name="Z_8909CFDD_4F29_4C72_886E_908773EE94A2_.wvu.PrintArea" localSheetId="5" hidden="1">'Sch-1 dis'!$A$1:$G$84</definedName>
    <definedName name="Z_8909CFDD_4F29_4C72_886E_908773EE94A2_.wvu.PrintArea" localSheetId="6" hidden="1">'Sch-2'!$A$1:$J$256</definedName>
    <definedName name="Z_8909CFDD_4F29_4C72_886E_908773EE94A2_.wvu.PrintArea" localSheetId="7" hidden="1">'Sch-2 Dis'!$A$1:$F$62</definedName>
    <definedName name="Z_8909CFDD_4F29_4C72_886E_908773EE94A2_.wvu.PrintArea" localSheetId="8" hidden="1">'Sch-3 '!$A$1:$Q$264</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'Sch-1'!$18:$20</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'Sch-2'!$G$21:$J$247</definedName>
    <definedName name="Z_987A3FAC_920D_4C0C_8129_D8F4AFD7E477_.wvu.FilterData" localSheetId="7" hidden="1">'Sch-2 Dis'!$A$15:$F$56</definedName>
    <definedName name="Z_987A3FAC_920D_4C0C_8129_D8F4AFD7E477_.wvu.FilterData" localSheetId="8" hidden="1">'Sch-3 '!$A$20:$BB$256</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'Sch-1'!$A$1:$N$256</definedName>
    <definedName name="Z_987A3FAC_920D_4C0C_8129_D8F4AFD7E477_.wvu.PrintArea" localSheetId="5" hidden="1">'Sch-1 dis'!$A$1:$G$84</definedName>
    <definedName name="Z_987A3FAC_920D_4C0C_8129_D8F4AFD7E477_.wvu.PrintArea" localSheetId="6" hidden="1">'Sch-2'!$A$1:$J$256</definedName>
    <definedName name="Z_987A3FAC_920D_4C0C_8129_D8F4AFD7E477_.wvu.PrintArea" localSheetId="7" hidden="1">'Sch-2 Dis'!$A$1:$F$62</definedName>
    <definedName name="Z_987A3FAC_920D_4C0C_8129_D8F4AFD7E477_.wvu.PrintArea" localSheetId="8" hidden="1">'Sch-3 '!$A$1:$Q$264</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'Sch-1'!$18:$20</definedName>
    <definedName name="Z_987A3FAC_920D_4C0C_8129_D8F4AFD7E477_.wvu.Rows" localSheetId="6" hidden="1">'Sch-2'!$18:$20</definedName>
    <definedName name="Z_987A3FAC_920D_4C0C_8129_D8F4AFD7E477_.wvu.Rows" localSheetId="8" hidden="1">'Sch-3 '!$18:$18,'Sch-3 '!$259:$259</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'Sch-1'!$A$22:$AY$245</definedName>
    <definedName name="Z_A34CC49F_E309_4C23_B4F6_1E3B307C10D1_.wvu.FilterData" localSheetId="5" hidden="1">'Sch-1 dis'!$A$16:$B$21</definedName>
    <definedName name="Z_A34CC49F_E309_4C23_B4F6_1E3B307C10D1_.wvu.FilterData" localSheetId="6" hidden="1">'Sch-2'!$G$21:$J$247</definedName>
    <definedName name="Z_A34CC49F_E309_4C23_B4F6_1E3B307C10D1_.wvu.FilterData" localSheetId="7" hidden="1">'Sch-2 Dis'!$A$15:$F$56</definedName>
    <definedName name="Z_A34CC49F_E309_4C23_B4F6_1E3B307C10D1_.wvu.FilterData" localSheetId="8" hidden="1">'Sch-3 '!$A$20:$BB$256</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'Sch-1'!$A$1:$O$256</definedName>
    <definedName name="Z_A34CC49F_E309_4C23_B4F6_1E3B307C10D1_.wvu.PrintArea" localSheetId="5" hidden="1">'Sch-1 dis'!$A$1:$G$84</definedName>
    <definedName name="Z_A34CC49F_E309_4C23_B4F6_1E3B307C10D1_.wvu.PrintArea" localSheetId="6" hidden="1">'Sch-2'!$A$1:$J$256</definedName>
    <definedName name="Z_A34CC49F_E309_4C23_B4F6_1E3B307C10D1_.wvu.PrintArea" localSheetId="7" hidden="1">'Sch-2 Dis'!$A$1:$F$62</definedName>
    <definedName name="Z_A34CC49F_E309_4C23_B4F6_1E3B307C10D1_.wvu.PrintArea" localSheetId="8" hidden="1">'Sch-3 '!$A$1:$Q$264</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'Sch-1'!$A$22:$AY$245</definedName>
    <definedName name="Z_A41EE4DE_0D82_4A56_8210_F78316511D11_.wvu.FilterData" localSheetId="5" hidden="1">'Sch-1 dis'!$A$16:$B$21</definedName>
    <definedName name="Z_A41EE4DE_0D82_4A56_8210_F78316511D11_.wvu.FilterData" localSheetId="6" hidden="1">'Sch-2'!$G$21:$J$247</definedName>
    <definedName name="Z_A41EE4DE_0D82_4A56_8210_F78316511D11_.wvu.FilterData" localSheetId="7" hidden="1">'Sch-2 Dis'!$A$15:$F$56</definedName>
    <definedName name="Z_A41EE4DE_0D82_4A56_8210_F78316511D11_.wvu.FilterData" localSheetId="8" hidden="1">'Sch-3 '!$A$20:$BB$256</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'Sch-1'!$A$1:$O$256</definedName>
    <definedName name="Z_A41EE4DE_0D82_4A56_8210_F78316511D11_.wvu.PrintArea" localSheetId="5" hidden="1">'Sch-1 dis'!$A$1:$G$84</definedName>
    <definedName name="Z_A41EE4DE_0D82_4A56_8210_F78316511D11_.wvu.PrintArea" localSheetId="6" hidden="1">'Sch-2'!$A$1:$J$256</definedName>
    <definedName name="Z_A41EE4DE_0D82_4A56_8210_F78316511D11_.wvu.PrintArea" localSheetId="7" hidden="1">'Sch-2 Dis'!$A$1:$F$62</definedName>
    <definedName name="Z_A41EE4DE_0D82_4A56_8210_F78316511D11_.wvu.PrintArea" localSheetId="8" hidden="1">'Sch-3 '!$A$1:$Q$264</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'Sch-1'!$A$18:$O$245</definedName>
    <definedName name="Z_A7DBDDEF_9245_44C6_9EBF_032DB6E1C0A2_.wvu.FilterData" localSheetId="5" hidden="1">'Sch-1 dis'!$A$16:$B$21</definedName>
    <definedName name="Z_A7DBDDEF_9245_44C6_9EBF_032DB6E1C0A2_.wvu.FilterData" localSheetId="6" hidden="1">'Sch-2'!$G$21:$J$247</definedName>
    <definedName name="Z_A7DBDDEF_9245_44C6_9EBF_032DB6E1C0A2_.wvu.FilterData" localSheetId="7" hidden="1">'Sch-2 Dis'!$A$15:$F$56</definedName>
    <definedName name="Z_A7DBDDEF_9245_44C6_9EBF_032DB6E1C0A2_.wvu.FilterData" localSheetId="8" hidden="1">'Sch-3 '!$A$19:$P$258</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'Sch-1'!$A$1:$O$256</definedName>
    <definedName name="Z_A7DBDDEF_9245_44C6_9EBF_032DB6E1C0A2_.wvu.PrintArea" localSheetId="5" hidden="1">'Sch-1 dis'!$A$1:$G$84</definedName>
    <definedName name="Z_A7DBDDEF_9245_44C6_9EBF_032DB6E1C0A2_.wvu.PrintArea" localSheetId="6" hidden="1">'Sch-2'!$A$1:$J$254</definedName>
    <definedName name="Z_A7DBDDEF_9245_44C6_9EBF_032DB6E1C0A2_.wvu.PrintArea" localSheetId="7" hidden="1">'Sch-2 Dis'!$A$1:$F$62</definedName>
    <definedName name="Z_A7DBDDEF_9245_44C6_9EBF_032DB6E1C0A2_.wvu.PrintArea" localSheetId="8" hidden="1">'Sch-3 '!$A$1:$P$264</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'Sch-1'!$A$18:$O$245</definedName>
    <definedName name="Z_B23AD343_29DA_4CE0_BD10_47BF44F3782F_.wvu.FilterData" localSheetId="5" hidden="1">'Sch-1 dis'!$A$16:$B$21</definedName>
    <definedName name="Z_B23AD343_29DA_4CE0_BD10_47BF44F3782F_.wvu.FilterData" localSheetId="6" hidden="1">'Sch-2'!$G$21:$J$247</definedName>
    <definedName name="Z_B23AD343_29DA_4CE0_BD10_47BF44F3782F_.wvu.FilterData" localSheetId="7" hidden="1">'Sch-2 Dis'!$A$15:$F$56</definedName>
    <definedName name="Z_B23AD343_29DA_4CE0_BD10_47BF44F3782F_.wvu.FilterData" localSheetId="8" hidden="1">'Sch-3 '!$A$19:$P$258</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'Sch-1'!$A$1:$O$256</definedName>
    <definedName name="Z_B23AD343_29DA_4CE0_BD10_47BF44F3782F_.wvu.PrintArea" localSheetId="5" hidden="1">'Sch-1 dis'!$A$1:$G$84</definedName>
    <definedName name="Z_B23AD343_29DA_4CE0_BD10_47BF44F3782F_.wvu.PrintArea" localSheetId="6" hidden="1">'Sch-2'!$A$1:$J$254</definedName>
    <definedName name="Z_B23AD343_29DA_4CE0_BD10_47BF44F3782F_.wvu.PrintArea" localSheetId="7" hidden="1">'Sch-2 Dis'!$A$1:$F$62</definedName>
    <definedName name="Z_B23AD343_29DA_4CE0_BD10_47BF44F3782F_.wvu.PrintArea" localSheetId="8" hidden="1">'Sch-3 '!$A$1:$P$264</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'Sch-1'!$A$18:$O$245</definedName>
    <definedName name="Z_B3CE7B10_A914_4559_A6DA_AED8C22AFD6D_.wvu.FilterData" localSheetId="5" hidden="1">'Sch-1 dis'!$A$16:$B$21</definedName>
    <definedName name="Z_B3CE7B10_A914_4559_A6DA_AED8C22AFD6D_.wvu.FilterData" localSheetId="6" hidden="1">'Sch-2'!$G$21:$J$247</definedName>
    <definedName name="Z_B3CE7B10_A914_4559_A6DA_AED8C22AFD6D_.wvu.FilterData" localSheetId="7" hidden="1">'Sch-2 Dis'!$A$15:$F$56</definedName>
    <definedName name="Z_B3CE7B10_A914_4559_A6DA_AED8C22AFD6D_.wvu.FilterData" localSheetId="8" hidden="1">'Sch-3 '!$A$19:$P$258</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'Sch-1'!$A$1:$O$256</definedName>
    <definedName name="Z_B3CE7B10_A914_4559_A6DA_AED8C22AFD6D_.wvu.PrintArea" localSheetId="5" hidden="1">'Sch-1 dis'!$A$1:$G$84</definedName>
    <definedName name="Z_B3CE7B10_A914_4559_A6DA_AED8C22AFD6D_.wvu.PrintArea" localSheetId="6" hidden="1">'Sch-2'!$A$1:$J$254</definedName>
    <definedName name="Z_B3CE7B10_A914_4559_A6DA_AED8C22AFD6D_.wvu.PrintArea" localSheetId="7" hidden="1">'Sch-2 Dis'!$A$1:$F$62</definedName>
    <definedName name="Z_B3CE7B10_A914_4559_A6DA_AED8C22AFD6D_.wvu.PrintArea" localSheetId="8" hidden="1">'Sch-3 '!$A$1:$P$264</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79CB868_E256_4BC8_93B8_32C16DA3E61B_.wvu.Cols" localSheetId="22" hidden="1">'Bid Form 2nd Envelope'!$G:$K,'Bid Form 2nd Envelope'!$Y:$AN</definedName>
    <definedName name="Z_B79CB868_E256_4BC8_93B8_32C16DA3E61B_.wvu.Cols" localSheetId="18" hidden="1">Discount!$H:$K</definedName>
    <definedName name="Z_B79CB868_E256_4BC8_93B8_32C16DA3E61B_.wvu.Cols" localSheetId="3" hidden="1">'Names of Bidder'!$H:$R,'Names of Bidder'!$Z:$AC</definedName>
    <definedName name="Z_B79CB868_E256_4BC8_93B8_32C16DA3E61B_.wvu.Cols" localSheetId="4" hidden="1">'Sch-1'!$O:$R,'Sch-1'!$AD:$AM</definedName>
    <definedName name="Z_B79CB868_E256_4BC8_93B8_32C16DA3E61B_.wvu.Cols" localSheetId="7" hidden="1">'Sch-2 Dis'!$K:$Q</definedName>
    <definedName name="Z_B79CB868_E256_4BC8_93B8_32C16DA3E61B_.wvu.Cols" localSheetId="8" hidden="1">'Sch-3 '!$R:$S,'Sch-3 '!$AK:$AP</definedName>
    <definedName name="Z_B79CB868_E256_4BC8_93B8_32C16DA3E61B_.wvu.Cols" localSheetId="9" hidden="1">'Sch-3 Dis'!$AA:$AF</definedName>
    <definedName name="Z_B79CB868_E256_4BC8_93B8_32C16DA3E61B_.wvu.Cols" localSheetId="10" hidden="1">'Sch-4'!$R:$S</definedName>
    <definedName name="Z_B79CB868_E256_4BC8_93B8_32C16DA3E61B_.wvu.Cols" localSheetId="11" hidden="1">'Sch-4b'!$R:$S</definedName>
    <definedName name="Z_B79CB868_E256_4BC8_93B8_32C16DA3E61B_.wvu.Cols" localSheetId="12" hidden="1">'Sch-5'!$I:$P</definedName>
    <definedName name="Z_B79CB868_E256_4BC8_93B8_32C16DA3E61B_.wvu.Cols" localSheetId="16" hidden="1">'Sch-7'!$P:$R,'Sch-7'!$AG:$AM</definedName>
    <definedName name="Z_B79CB868_E256_4BC8_93B8_32C16DA3E61B_.wvu.Cols" localSheetId="17" hidden="1">'Sch-7 Dis'!$AD:$AJ</definedName>
    <definedName name="Z_B79CB868_E256_4BC8_93B8_32C16DA3E61B_.wvu.FilterData" localSheetId="4" hidden="1">'Sch-1'!$A$17:$AZ$17</definedName>
    <definedName name="Z_B79CB868_E256_4BC8_93B8_32C16DA3E61B_.wvu.FilterData" localSheetId="5" hidden="1">'Sch-1 dis'!$A$16:$B$21</definedName>
    <definedName name="Z_B79CB868_E256_4BC8_93B8_32C16DA3E61B_.wvu.FilterData" localSheetId="6" hidden="1">'Sch-2'!$G$21:$J$247</definedName>
    <definedName name="Z_B79CB868_E256_4BC8_93B8_32C16DA3E61B_.wvu.FilterData" localSheetId="7" hidden="1">'Sch-2 Dis'!$A$15:$F$56</definedName>
    <definedName name="Z_B79CB868_E256_4BC8_93B8_32C16DA3E61B_.wvu.FilterData" localSheetId="8" hidden="1">'Sch-3 '!$A$20:$BB$256</definedName>
    <definedName name="Z_B79CB868_E256_4BC8_93B8_32C16DA3E61B_.wvu.FilterData" localSheetId="9" hidden="1">'Sch-3 Dis'!$A$15:$F$81</definedName>
    <definedName name="Z_B79CB868_E256_4BC8_93B8_32C16DA3E61B_.wvu.PrintArea" localSheetId="22" hidden="1">'Bid Form 2nd Envelope'!$A$1:$F$68</definedName>
    <definedName name="Z_B79CB868_E256_4BC8_93B8_32C16DA3E61B_.wvu.PrintArea" localSheetId="1" hidden="1">Cover!$A$1:$F$15</definedName>
    <definedName name="Z_B79CB868_E256_4BC8_93B8_32C16DA3E61B_.wvu.PrintArea" localSheetId="18" hidden="1">Discount!$A$2:$G$43</definedName>
    <definedName name="Z_B79CB868_E256_4BC8_93B8_32C16DA3E61B_.wvu.PrintArea" localSheetId="20" hidden="1">'Entry Tax'!$A$1:$E$16</definedName>
    <definedName name="Z_B79CB868_E256_4BC8_93B8_32C16DA3E61B_.wvu.PrintArea" localSheetId="2" hidden="1">Instructions!$A$1:$C$54</definedName>
    <definedName name="Z_B79CB868_E256_4BC8_93B8_32C16DA3E61B_.wvu.PrintArea" localSheetId="3" hidden="1">'Names of Bidder'!$B$1:$G$32</definedName>
    <definedName name="Z_B79CB868_E256_4BC8_93B8_32C16DA3E61B_.wvu.PrintArea" localSheetId="19" hidden="1">Octroi!$A$1:$E$16</definedName>
    <definedName name="Z_B79CB868_E256_4BC8_93B8_32C16DA3E61B_.wvu.PrintArea" localSheetId="21" hidden="1">'Other Taxes &amp; Duties'!$A$1:$F$16</definedName>
    <definedName name="Z_B79CB868_E256_4BC8_93B8_32C16DA3E61B_.wvu.PrintArea" localSheetId="24" hidden="1">'Q &amp; C'!$A$1:$F$38</definedName>
    <definedName name="Z_B79CB868_E256_4BC8_93B8_32C16DA3E61B_.wvu.PrintArea" localSheetId="23" hidden="1">'Q &amp; C (2)'!$A$1:$F$44</definedName>
    <definedName name="Z_B79CB868_E256_4BC8_93B8_32C16DA3E61B_.wvu.PrintArea" localSheetId="4" hidden="1">'Sch-1'!$A$1:$N$256</definedName>
    <definedName name="Z_B79CB868_E256_4BC8_93B8_32C16DA3E61B_.wvu.PrintArea" localSheetId="5" hidden="1">'Sch-1 dis'!$A$1:$G$84</definedName>
    <definedName name="Z_B79CB868_E256_4BC8_93B8_32C16DA3E61B_.wvu.PrintArea" localSheetId="6" hidden="1">'Sch-2'!$A$1:$J$256</definedName>
    <definedName name="Z_B79CB868_E256_4BC8_93B8_32C16DA3E61B_.wvu.PrintArea" localSheetId="7" hidden="1">'Sch-2 Dis'!$A$1:$F$62</definedName>
    <definedName name="Z_B79CB868_E256_4BC8_93B8_32C16DA3E61B_.wvu.PrintArea" localSheetId="8" hidden="1">'Sch-3 '!$A$1:$Q$264</definedName>
    <definedName name="Z_B79CB868_E256_4BC8_93B8_32C16DA3E61B_.wvu.PrintArea" localSheetId="9" hidden="1">'Sch-3 Dis'!$A$1:$F$87</definedName>
    <definedName name="Z_B79CB868_E256_4BC8_93B8_32C16DA3E61B_.wvu.PrintArea" localSheetId="10" hidden="1">'Sch-4'!$A$1:$Q$29</definedName>
    <definedName name="Z_B79CB868_E256_4BC8_93B8_32C16DA3E61B_.wvu.PrintArea" localSheetId="11" hidden="1">'Sch-4b'!$A$1:$Q$37</definedName>
    <definedName name="Z_B79CB868_E256_4BC8_93B8_32C16DA3E61B_.wvu.PrintArea" localSheetId="12" hidden="1">'Sch-5'!$A$1:$E$26</definedName>
    <definedName name="Z_B79CB868_E256_4BC8_93B8_32C16DA3E61B_.wvu.PrintArea" localSheetId="13" hidden="1">'Sch-5 Dis'!$A$1:$E$26</definedName>
    <definedName name="Z_B79CB868_E256_4BC8_93B8_32C16DA3E61B_.wvu.PrintArea" localSheetId="14" hidden="1">'Sch-6'!$A$1:$D$33</definedName>
    <definedName name="Z_B79CB868_E256_4BC8_93B8_32C16DA3E61B_.wvu.PrintArea" localSheetId="15" hidden="1">'Sch-6 After Discount'!$A$1:$D$33</definedName>
    <definedName name="Z_B79CB868_E256_4BC8_93B8_32C16DA3E61B_.wvu.PrintArea" localSheetId="16" hidden="1">'Sch-7'!$A$1:$N$25</definedName>
    <definedName name="Z_B79CB868_E256_4BC8_93B8_32C16DA3E61B_.wvu.PrintArea" localSheetId="17" hidden="1">'Sch-7 Dis'!$A$1:$G$28</definedName>
    <definedName name="Z_B79CB868_E256_4BC8_93B8_32C16DA3E61B_.wvu.PrintTitles" localSheetId="4" hidden="1">'Sch-1'!$15:$17</definedName>
    <definedName name="Z_B79CB868_E256_4BC8_93B8_32C16DA3E61B_.wvu.PrintTitles" localSheetId="5" hidden="1">'Sch-1 dis'!$14:$16</definedName>
    <definedName name="Z_B79CB868_E256_4BC8_93B8_32C16DA3E61B_.wvu.PrintTitles" localSheetId="6" hidden="1">'Sch-2'!$15:$17</definedName>
    <definedName name="Z_B79CB868_E256_4BC8_93B8_32C16DA3E61B_.wvu.PrintTitles" localSheetId="7" hidden="1">'Sch-2 Dis'!$13:$15</definedName>
    <definedName name="Z_B79CB868_E256_4BC8_93B8_32C16DA3E61B_.wvu.PrintTitles" localSheetId="8" hidden="1">'Sch-3 '!$13:$17</definedName>
    <definedName name="Z_B79CB868_E256_4BC8_93B8_32C16DA3E61B_.wvu.PrintTitles" localSheetId="9" hidden="1">'Sch-3 Dis'!$13:$15</definedName>
    <definedName name="Z_B79CB868_E256_4BC8_93B8_32C16DA3E61B_.wvu.PrintTitles" localSheetId="12" hidden="1">'Sch-5'!$3:$13</definedName>
    <definedName name="Z_B79CB868_E256_4BC8_93B8_32C16DA3E61B_.wvu.PrintTitles" localSheetId="13" hidden="1">'Sch-5 Dis'!$3:$13</definedName>
    <definedName name="Z_B79CB868_E256_4BC8_93B8_32C16DA3E61B_.wvu.PrintTitles" localSheetId="14" hidden="1">'Sch-6'!$3:$13</definedName>
    <definedName name="Z_B79CB868_E256_4BC8_93B8_32C16DA3E61B_.wvu.PrintTitles" localSheetId="15" hidden="1">'Sch-6 After Discount'!$3:$13</definedName>
    <definedName name="Z_B79CB868_E256_4BC8_93B8_32C16DA3E61B_.wvu.PrintTitles" localSheetId="16" hidden="1">'Sch-7'!$14:$14</definedName>
    <definedName name="Z_B79CB868_E256_4BC8_93B8_32C16DA3E61B_.wvu.PrintTitles" localSheetId="17" hidden="1">'Sch-7 Dis'!$14:$14</definedName>
    <definedName name="Z_B79CB868_E256_4BC8_93B8_32C16DA3E61B_.wvu.Rows" localSheetId="22" hidden="1">'Bid Form 2nd Envelope'!$25:$25</definedName>
    <definedName name="Z_B79CB868_E256_4BC8_93B8_32C16DA3E61B_.wvu.Rows" localSheetId="18" hidden="1">Discount!$1:$1,Discount!$22:$22,Discount!$25:$25,Discount!$29:$29,Discount!$32:$34</definedName>
    <definedName name="Z_B79CB868_E256_4BC8_93B8_32C16DA3E61B_.wvu.Rows" localSheetId="2" hidden="1">Instructions!$35:$36</definedName>
    <definedName name="Z_B79CB868_E256_4BC8_93B8_32C16DA3E61B_.wvu.Rows" localSheetId="4" hidden="1">'Sch-1'!$18:$20</definedName>
    <definedName name="Z_B79CB868_E256_4BC8_93B8_32C16DA3E61B_.wvu.Rows" localSheetId="6" hidden="1">'Sch-2'!$18:$20</definedName>
    <definedName name="Z_B79CB868_E256_4BC8_93B8_32C16DA3E61B_.wvu.Rows" localSheetId="8" hidden="1">'Sch-3 '!$18:$18,'Sch-3 '!$259:$259</definedName>
    <definedName name="Z_B79CB868_E256_4BC8_93B8_32C16DA3E61B_.wvu.Rows" localSheetId="14" hidden="1">'Sch-6'!$22:$23</definedName>
    <definedName name="Z_B79CB868_E256_4BC8_93B8_32C16DA3E61B_.wvu.Rows" localSheetId="15" hidden="1">'Sch-6 After Discount'!$22:$23</definedName>
    <definedName name="Z_B79CB868_E256_4BC8_93B8_32C16DA3E61B_.wvu.Rows" localSheetId="16" hidden="1">'Sch-7'!$17:$18,'Sch-7'!$98:$216</definedName>
    <definedName name="Z_B79CB868_E256_4BC8_93B8_32C16DA3E61B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'Sch-1'!$A$22:$AZ$248</definedName>
    <definedName name="Z_B835C05C_B615_4DCB_982D_4519616B3CD8_.wvu.FilterData" localSheetId="5" hidden="1">'Sch-1 dis'!$A$16:$B$21</definedName>
    <definedName name="Z_B835C05C_B615_4DCB_982D_4519616B3CD8_.wvu.FilterData" localSheetId="6" hidden="1">'Sch-2'!$G$21:$J$247</definedName>
    <definedName name="Z_B835C05C_B615_4DCB_982D_4519616B3CD8_.wvu.FilterData" localSheetId="7" hidden="1">'Sch-2 Dis'!$A$15:$F$56</definedName>
    <definedName name="Z_B835C05C_B615_4DCB_982D_4519616B3CD8_.wvu.FilterData" localSheetId="8" hidden="1">'Sch-3 '!$A$20:$BB$258</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'Sch-1'!$A$1:$O$256</definedName>
    <definedName name="Z_B835C05C_B615_4DCB_982D_4519616B3CD8_.wvu.PrintArea" localSheetId="5" hidden="1">'Sch-1 dis'!$A$1:$G$84</definedName>
    <definedName name="Z_B835C05C_B615_4DCB_982D_4519616B3CD8_.wvu.PrintArea" localSheetId="6" hidden="1">'Sch-2'!$A$1:$J$254</definedName>
    <definedName name="Z_B835C05C_B615_4DCB_982D_4519616B3CD8_.wvu.PrintArea" localSheetId="7" hidden="1">'Sch-2 Dis'!$A$1:$F$62</definedName>
    <definedName name="Z_B835C05C_B615_4DCB_982D_4519616B3CD8_.wvu.PrintArea" localSheetId="8" hidden="1">'Sch-3 '!$A$1:$P$264</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'Sch-1'!$A$22:$AZ$22</definedName>
    <definedName name="Z_BB6473B7_092C_417E_97E7_ED0705AE17A0_.wvu.FilterData" localSheetId="5" hidden="1">'Sch-1 dis'!$A$16:$B$21</definedName>
    <definedName name="Z_BB6473B7_092C_417E_97E7_ED0705AE17A0_.wvu.FilterData" localSheetId="6" hidden="1">'Sch-2'!$G$21:$J$247</definedName>
    <definedName name="Z_BB6473B7_092C_417E_97E7_ED0705AE17A0_.wvu.FilterData" localSheetId="7" hidden="1">'Sch-2 Dis'!$A$15:$F$56</definedName>
    <definedName name="Z_BB6473B7_092C_417E_97E7_ED0705AE17A0_.wvu.FilterData" localSheetId="8" hidden="1">'Sch-3 '!$A$20:$BB$256</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'Sch-1'!$A$1:$O$256</definedName>
    <definedName name="Z_BB6473B7_092C_417E_97E7_ED0705AE17A0_.wvu.PrintArea" localSheetId="5" hidden="1">'Sch-1 dis'!$A$1:$G$84</definedName>
    <definedName name="Z_BB6473B7_092C_417E_97E7_ED0705AE17A0_.wvu.PrintArea" localSheetId="6" hidden="1">'Sch-2'!$A$1:$J$256</definedName>
    <definedName name="Z_BB6473B7_092C_417E_97E7_ED0705AE17A0_.wvu.PrintArea" localSheetId="7" hidden="1">'Sch-2 Dis'!$A$1:$F$62</definedName>
    <definedName name="Z_BB6473B7_092C_417E_97E7_ED0705AE17A0_.wvu.PrintArea" localSheetId="8" hidden="1">'Sch-3 '!$A$1:$Q$264</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'Sch-1'!$18:$20,'Sch-1'!$249:$249</definedName>
    <definedName name="Z_BB6473B7_092C_417E_97E7_ED0705AE17A0_.wvu.Rows" localSheetId="6" hidden="1">'Sch-2'!$18:$20</definedName>
    <definedName name="Z_BB6473B7_092C_417E_97E7_ED0705AE17A0_.wvu.Rows" localSheetId="8" hidden="1">'Sch-3 '!$18:$18,'Sch-3 '!$259:$259</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'Sch-1'!$A$22:$AZ$248</definedName>
    <definedName name="Z_C431BC99_7569_44AB_83F6_AB73BDED3783_.wvu.FilterData" localSheetId="5" hidden="1">'Sch-1 dis'!$A$16:$B$21</definedName>
    <definedName name="Z_C431BC99_7569_44AB_83F6_AB73BDED3783_.wvu.FilterData" localSheetId="6" hidden="1">'Sch-2'!$G$21:$J$247</definedName>
    <definedName name="Z_C431BC99_7569_44AB_83F6_AB73BDED3783_.wvu.FilterData" localSheetId="7" hidden="1">'Sch-2 Dis'!$A$15:$F$56</definedName>
    <definedName name="Z_C431BC99_7569_44AB_83F6_AB73BDED3783_.wvu.FilterData" localSheetId="8" hidden="1">'Sch-3 '!$A$20:$BB$258</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'Sch-1'!$A$1:$O$256</definedName>
    <definedName name="Z_C431BC99_7569_44AB_83F6_AB73BDED3783_.wvu.PrintArea" localSheetId="5" hidden="1">'Sch-1 dis'!$A$1:$G$84</definedName>
    <definedName name="Z_C431BC99_7569_44AB_83F6_AB73BDED3783_.wvu.PrintArea" localSheetId="6" hidden="1">'Sch-2'!$A$1:$J$254</definedName>
    <definedName name="Z_C431BC99_7569_44AB_83F6_AB73BDED3783_.wvu.PrintArea" localSheetId="7" hidden="1">'Sch-2 Dis'!$A$1:$F$62</definedName>
    <definedName name="Z_C431BC99_7569_44AB_83F6_AB73BDED3783_.wvu.PrintArea" localSheetId="8" hidden="1">'Sch-3 '!$A$1:$P$264</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'Sch-1'!$A$22:$AY$249</definedName>
    <definedName name="Z_CB55CDDD_15EC_4265_9148_3411BBB26D54_.wvu.FilterData" localSheetId="5" hidden="1">'Sch-1 dis'!$A$16:$B$21</definedName>
    <definedName name="Z_CB55CDDD_15EC_4265_9148_3411BBB26D54_.wvu.FilterData" localSheetId="6" hidden="1">'Sch-2'!$G$21:$J$247</definedName>
    <definedName name="Z_CB55CDDD_15EC_4265_9148_3411BBB26D54_.wvu.FilterData" localSheetId="7" hidden="1">'Sch-2 Dis'!$A$15:$F$56</definedName>
    <definedName name="Z_CB55CDDD_15EC_4265_9148_3411BBB26D54_.wvu.FilterData" localSheetId="8" hidden="1">'Sch-3 '!$A$20:$BB$256</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'Sch-1'!$A$1:$N$256</definedName>
    <definedName name="Z_CB55CDDD_15EC_4265_9148_3411BBB26D54_.wvu.PrintArea" localSheetId="5" hidden="1">'Sch-1 dis'!$A$1:$G$84</definedName>
    <definedName name="Z_CB55CDDD_15EC_4265_9148_3411BBB26D54_.wvu.PrintArea" localSheetId="6" hidden="1">'Sch-2'!$A$1:$J$256</definedName>
    <definedName name="Z_CB55CDDD_15EC_4265_9148_3411BBB26D54_.wvu.PrintArea" localSheetId="7" hidden="1">'Sch-2 Dis'!$A$1:$F$62</definedName>
    <definedName name="Z_CB55CDDD_15EC_4265_9148_3411BBB26D54_.wvu.PrintArea" localSheetId="8" hidden="1">'Sch-3 '!$A$1:$Q$264</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'Sch-1'!$18:$20</definedName>
    <definedName name="Z_CB55CDDD_15EC_4265_9148_3411BBB26D54_.wvu.Rows" localSheetId="6" hidden="1">'Sch-2'!$18:$20</definedName>
    <definedName name="Z_CB55CDDD_15EC_4265_9148_3411BBB26D54_.wvu.Rows" localSheetId="8" hidden="1">'Sch-3 '!$18:$18,'Sch-3 '!$259:$259</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'Sch-1'!$A$18:$O$245</definedName>
    <definedName name="Z_D0757F9E_DF41_4B40_A5E5_F4F8FDD8D61D_.wvu.FilterData" localSheetId="5" hidden="1">'Sch-1 dis'!$A$16:$B$21</definedName>
    <definedName name="Z_D0757F9E_DF41_4B40_A5E5_F4F8FDD8D61D_.wvu.FilterData" localSheetId="6" hidden="1">'Sch-2'!$G$21:$J$247</definedName>
    <definedName name="Z_D0757F9E_DF41_4B40_A5E5_F4F8FDD8D61D_.wvu.FilterData" localSheetId="7" hidden="1">'Sch-2 Dis'!$A$15:$F$56</definedName>
    <definedName name="Z_D0757F9E_DF41_4B40_A5E5_F4F8FDD8D61D_.wvu.FilterData" localSheetId="8" hidden="1">'Sch-3 '!$A$19:$P$258</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'Sch-1'!$A$1:$O$256</definedName>
    <definedName name="Z_D0757F9E_DF41_4B40_A5E5_F4F8FDD8D61D_.wvu.PrintArea" localSheetId="5" hidden="1">'Sch-1 dis'!$A$1:$G$84</definedName>
    <definedName name="Z_D0757F9E_DF41_4B40_A5E5_F4F8FDD8D61D_.wvu.PrintArea" localSheetId="6" hidden="1">'Sch-2'!$A$1:$J$254</definedName>
    <definedName name="Z_D0757F9E_DF41_4B40_A5E5_F4F8FDD8D61D_.wvu.PrintArea" localSheetId="7" hidden="1">'Sch-2 Dis'!$A$1:$F$62</definedName>
    <definedName name="Z_D0757F9E_DF41_4B40_A5E5_F4F8FDD8D61D_.wvu.PrintArea" localSheetId="8" hidden="1">'Sch-3 '!$A$1:$P$264</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'Sch-1'!$A$18:$O$245</definedName>
    <definedName name="Z_D53177B2_31EC_4222_B97A_A37DCFD9E45B_.wvu.FilterData" localSheetId="5" hidden="1">'Sch-1 dis'!$A$16:$B$21</definedName>
    <definedName name="Z_D53177B2_31EC_4222_B97A_A37DCFD9E45B_.wvu.FilterData" localSheetId="6" hidden="1">'Sch-2'!$G$21:$J$247</definedName>
    <definedName name="Z_D53177B2_31EC_4222_B97A_A37DCFD9E45B_.wvu.FilterData" localSheetId="7" hidden="1">'Sch-2 Dis'!$A$15:$F$56</definedName>
    <definedName name="Z_D53177B2_31EC_4222_B97A_A37DCFD9E45B_.wvu.FilterData" localSheetId="8" hidden="1">'Sch-3 '!$A$19:$P$258</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'Sch-1'!$A$1:$O$256</definedName>
    <definedName name="Z_D53177B2_31EC_4222_B97A_A37DCFD9E45B_.wvu.PrintArea" localSheetId="5" hidden="1">'Sch-1 dis'!$A$1:$G$84</definedName>
    <definedName name="Z_D53177B2_31EC_4222_B97A_A37DCFD9E45B_.wvu.PrintArea" localSheetId="6" hidden="1">'Sch-2'!$A$1:$J$254</definedName>
    <definedName name="Z_D53177B2_31EC_4222_B97A_A37DCFD9E45B_.wvu.PrintArea" localSheetId="7" hidden="1">'Sch-2 Dis'!$A$1:$F$62</definedName>
    <definedName name="Z_D53177B2_31EC_4222_B97A_A37DCFD9E45B_.wvu.PrintArea" localSheetId="8" hidden="1">'Sch-3 '!$A$1:$P$264</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'Sch-2'!$G$21:$J$247</definedName>
    <definedName name="Z_D5F8AD2D_F014_4A7B_9CE7_589273BD9F11_.wvu.FilterData" localSheetId="7" hidden="1">'Sch-2 Dis'!$A$15:$F$56</definedName>
    <definedName name="Z_D5F8AD2D_F014_4A7B_9CE7_589273BD9F11_.wvu.FilterData" localSheetId="8" hidden="1">'Sch-3 '!$A$20:$BB$256</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'Sch-1'!$A$1:$N$256</definedName>
    <definedName name="Z_D5F8AD2D_F014_4A7B_9CE7_589273BD9F11_.wvu.PrintArea" localSheetId="5" hidden="1">'Sch-1 dis'!$A$1:$G$84</definedName>
    <definedName name="Z_D5F8AD2D_F014_4A7B_9CE7_589273BD9F11_.wvu.PrintArea" localSheetId="6" hidden="1">'Sch-2'!$A$1:$J$256</definedName>
    <definedName name="Z_D5F8AD2D_F014_4A7B_9CE7_589273BD9F11_.wvu.PrintArea" localSheetId="7" hidden="1">'Sch-2 Dis'!$A$1:$F$62</definedName>
    <definedName name="Z_D5F8AD2D_F014_4A7B_9CE7_589273BD9F11_.wvu.PrintArea" localSheetId="8" hidden="1">'Sch-3 '!$A$1:$Q$264</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'Sch-1'!$18:$20</definedName>
    <definedName name="Z_D5F8AD2D_F014_4A7B_9CE7_589273BD9F11_.wvu.Rows" localSheetId="6" hidden="1">'Sch-2'!$18:$20</definedName>
    <definedName name="Z_D5F8AD2D_F014_4A7B_9CE7_589273BD9F11_.wvu.Rows" localSheetId="8" hidden="1">'Sch-3 '!$18:$18,'Sch-3 '!$259:$259</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'Sch-1'!$A$18:$O$245</definedName>
    <definedName name="Z_E97134B6_5E8D_4951_8DA0_73D065532361_.wvu.FilterData" localSheetId="5" hidden="1">'Sch-1 dis'!$A$16:$B$21</definedName>
    <definedName name="Z_E97134B6_5E8D_4951_8DA0_73D065532361_.wvu.FilterData" localSheetId="6" hidden="1">'Sch-2'!$G$21:$J$247</definedName>
    <definedName name="Z_E97134B6_5E8D_4951_8DA0_73D065532361_.wvu.FilterData" localSheetId="7" hidden="1">'Sch-2 Dis'!$A$15:$F$56</definedName>
    <definedName name="Z_E97134B6_5E8D_4951_8DA0_73D065532361_.wvu.FilterData" localSheetId="8" hidden="1">'Sch-3 '!$A$19:$P$258</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'Sch-1'!$A$1:$O$256</definedName>
    <definedName name="Z_E97134B6_5E8D_4951_8DA0_73D065532361_.wvu.PrintArea" localSheetId="5" hidden="1">'Sch-1 dis'!$A$1:$G$84</definedName>
    <definedName name="Z_E97134B6_5E8D_4951_8DA0_73D065532361_.wvu.PrintArea" localSheetId="6" hidden="1">'Sch-2'!$A$1:$J$254</definedName>
    <definedName name="Z_E97134B6_5E8D_4951_8DA0_73D065532361_.wvu.PrintArea" localSheetId="7" hidden="1">'Sch-2 Dis'!$A$1:$F$62</definedName>
    <definedName name="Z_E97134B6_5E8D_4951_8DA0_73D065532361_.wvu.PrintArea" localSheetId="8" hidden="1">'Sch-3 '!$A$1:$P$264</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'Sch-1'!$A$18:$O$245</definedName>
    <definedName name="Z_E9F4E142_7D26_464D_BECA_4F3806DB1FE1_.wvu.FilterData" localSheetId="5" hidden="1">'Sch-1 dis'!$A$16:$B$21</definedName>
    <definedName name="Z_E9F4E142_7D26_464D_BECA_4F3806DB1FE1_.wvu.FilterData" localSheetId="6" hidden="1">'Sch-2'!$G$21:$J$247</definedName>
    <definedName name="Z_E9F4E142_7D26_464D_BECA_4F3806DB1FE1_.wvu.FilterData" localSheetId="7" hidden="1">'Sch-2 Dis'!$A$15:$F$56</definedName>
    <definedName name="Z_E9F4E142_7D26_464D_BECA_4F3806DB1FE1_.wvu.FilterData" localSheetId="8" hidden="1">'Sch-3 '!$A$19:$P$258</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'Sch-1'!$A$1:$O$256</definedName>
    <definedName name="Z_E9F4E142_7D26_464D_BECA_4F3806DB1FE1_.wvu.PrintArea" localSheetId="5" hidden="1">'Sch-1 dis'!$A$1:$G$84</definedName>
    <definedName name="Z_E9F4E142_7D26_464D_BECA_4F3806DB1FE1_.wvu.PrintArea" localSheetId="6" hidden="1">'Sch-2'!$A$1:$J$254</definedName>
    <definedName name="Z_E9F4E142_7D26_464D_BECA_4F3806DB1FE1_.wvu.PrintArea" localSheetId="7" hidden="1">'Sch-2 Dis'!$A$1:$F$62</definedName>
    <definedName name="Z_E9F4E142_7D26_464D_BECA_4F3806DB1FE1_.wvu.PrintArea" localSheetId="8" hidden="1">'Sch-3 '!$A$1:$P$264</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'Sch-1'!$A$18:$O$245</definedName>
    <definedName name="Z_ECE9294F_C910_4036_88BC_B1F2176FB06B_.wvu.FilterData" localSheetId="5" hidden="1">'Sch-1 dis'!$A$16:$B$21</definedName>
    <definedName name="Z_ECE9294F_C910_4036_88BC_B1F2176FB06B_.wvu.FilterData" localSheetId="6" hidden="1">'Sch-2'!$G$21:$J$247</definedName>
    <definedName name="Z_ECE9294F_C910_4036_88BC_B1F2176FB06B_.wvu.FilterData" localSheetId="7" hidden="1">'Sch-2 Dis'!$A$15:$F$56</definedName>
    <definedName name="Z_ECE9294F_C910_4036_88BC_B1F2176FB06B_.wvu.FilterData" localSheetId="8" hidden="1">'Sch-3 '!$A$19:$P$258</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'Sch-1'!$A$1:$O$256</definedName>
    <definedName name="Z_ECE9294F_C910_4036_88BC_B1F2176FB06B_.wvu.PrintArea" localSheetId="5" hidden="1">'Sch-1 dis'!$A$1:$G$84</definedName>
    <definedName name="Z_ECE9294F_C910_4036_88BC_B1F2176FB06B_.wvu.PrintArea" localSheetId="6" hidden="1">'Sch-2'!$A$1:$J$254</definedName>
    <definedName name="Z_ECE9294F_C910_4036_88BC_B1F2176FB06B_.wvu.PrintArea" localSheetId="7" hidden="1">'Sch-2 Dis'!$A$1:$F$62</definedName>
    <definedName name="Z_ECE9294F_C910_4036_88BC_B1F2176FB06B_.wvu.PrintArea" localSheetId="8" hidden="1">'Sch-3 '!$A$1:$P$264</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'Sch-1'!$A$18:$O$245</definedName>
    <definedName name="Z_EE46BCD1_F715_4FA9_A5FC_1B125AD601E0_.wvu.FilterData" localSheetId="5" hidden="1">'Sch-1 dis'!$A$16:$B$21</definedName>
    <definedName name="Z_EE46BCD1_F715_4FA9_A5FC_1B125AD601E0_.wvu.FilterData" localSheetId="6" hidden="1">'Sch-2'!$G$21:$J$247</definedName>
    <definedName name="Z_EE46BCD1_F715_4FA9_A5FC_1B125AD601E0_.wvu.FilterData" localSheetId="7" hidden="1">'Sch-2 Dis'!$A$15:$F$56</definedName>
    <definedName name="Z_EE46BCD1_F715_4FA9_A5FC_1B125AD601E0_.wvu.FilterData" localSheetId="8" hidden="1">'Sch-3 '!$A$19:$P$258</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'Sch-1'!$A$1:$O$256</definedName>
    <definedName name="Z_EE46BCD1_F715_4FA9_A5FC_1B125AD601E0_.wvu.PrintArea" localSheetId="5" hidden="1">'Sch-1 dis'!$A$1:$G$84</definedName>
    <definedName name="Z_EE46BCD1_F715_4FA9_A5FC_1B125AD601E0_.wvu.PrintArea" localSheetId="6" hidden="1">'Sch-2'!$A$1:$J$254</definedName>
    <definedName name="Z_EE46BCD1_F715_4FA9_A5FC_1B125AD601E0_.wvu.PrintArea" localSheetId="7" hidden="1">'Sch-2 Dis'!$A$1:$F$62</definedName>
    <definedName name="Z_EE46BCD1_F715_4FA9_A5FC_1B125AD601E0_.wvu.PrintArea" localSheetId="8" hidden="1">'Sch-3 '!$A$1:$P$264</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Rohit Dalakoti {रोहित डालाकोटी} - Personal View" guid="{B79CB868-E256-4BC8-93B8-32C16DA3E61B}" mergeInterval="0" personalView="1" maximized="1" xWindow="-8" yWindow="-8" windowWidth="1936" windowHeight="1056" tabRatio="699" activeSheetId="23"/>
    <customWorkbookView name="Adil Iqbal Khan {Adil Iqbal Khan} - Personal View" guid="{D5F8AD2D-F014-4A7B-9CE7-589273BD9F11}" mergeInterval="0" personalView="1" maximized="1" xWindow="-9" yWindow="-9" windowWidth="1938" windowHeight="1048" tabRatio="823" activeSheetId="5"/>
    <customWorkbookView name="Ram Lal {Ram Lal} - Personal View" guid="{8909CFDD-4F29-4C72-886E-908773EE94A2}" mergeInterval="0" personalView="1" maximized="1" windowWidth="1916" windowHeight="854" tabRatio="644" activeSheetId="11"/>
    <customWorkbookView name="Jasminder Singh Bhatia {जसमिंदर सिंह भाटिया} - Personal View" guid="{A34CC49F-E309-4C23-B4F6-1E3B307C10D1}" mergeInterval="0" personalView="1" maximized="1" windowWidth="1596" windowHeight="634" tabRatio="746" activeSheetId="5"/>
    <customWorkbookView name="60001959 - Personal View" guid="{B835C05C-B615-4DCB-982D-4519616B3CD8}" mergeInterval="0" personalView="1" maximized="1" windowWidth="1362" windowHeight="553" tabRatio="821" activeSheetId="7"/>
    <customWorkbookView name="Venkatesh Karri {वेंकटेश कर्री} - Personal View" guid="{223BC0FC-814D-40F0-9795-CE82A16FF3A5}" mergeInterval="0" personalView="1" maximized="1" windowWidth="1362" windowHeight="542" tabRatio="821" activeSheetId="22"/>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2"/>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9"/>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2"/>
    <customWorkbookView name="60031094 - Personal View" guid="{D0757F9E-DF41-4B40-A5E5-F4F8FDD8D61D}" mergeInterval="0" personalView="1" maximized="1" xWindow="1" yWindow="1" windowWidth="1362" windowHeight="538" tabRatio="821" activeSheetId="2"/>
    <customWorkbookView name="Pankaj Pandey {पंकज पांडे} - Personal View" guid="{E97134B6-5E8D-4951-8DA0-73D065532361}" mergeInterval="0" personalView="1" maximized="1" windowWidth="1362" windowHeight="532" tabRatio="821" activeSheetId="5"/>
    <customWorkbookView name="Swatantra Kumar {स्वतंत्र कुमार} - Personal View" guid="{C431BC99-7569-44AB-83F6-AB73BDED3783}" mergeInterval="0" personalView="1" maximized="1" windowWidth="1362" windowHeight="502" tabRatio="821" activeSheetId="5"/>
    <customWorkbookView name="60003099 - Personal View" guid="{498493C3-769C-4143-9114-C68CD1D40B11}" mergeInterval="0" personalView="1" maximized="1" windowWidth="1276" windowHeight="758" tabRatio="746" activeSheetId="2"/>
    <customWorkbookView name="Samrat Jain {Samrat Jain} - Personal View" guid="{1E0C44A1-9358-4FBD-8C2C-4DB661DA1476}" mergeInterval="0" personalView="1" maximized="1" windowWidth="1916" windowHeight="774" tabRatio="644" activeSheetId="2"/>
    <customWorkbookView name="Rahul Mendhe {Rahul Mendhe} - Personal View" guid="{A41EE4DE-0D82-4A56-8210-F78316511D11}" mergeInterval="0" personalView="1" maximized="1" windowWidth="1916" windowHeight="814" tabRatio="644" activeSheetId="23"/>
    <customWorkbookView name="60003018 - Personal View" guid="{BB6473B7-092C-417E-97E7-ED0705AE17A0}" mergeInterval="0" personalView="1" maximized="1" windowWidth="1362" windowHeight="502" tabRatio="644" activeSheetId="2" showComments="commIndAndComment"/>
    <customWorkbookView name="Ankit Vaishnav {Ankit Vaishnav} - Personal View" guid="{023E95C7-CD0A-46A1-945E-64751E02EBFE}" mergeInterval="0" personalView="1" maximized="1" xWindow="-8" yWindow="-8" windowWidth="1456" windowHeight="876" tabRatio="823" activeSheetId="23"/>
    <customWorkbookView name="Neelam Singh {नीलम सिंह} - Personal View" guid="{CB55CDDD-15EC-4265-9148-3411BBB26D54}" mergeInterval="0" personalView="1" maximized="1" xWindow="-8" yWindow="-8" windowWidth="1936" windowHeight="1056" tabRatio="823" activeSheetId="5"/>
    <customWorkbookView name="Sandeep Panwar {संदीप पंवार} - Personal View" guid="{987A3FAC-920D-4C0C-8129-D8F4AFD7E477}" mergeInterval="0" personalView="1" maximized="1" xWindow="-8" yWindow="-8" windowWidth="1936" windowHeight="1056" tabRatio="699" activeSheetId="2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42" i="9" l="1"/>
  <c r="R242" i="9" s="1"/>
  <c r="S242" i="9" s="1"/>
  <c r="Q242" i="9" s="1"/>
  <c r="P241" i="9"/>
  <c r="R241" i="9" s="1"/>
  <c r="S241" i="9" s="1"/>
  <c r="Q241" i="9" s="1"/>
  <c r="P240" i="9"/>
  <c r="R240" i="9" s="1"/>
  <c r="S240" i="9" s="1"/>
  <c r="Q240" i="9" s="1"/>
  <c r="P239" i="9"/>
  <c r="R239" i="9" s="1"/>
  <c r="S239" i="9" s="1"/>
  <c r="Q239" i="9" s="1"/>
  <c r="P238" i="9"/>
  <c r="R238" i="9" s="1"/>
  <c r="S238" i="9" s="1"/>
  <c r="Q238" i="9" s="1"/>
  <c r="P208" i="9"/>
  <c r="R208" i="9" s="1"/>
  <c r="S208" i="9" s="1"/>
  <c r="Q208" i="9" s="1"/>
  <c r="P207" i="9"/>
  <c r="R207" i="9" s="1"/>
  <c r="S207" i="9" s="1"/>
  <c r="Q207" i="9" s="1"/>
  <c r="P206" i="9"/>
  <c r="R206" i="9" s="1"/>
  <c r="S206" i="9" s="1"/>
  <c r="Q206" i="9" s="1"/>
  <c r="P205" i="9"/>
  <c r="R205" i="9" s="1"/>
  <c r="S205" i="9" s="1"/>
  <c r="Q205" i="9" s="1"/>
  <c r="P204" i="9"/>
  <c r="R204" i="9" s="1"/>
  <c r="S204" i="9" s="1"/>
  <c r="Q204" i="9" s="1"/>
  <c r="P203" i="9"/>
  <c r="R203" i="9" s="1"/>
  <c r="S203" i="9" s="1"/>
  <c r="Q203" i="9" s="1"/>
  <c r="P202" i="9"/>
  <c r="R202" i="9" s="1"/>
  <c r="S202" i="9" s="1"/>
  <c r="Q202" i="9" s="1"/>
  <c r="P201" i="9"/>
  <c r="R201" i="9" s="1"/>
  <c r="S201" i="9" s="1"/>
  <c r="Q201" i="9" s="1"/>
  <c r="P200" i="9"/>
  <c r="R200" i="9" s="1"/>
  <c r="S200" i="9" s="1"/>
  <c r="Q200" i="9" s="1"/>
  <c r="P199" i="9"/>
  <c r="R199" i="9" s="1"/>
  <c r="S199" i="9" s="1"/>
  <c r="Q199" i="9" s="1"/>
  <c r="P198" i="9"/>
  <c r="R198" i="9" s="1"/>
  <c r="S198" i="9" s="1"/>
  <c r="Q198" i="9" s="1"/>
  <c r="P197" i="9"/>
  <c r="R197" i="9" s="1"/>
  <c r="S197" i="9" s="1"/>
  <c r="Q197" i="9" s="1"/>
  <c r="P196" i="9"/>
  <c r="R196" i="9" s="1"/>
  <c r="S196" i="9" s="1"/>
  <c r="Q196" i="9" s="1"/>
  <c r="P195" i="9"/>
  <c r="R195" i="9" s="1"/>
  <c r="S195" i="9" s="1"/>
  <c r="Q195" i="9" s="1"/>
  <c r="P194" i="9"/>
  <c r="R194" i="9" s="1"/>
  <c r="S194" i="9" s="1"/>
  <c r="Q194" i="9" s="1"/>
  <c r="P193" i="9"/>
  <c r="R193" i="9" s="1"/>
  <c r="S193" i="9" s="1"/>
  <c r="Q193" i="9" s="1"/>
  <c r="P192" i="9"/>
  <c r="R192" i="9" s="1"/>
  <c r="S192" i="9" s="1"/>
  <c r="Q192" i="9" s="1"/>
  <c r="P151" i="9"/>
  <c r="R151" i="9" s="1"/>
  <c r="S151" i="9" s="1"/>
  <c r="Q151" i="9" s="1"/>
  <c r="P150" i="9"/>
  <c r="R150" i="9" s="1"/>
  <c r="S150" i="9" s="1"/>
  <c r="Q150" i="9" s="1"/>
  <c r="P149" i="9"/>
  <c r="R149" i="9" s="1"/>
  <c r="S149" i="9" s="1"/>
  <c r="Q149" i="9" s="1"/>
  <c r="P148" i="9"/>
  <c r="R148" i="9" s="1"/>
  <c r="S148" i="9" s="1"/>
  <c r="Q148" i="9" s="1"/>
  <c r="P147" i="9"/>
  <c r="R147" i="9" s="1"/>
  <c r="S147" i="9" s="1"/>
  <c r="Q147" i="9" s="1"/>
  <c r="P146" i="9"/>
  <c r="R146" i="9" s="1"/>
  <c r="S146" i="9" s="1"/>
  <c r="Q146" i="9" s="1"/>
  <c r="P145" i="9"/>
  <c r="R145" i="9" s="1"/>
  <c r="S145" i="9" s="1"/>
  <c r="Q145" i="9" s="1"/>
  <c r="P144" i="9"/>
  <c r="R144" i="9" s="1"/>
  <c r="S144" i="9" s="1"/>
  <c r="Q144" i="9" s="1"/>
  <c r="P143" i="9"/>
  <c r="R143" i="9" s="1"/>
  <c r="S143" i="9" s="1"/>
  <c r="Q143" i="9" s="1"/>
  <c r="P142" i="9"/>
  <c r="R142" i="9" s="1"/>
  <c r="S142" i="9" s="1"/>
  <c r="Q142" i="9" s="1"/>
  <c r="P141" i="9"/>
  <c r="R141" i="9" s="1"/>
  <c r="S141" i="9" s="1"/>
  <c r="Q141" i="9" s="1"/>
  <c r="P140" i="9"/>
  <c r="R140" i="9" s="1"/>
  <c r="S140" i="9" s="1"/>
  <c r="Q140" i="9" s="1"/>
  <c r="P139" i="9"/>
  <c r="R139" i="9" s="1"/>
  <c r="S139" i="9" s="1"/>
  <c r="Q139" i="9" s="1"/>
  <c r="P138" i="9"/>
  <c r="R138" i="9" s="1"/>
  <c r="S138" i="9" s="1"/>
  <c r="Q138" i="9" s="1"/>
  <c r="P137" i="9"/>
  <c r="R137" i="9" s="1"/>
  <c r="S137" i="9" s="1"/>
  <c r="Q137" i="9" s="1"/>
  <c r="P136" i="9"/>
  <c r="R136" i="9" s="1"/>
  <c r="S136" i="9" s="1"/>
  <c r="Q136" i="9" s="1"/>
  <c r="P167" i="9"/>
  <c r="R167" i="9" s="1"/>
  <c r="S167" i="9" s="1"/>
  <c r="Q167" i="9" s="1"/>
  <c r="P166" i="9"/>
  <c r="R166" i="9" s="1"/>
  <c r="S166" i="9" s="1"/>
  <c r="Q166" i="9" s="1"/>
  <c r="P165" i="9"/>
  <c r="R165" i="9" s="1"/>
  <c r="S165" i="9" s="1"/>
  <c r="Q165" i="9" s="1"/>
  <c r="P164" i="9"/>
  <c r="R164" i="9" s="1"/>
  <c r="S164" i="9" s="1"/>
  <c r="Q164" i="9" s="1"/>
  <c r="P163" i="9"/>
  <c r="R163" i="9" s="1"/>
  <c r="S163" i="9" s="1"/>
  <c r="Q163" i="9" s="1"/>
  <c r="P162" i="9"/>
  <c r="R162" i="9" s="1"/>
  <c r="S162" i="9" s="1"/>
  <c r="Q162" i="9" s="1"/>
  <c r="P161" i="9"/>
  <c r="R161" i="9" s="1"/>
  <c r="S161" i="9" s="1"/>
  <c r="Q161" i="9" s="1"/>
  <c r="P160" i="9"/>
  <c r="R160" i="9" s="1"/>
  <c r="S160" i="9" s="1"/>
  <c r="Q160" i="9" s="1"/>
  <c r="P159" i="9"/>
  <c r="R159" i="9" s="1"/>
  <c r="S159" i="9" s="1"/>
  <c r="Q159" i="9" s="1"/>
  <c r="P158" i="9"/>
  <c r="R158" i="9" s="1"/>
  <c r="S158" i="9" s="1"/>
  <c r="Q158" i="9" s="1"/>
  <c r="P157" i="9"/>
  <c r="R157" i="9" s="1"/>
  <c r="S157" i="9" s="1"/>
  <c r="Q157" i="9" s="1"/>
  <c r="P156" i="9"/>
  <c r="R156" i="9" s="1"/>
  <c r="S156" i="9" s="1"/>
  <c r="Q156" i="9" s="1"/>
  <c r="P155" i="9"/>
  <c r="R155" i="9" s="1"/>
  <c r="S155" i="9" s="1"/>
  <c r="Q155" i="9" s="1"/>
  <c r="P154" i="9"/>
  <c r="R154" i="9" s="1"/>
  <c r="S154" i="9" s="1"/>
  <c r="Q154" i="9" s="1"/>
  <c r="P153" i="9"/>
  <c r="R153" i="9" s="1"/>
  <c r="S153" i="9" s="1"/>
  <c r="Q153" i="9" s="1"/>
  <c r="P152" i="9"/>
  <c r="R152" i="9" s="1"/>
  <c r="S152" i="9" s="1"/>
  <c r="Q152" i="9" s="1"/>
  <c r="P183" i="9"/>
  <c r="R183" i="9" s="1"/>
  <c r="S183" i="9" s="1"/>
  <c r="Q183" i="9" s="1"/>
  <c r="P182" i="9"/>
  <c r="R182" i="9" s="1"/>
  <c r="S182" i="9" s="1"/>
  <c r="Q182" i="9" s="1"/>
  <c r="P181" i="9"/>
  <c r="R181" i="9" s="1"/>
  <c r="S181" i="9" s="1"/>
  <c r="Q181" i="9" s="1"/>
  <c r="P180" i="9"/>
  <c r="R180" i="9" s="1"/>
  <c r="S180" i="9" s="1"/>
  <c r="Q180" i="9" s="1"/>
  <c r="P179" i="9"/>
  <c r="R179" i="9" s="1"/>
  <c r="S179" i="9" s="1"/>
  <c r="Q179" i="9" s="1"/>
  <c r="P178" i="9"/>
  <c r="R178" i="9" s="1"/>
  <c r="S178" i="9" s="1"/>
  <c r="Q178" i="9" s="1"/>
  <c r="P177" i="9"/>
  <c r="R177" i="9" s="1"/>
  <c r="S177" i="9" s="1"/>
  <c r="Q177" i="9" s="1"/>
  <c r="P176" i="9"/>
  <c r="R176" i="9" s="1"/>
  <c r="S176" i="9" s="1"/>
  <c r="Q176" i="9" s="1"/>
  <c r="P175" i="9"/>
  <c r="R175" i="9" s="1"/>
  <c r="S175" i="9" s="1"/>
  <c r="Q175" i="9" s="1"/>
  <c r="P174" i="9"/>
  <c r="R174" i="9" s="1"/>
  <c r="S174" i="9" s="1"/>
  <c r="Q174" i="9" s="1"/>
  <c r="P173" i="9"/>
  <c r="R173" i="9" s="1"/>
  <c r="S173" i="9" s="1"/>
  <c r="Q173" i="9" s="1"/>
  <c r="P172" i="9"/>
  <c r="R172" i="9" s="1"/>
  <c r="S172" i="9" s="1"/>
  <c r="Q172" i="9" s="1"/>
  <c r="P171" i="9"/>
  <c r="R171" i="9" s="1"/>
  <c r="S171" i="9" s="1"/>
  <c r="Q171" i="9" s="1"/>
  <c r="P170" i="9"/>
  <c r="R170" i="9" s="1"/>
  <c r="S170" i="9" s="1"/>
  <c r="Q170" i="9" s="1"/>
  <c r="P169" i="9"/>
  <c r="R169" i="9" s="1"/>
  <c r="S169" i="9" s="1"/>
  <c r="Q169" i="9" s="1"/>
  <c r="P168" i="9"/>
  <c r="R168" i="9" s="1"/>
  <c r="S168" i="9" s="1"/>
  <c r="Q168" i="9" s="1"/>
  <c r="P216" i="9"/>
  <c r="R216" i="9" s="1"/>
  <c r="S216" i="9" s="1"/>
  <c r="Q216" i="9" s="1"/>
  <c r="P215" i="9"/>
  <c r="R215" i="9" s="1"/>
  <c r="S215" i="9" s="1"/>
  <c r="Q215" i="9" s="1"/>
  <c r="P214" i="9"/>
  <c r="R214" i="9" s="1"/>
  <c r="S214" i="9" s="1"/>
  <c r="Q214" i="9" s="1"/>
  <c r="P213" i="9"/>
  <c r="R213" i="9" s="1"/>
  <c r="S213" i="9" s="1"/>
  <c r="Q213" i="9" s="1"/>
  <c r="P212" i="9"/>
  <c r="R212" i="9" s="1"/>
  <c r="S212" i="9" s="1"/>
  <c r="Q212" i="9" s="1"/>
  <c r="P211" i="9"/>
  <c r="R211" i="9" s="1"/>
  <c r="S211" i="9" s="1"/>
  <c r="Q211" i="9" s="1"/>
  <c r="P210" i="9"/>
  <c r="R210" i="9" s="1"/>
  <c r="S210" i="9" s="1"/>
  <c r="Q210" i="9" s="1"/>
  <c r="P209" i="9"/>
  <c r="R209" i="9" s="1"/>
  <c r="S209" i="9" s="1"/>
  <c r="Q209" i="9" s="1"/>
  <c r="P191" i="9"/>
  <c r="R191" i="9" s="1"/>
  <c r="S191" i="9" s="1"/>
  <c r="Q191" i="9" s="1"/>
  <c r="P190" i="9"/>
  <c r="R190" i="9" s="1"/>
  <c r="S190" i="9" s="1"/>
  <c r="Q190" i="9" s="1"/>
  <c r="P189" i="9"/>
  <c r="R189" i="9" s="1"/>
  <c r="S189" i="9" s="1"/>
  <c r="Q189" i="9" s="1"/>
  <c r="P188" i="9"/>
  <c r="R188" i="9" s="1"/>
  <c r="S188" i="9" s="1"/>
  <c r="Q188" i="9" s="1"/>
  <c r="P187" i="9"/>
  <c r="R187" i="9" s="1"/>
  <c r="S187" i="9" s="1"/>
  <c r="Q187" i="9" s="1"/>
  <c r="P186" i="9"/>
  <c r="R186" i="9" s="1"/>
  <c r="S186" i="9" s="1"/>
  <c r="Q186" i="9" s="1"/>
  <c r="P185" i="9"/>
  <c r="R185" i="9" s="1"/>
  <c r="S185" i="9" s="1"/>
  <c r="Q185" i="9" s="1"/>
  <c r="P184" i="9"/>
  <c r="R184" i="9" s="1"/>
  <c r="S184" i="9" s="1"/>
  <c r="Q184" i="9" s="1"/>
  <c r="P232" i="9"/>
  <c r="R232" i="9" s="1"/>
  <c r="S232" i="9" s="1"/>
  <c r="Q232" i="9" s="1"/>
  <c r="P231" i="9"/>
  <c r="R231" i="9" s="1"/>
  <c r="S231" i="9" s="1"/>
  <c r="Q231" i="9" s="1"/>
  <c r="P230" i="9"/>
  <c r="R230" i="9" s="1"/>
  <c r="S230" i="9" s="1"/>
  <c r="Q230" i="9" s="1"/>
  <c r="P229" i="9"/>
  <c r="R229" i="9" s="1"/>
  <c r="S229" i="9" s="1"/>
  <c r="Q229" i="9" s="1"/>
  <c r="P228" i="9"/>
  <c r="R228" i="9" s="1"/>
  <c r="S228" i="9" s="1"/>
  <c r="Q228" i="9" s="1"/>
  <c r="P227" i="9"/>
  <c r="R227" i="9" s="1"/>
  <c r="S227" i="9" s="1"/>
  <c r="Q227" i="9" s="1"/>
  <c r="P226" i="9"/>
  <c r="R226" i="9" s="1"/>
  <c r="S226" i="9" s="1"/>
  <c r="Q226" i="9" s="1"/>
  <c r="P225" i="9"/>
  <c r="R225" i="9" s="1"/>
  <c r="S225" i="9" s="1"/>
  <c r="Q225" i="9" s="1"/>
  <c r="P224" i="9"/>
  <c r="R224" i="9" s="1"/>
  <c r="S224" i="9" s="1"/>
  <c r="Q224" i="9" s="1"/>
  <c r="P223" i="9"/>
  <c r="R223" i="9" s="1"/>
  <c r="S223" i="9" s="1"/>
  <c r="Q223" i="9" s="1"/>
  <c r="P222" i="9"/>
  <c r="R222" i="9" s="1"/>
  <c r="S222" i="9" s="1"/>
  <c r="Q222" i="9" s="1"/>
  <c r="P221" i="9"/>
  <c r="R221" i="9" s="1"/>
  <c r="S221" i="9" s="1"/>
  <c r="Q221" i="9" s="1"/>
  <c r="P220" i="9"/>
  <c r="R220" i="9" s="1"/>
  <c r="S220" i="9" s="1"/>
  <c r="Q220" i="9" s="1"/>
  <c r="P219" i="9"/>
  <c r="R219" i="9" s="1"/>
  <c r="S219" i="9" s="1"/>
  <c r="Q219" i="9" s="1"/>
  <c r="P218" i="9"/>
  <c r="R218" i="9" s="1"/>
  <c r="S218" i="9" s="1"/>
  <c r="Q218" i="9" s="1"/>
  <c r="P217" i="9"/>
  <c r="R217" i="9" s="1"/>
  <c r="S217" i="9" s="1"/>
  <c r="Q217" i="9" s="1"/>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J143" i="7" l="1"/>
  <c r="J142" i="7"/>
  <c r="J141" i="7"/>
  <c r="J140" i="7"/>
  <c r="J139" i="7"/>
  <c r="J138" i="7"/>
  <c r="J137" i="7"/>
  <c r="J136" i="7"/>
  <c r="J135" i="7"/>
  <c r="J134" i="7"/>
  <c r="J133" i="7"/>
  <c r="J132" i="7"/>
  <c r="J131" i="7"/>
  <c r="J130" i="7"/>
  <c r="J129" i="7"/>
  <c r="J128" i="7"/>
  <c r="J127" i="7"/>
  <c r="J126" i="7"/>
  <c r="J160" i="7"/>
  <c r="J159" i="7"/>
  <c r="J158" i="7"/>
  <c r="J157" i="7"/>
  <c r="J156" i="7"/>
  <c r="J155" i="7"/>
  <c r="J154" i="7"/>
  <c r="J153" i="7"/>
  <c r="J152" i="7"/>
  <c r="J151" i="7"/>
  <c r="J150" i="7"/>
  <c r="J149" i="7"/>
  <c r="J148" i="7"/>
  <c r="J147" i="7"/>
  <c r="J146" i="7"/>
  <c r="J145" i="7"/>
  <c r="J144" i="7"/>
  <c r="J177" i="7"/>
  <c r="J176" i="7"/>
  <c r="J175" i="7"/>
  <c r="J174" i="7"/>
  <c r="J173" i="7"/>
  <c r="J172" i="7"/>
  <c r="J171" i="7"/>
  <c r="J170" i="7"/>
  <c r="J169" i="7"/>
  <c r="J168" i="7"/>
  <c r="J167" i="7"/>
  <c r="J166" i="7"/>
  <c r="J165" i="7"/>
  <c r="J164" i="7"/>
  <c r="J163" i="7"/>
  <c r="J162" i="7"/>
  <c r="J161" i="7"/>
  <c r="J194" i="7"/>
  <c r="J193" i="7"/>
  <c r="J192" i="7"/>
  <c r="J191" i="7"/>
  <c r="J190" i="7"/>
  <c r="J189" i="7"/>
  <c r="J188" i="7"/>
  <c r="J187" i="7"/>
  <c r="J186" i="7"/>
  <c r="J185" i="7"/>
  <c r="J184" i="7"/>
  <c r="J183" i="7"/>
  <c r="J182" i="7"/>
  <c r="J181" i="7"/>
  <c r="J180" i="7"/>
  <c r="J179" i="7"/>
  <c r="J178" i="7"/>
  <c r="J211" i="7"/>
  <c r="J210" i="7"/>
  <c r="J209" i="7"/>
  <c r="J208" i="7"/>
  <c r="J207" i="7"/>
  <c r="J206" i="7"/>
  <c r="J205" i="7"/>
  <c r="J204" i="7"/>
  <c r="J203" i="7"/>
  <c r="J202" i="7"/>
  <c r="J201" i="7"/>
  <c r="J200" i="7"/>
  <c r="J199" i="7"/>
  <c r="J198" i="7"/>
  <c r="J197" i="7"/>
  <c r="J196" i="7"/>
  <c r="J195" i="7"/>
  <c r="J228" i="7"/>
  <c r="J227" i="7"/>
  <c r="J226" i="7"/>
  <c r="J225" i="7"/>
  <c r="J224" i="7"/>
  <c r="J223" i="7"/>
  <c r="J222" i="7"/>
  <c r="J221" i="7"/>
  <c r="J220" i="7"/>
  <c r="J219" i="7"/>
  <c r="J218" i="7"/>
  <c r="J217" i="7"/>
  <c r="J216" i="7"/>
  <c r="J215" i="7"/>
  <c r="J214" i="7"/>
  <c r="J213" i="7"/>
  <c r="J212" i="7"/>
  <c r="J119" i="7"/>
  <c r="J118" i="7"/>
  <c r="J117" i="7"/>
  <c r="J116" i="7"/>
  <c r="J115" i="7"/>
  <c r="J114" i="7"/>
  <c r="J113" i="7"/>
  <c r="J112" i="7"/>
  <c r="J111" i="7"/>
  <c r="J110" i="7"/>
  <c r="J109" i="7"/>
  <c r="J108" i="7"/>
  <c r="N120" i="5"/>
  <c r="Q120" i="5" s="1"/>
  <c r="R120" i="5" s="1"/>
  <c r="O120" i="5" s="1"/>
  <c r="N121" i="5"/>
  <c r="Q121" i="5" s="1"/>
  <c r="R121" i="5" s="1"/>
  <c r="O121" i="5" s="1"/>
  <c r="N141" i="5"/>
  <c r="Q141" i="5" s="1"/>
  <c r="R141" i="5" s="1"/>
  <c r="O141" i="5" s="1"/>
  <c r="N140" i="5"/>
  <c r="Q140" i="5" s="1"/>
  <c r="R140" i="5" s="1"/>
  <c r="O140" i="5" s="1"/>
  <c r="N139" i="5"/>
  <c r="Q139" i="5" s="1"/>
  <c r="R139" i="5" s="1"/>
  <c r="O139" i="5" s="1"/>
  <c r="N138" i="5"/>
  <c r="Q138" i="5" s="1"/>
  <c r="R138" i="5" s="1"/>
  <c r="O138" i="5" s="1"/>
  <c r="N137" i="5"/>
  <c r="Q137" i="5" s="1"/>
  <c r="R137" i="5" s="1"/>
  <c r="O137" i="5" s="1"/>
  <c r="N136" i="5"/>
  <c r="Q136" i="5" s="1"/>
  <c r="R136" i="5" s="1"/>
  <c r="O136" i="5" s="1"/>
  <c r="N135" i="5"/>
  <c r="Q135" i="5" s="1"/>
  <c r="R135" i="5" s="1"/>
  <c r="O135" i="5" s="1"/>
  <c r="N134" i="5"/>
  <c r="Q134" i="5" s="1"/>
  <c r="R134" i="5" s="1"/>
  <c r="O134" i="5" s="1"/>
  <c r="N133" i="5"/>
  <c r="Q133" i="5" s="1"/>
  <c r="R133" i="5" s="1"/>
  <c r="O133" i="5" s="1"/>
  <c r="N132" i="5"/>
  <c r="Q132" i="5" s="1"/>
  <c r="R132" i="5" s="1"/>
  <c r="O132" i="5" s="1"/>
  <c r="N131" i="5"/>
  <c r="Q131" i="5" s="1"/>
  <c r="R131" i="5" s="1"/>
  <c r="O131" i="5" s="1"/>
  <c r="N130" i="5"/>
  <c r="Q130" i="5" s="1"/>
  <c r="R130" i="5" s="1"/>
  <c r="O130" i="5" s="1"/>
  <c r="N129" i="5"/>
  <c r="Q129" i="5" s="1"/>
  <c r="R129" i="5" s="1"/>
  <c r="O129" i="5" s="1"/>
  <c r="N128" i="5"/>
  <c r="Q128" i="5" s="1"/>
  <c r="R128" i="5" s="1"/>
  <c r="O128" i="5" s="1"/>
  <c r="N127" i="5"/>
  <c r="Q127" i="5" s="1"/>
  <c r="R127" i="5" s="1"/>
  <c r="O127" i="5" s="1"/>
  <c r="N126" i="5"/>
  <c r="Q126" i="5" s="1"/>
  <c r="R126" i="5" s="1"/>
  <c r="O126" i="5" s="1"/>
  <c r="N157" i="5"/>
  <c r="Q157" i="5" s="1"/>
  <c r="R157" i="5" s="1"/>
  <c r="O157" i="5" s="1"/>
  <c r="N156" i="5"/>
  <c r="Q156" i="5" s="1"/>
  <c r="R156" i="5" s="1"/>
  <c r="O156" i="5" s="1"/>
  <c r="N155" i="5"/>
  <c r="Q155" i="5" s="1"/>
  <c r="R155" i="5" s="1"/>
  <c r="O155" i="5" s="1"/>
  <c r="N154" i="5"/>
  <c r="Q154" i="5" s="1"/>
  <c r="R154" i="5" s="1"/>
  <c r="O154" i="5" s="1"/>
  <c r="N153" i="5"/>
  <c r="Q153" i="5" s="1"/>
  <c r="R153" i="5" s="1"/>
  <c r="O153" i="5" s="1"/>
  <c r="N152" i="5"/>
  <c r="Q152" i="5" s="1"/>
  <c r="R152" i="5" s="1"/>
  <c r="O152" i="5" s="1"/>
  <c r="N151" i="5"/>
  <c r="Q151" i="5" s="1"/>
  <c r="R151" i="5" s="1"/>
  <c r="O151" i="5" s="1"/>
  <c r="N150" i="5"/>
  <c r="Q150" i="5" s="1"/>
  <c r="R150" i="5" s="1"/>
  <c r="O150" i="5" s="1"/>
  <c r="N149" i="5"/>
  <c r="Q149" i="5" s="1"/>
  <c r="R149" i="5" s="1"/>
  <c r="O149" i="5" s="1"/>
  <c r="N148" i="5"/>
  <c r="Q148" i="5" s="1"/>
  <c r="R148" i="5" s="1"/>
  <c r="O148" i="5" s="1"/>
  <c r="N147" i="5"/>
  <c r="Q147" i="5" s="1"/>
  <c r="R147" i="5" s="1"/>
  <c r="O147" i="5" s="1"/>
  <c r="N146" i="5"/>
  <c r="Q146" i="5" s="1"/>
  <c r="R146" i="5" s="1"/>
  <c r="O146" i="5" s="1"/>
  <c r="N145" i="5"/>
  <c r="Q145" i="5" s="1"/>
  <c r="R145" i="5" s="1"/>
  <c r="O145" i="5" s="1"/>
  <c r="N144" i="5"/>
  <c r="Q144" i="5" s="1"/>
  <c r="R144" i="5" s="1"/>
  <c r="O144" i="5" s="1"/>
  <c r="N143" i="5"/>
  <c r="Q143" i="5" s="1"/>
  <c r="R143" i="5" s="1"/>
  <c r="O143" i="5" s="1"/>
  <c r="N142" i="5"/>
  <c r="Q142" i="5" s="1"/>
  <c r="R142" i="5" s="1"/>
  <c r="O142" i="5" s="1"/>
  <c r="N226" i="5"/>
  <c r="Q226" i="5" s="1"/>
  <c r="R226" i="5" s="1"/>
  <c r="O226" i="5" s="1"/>
  <c r="N225" i="5"/>
  <c r="Q225" i="5" s="1"/>
  <c r="R225" i="5" s="1"/>
  <c r="O225" i="5" s="1"/>
  <c r="N224" i="5"/>
  <c r="Q224" i="5" s="1"/>
  <c r="R224" i="5" s="1"/>
  <c r="O224" i="5" s="1"/>
  <c r="N223" i="5"/>
  <c r="Q223" i="5" s="1"/>
  <c r="R223" i="5" s="1"/>
  <c r="O223" i="5" s="1"/>
  <c r="N222" i="5"/>
  <c r="Q222" i="5" s="1"/>
  <c r="R222" i="5" s="1"/>
  <c r="O222" i="5" s="1"/>
  <c r="N221" i="5"/>
  <c r="Q221" i="5" s="1"/>
  <c r="R221" i="5" s="1"/>
  <c r="O221" i="5" s="1"/>
  <c r="N220" i="5"/>
  <c r="Q220" i="5" s="1"/>
  <c r="R220" i="5" s="1"/>
  <c r="O220" i="5" s="1"/>
  <c r="N219" i="5"/>
  <c r="Q219" i="5" s="1"/>
  <c r="R219" i="5" s="1"/>
  <c r="O219" i="5" s="1"/>
  <c r="N218" i="5"/>
  <c r="Q218" i="5" s="1"/>
  <c r="R218" i="5" s="1"/>
  <c r="O218" i="5" s="1"/>
  <c r="N217" i="5"/>
  <c r="Q217" i="5" s="1"/>
  <c r="R217" i="5" s="1"/>
  <c r="O217" i="5" s="1"/>
  <c r="N216" i="5"/>
  <c r="Q216" i="5" s="1"/>
  <c r="R216" i="5" s="1"/>
  <c r="O216" i="5" s="1"/>
  <c r="N215" i="5"/>
  <c r="Q215" i="5" s="1"/>
  <c r="R215" i="5" s="1"/>
  <c r="O215" i="5" s="1"/>
  <c r="N123" i="5"/>
  <c r="Q123" i="5" s="1"/>
  <c r="R123" i="5" s="1"/>
  <c r="O123" i="5" s="1"/>
  <c r="N122" i="5"/>
  <c r="Q122" i="5" s="1"/>
  <c r="R122" i="5" s="1"/>
  <c r="O122" i="5" s="1"/>
  <c r="N119" i="5"/>
  <c r="Q119" i="5" s="1"/>
  <c r="R119" i="5" s="1"/>
  <c r="O119" i="5" s="1"/>
  <c r="N118" i="5"/>
  <c r="Q118" i="5" s="1"/>
  <c r="R118" i="5" s="1"/>
  <c r="O118" i="5" s="1"/>
  <c r="N117" i="5"/>
  <c r="Q117" i="5" s="1"/>
  <c r="R117" i="5" s="1"/>
  <c r="O117" i="5" s="1"/>
  <c r="N116" i="5"/>
  <c r="Q116" i="5" s="1"/>
  <c r="R116" i="5" s="1"/>
  <c r="O116" i="5" s="1"/>
  <c r="N115" i="5"/>
  <c r="Q115" i="5" s="1"/>
  <c r="R115" i="5" s="1"/>
  <c r="O115" i="5" s="1"/>
  <c r="N114" i="5"/>
  <c r="Q114" i="5" s="1"/>
  <c r="R114" i="5" s="1"/>
  <c r="O114" i="5" s="1"/>
  <c r="N113" i="5"/>
  <c r="Q113" i="5" s="1"/>
  <c r="R113" i="5" s="1"/>
  <c r="O113" i="5" s="1"/>
  <c r="N112" i="5"/>
  <c r="Q112" i="5" s="1"/>
  <c r="R112" i="5" s="1"/>
  <c r="O112" i="5" s="1"/>
  <c r="N183" i="5"/>
  <c r="Q183" i="5" s="1"/>
  <c r="R183" i="5" s="1"/>
  <c r="O183" i="5" s="1"/>
  <c r="N182" i="5"/>
  <c r="Q182" i="5" s="1"/>
  <c r="R182" i="5" s="1"/>
  <c r="O182" i="5" s="1"/>
  <c r="N181" i="5"/>
  <c r="Q181" i="5" s="1"/>
  <c r="R181" i="5" s="1"/>
  <c r="O181" i="5" s="1"/>
  <c r="N180" i="5"/>
  <c r="Q180" i="5" s="1"/>
  <c r="R180" i="5" s="1"/>
  <c r="O180" i="5" s="1"/>
  <c r="N179" i="5"/>
  <c r="Q179" i="5" s="1"/>
  <c r="R179" i="5" s="1"/>
  <c r="O179" i="5" s="1"/>
  <c r="N178" i="5"/>
  <c r="Q178" i="5" s="1"/>
  <c r="R178" i="5" s="1"/>
  <c r="O178" i="5" s="1"/>
  <c r="N177" i="5"/>
  <c r="Q177" i="5" s="1"/>
  <c r="R177" i="5" s="1"/>
  <c r="O177" i="5" s="1"/>
  <c r="N176" i="5"/>
  <c r="Q176" i="5" s="1"/>
  <c r="R176" i="5" s="1"/>
  <c r="O176" i="5" s="1"/>
  <c r="N175" i="5"/>
  <c r="Q175" i="5" s="1"/>
  <c r="R175" i="5" s="1"/>
  <c r="O175" i="5" s="1"/>
  <c r="N174" i="5"/>
  <c r="Q174" i="5" s="1"/>
  <c r="R174" i="5" s="1"/>
  <c r="O174" i="5" s="1"/>
  <c r="N173" i="5"/>
  <c r="Q173" i="5" s="1"/>
  <c r="R173" i="5" s="1"/>
  <c r="O173" i="5" s="1"/>
  <c r="N172" i="5"/>
  <c r="Q172" i="5" s="1"/>
  <c r="R172" i="5" s="1"/>
  <c r="O172" i="5" s="1"/>
  <c r="N171" i="5"/>
  <c r="Q171" i="5" s="1"/>
  <c r="R171" i="5" s="1"/>
  <c r="O171" i="5" s="1"/>
  <c r="N170" i="5"/>
  <c r="Q170" i="5" s="1"/>
  <c r="R170" i="5" s="1"/>
  <c r="O170" i="5" s="1"/>
  <c r="N169" i="5"/>
  <c r="Q169" i="5" s="1"/>
  <c r="R169" i="5" s="1"/>
  <c r="O169" i="5" s="1"/>
  <c r="N168" i="5"/>
  <c r="Q168" i="5" s="1"/>
  <c r="R168" i="5" s="1"/>
  <c r="O168" i="5" s="1"/>
  <c r="N167" i="5"/>
  <c r="Q167" i="5" s="1"/>
  <c r="R167" i="5" s="1"/>
  <c r="O167" i="5" s="1"/>
  <c r="N166" i="5"/>
  <c r="Q166" i="5" s="1"/>
  <c r="R166" i="5" s="1"/>
  <c r="O166" i="5" s="1"/>
  <c r="N165" i="5"/>
  <c r="Q165" i="5" s="1"/>
  <c r="R165" i="5" s="1"/>
  <c r="O165" i="5" s="1"/>
  <c r="N164" i="5"/>
  <c r="Q164" i="5" s="1"/>
  <c r="R164" i="5" s="1"/>
  <c r="O164" i="5" s="1"/>
  <c r="N163" i="5"/>
  <c r="Q163" i="5" s="1"/>
  <c r="R163" i="5" s="1"/>
  <c r="O163" i="5" s="1"/>
  <c r="N162" i="5"/>
  <c r="Q162" i="5" s="1"/>
  <c r="R162" i="5" s="1"/>
  <c r="O162" i="5" s="1"/>
  <c r="N161" i="5"/>
  <c r="Q161" i="5" s="1"/>
  <c r="R161" i="5" s="1"/>
  <c r="O161" i="5" s="1"/>
  <c r="N160" i="5"/>
  <c r="Q160" i="5" s="1"/>
  <c r="R160" i="5" s="1"/>
  <c r="O160" i="5" s="1"/>
  <c r="N159" i="5"/>
  <c r="Q159" i="5" s="1"/>
  <c r="R159" i="5" s="1"/>
  <c r="O159" i="5" s="1"/>
  <c r="N158" i="5"/>
  <c r="Q158" i="5" s="1"/>
  <c r="R158" i="5" s="1"/>
  <c r="O158" i="5" s="1"/>
  <c r="N196" i="5"/>
  <c r="Q196" i="5" s="1"/>
  <c r="R196" i="5" s="1"/>
  <c r="O196" i="5" s="1"/>
  <c r="N195" i="5"/>
  <c r="Q195" i="5" s="1"/>
  <c r="R195" i="5" s="1"/>
  <c r="O195" i="5" s="1"/>
  <c r="N194" i="5"/>
  <c r="Q194" i="5" s="1"/>
  <c r="R194" i="5" s="1"/>
  <c r="O194" i="5" s="1"/>
  <c r="N193" i="5"/>
  <c r="Q193" i="5" s="1"/>
  <c r="R193" i="5" s="1"/>
  <c r="O193" i="5" s="1"/>
  <c r="N192" i="5"/>
  <c r="Q192" i="5" s="1"/>
  <c r="R192" i="5" s="1"/>
  <c r="O192" i="5" s="1"/>
  <c r="N191" i="5"/>
  <c r="Q191" i="5" s="1"/>
  <c r="R191" i="5" s="1"/>
  <c r="O191" i="5" s="1"/>
  <c r="N190" i="5"/>
  <c r="Q190" i="5" s="1"/>
  <c r="R190" i="5" s="1"/>
  <c r="O190" i="5" s="1"/>
  <c r="N189" i="5"/>
  <c r="Q189" i="5" s="1"/>
  <c r="R189" i="5" s="1"/>
  <c r="O189" i="5" s="1"/>
  <c r="N188" i="5"/>
  <c r="Q188" i="5" s="1"/>
  <c r="R188" i="5" s="1"/>
  <c r="O188" i="5" s="1"/>
  <c r="N187" i="5"/>
  <c r="Q187" i="5" s="1"/>
  <c r="R187" i="5" s="1"/>
  <c r="O187" i="5" s="1"/>
  <c r="N186" i="5"/>
  <c r="Q186" i="5" s="1"/>
  <c r="R186" i="5" s="1"/>
  <c r="O186" i="5" s="1"/>
  <c r="N185" i="5"/>
  <c r="Q185" i="5" s="1"/>
  <c r="R185" i="5" s="1"/>
  <c r="O185" i="5" s="1"/>
  <c r="N184" i="5"/>
  <c r="Q184" i="5" s="1"/>
  <c r="R184" i="5" s="1"/>
  <c r="O184" i="5" s="1"/>
  <c r="N209" i="5"/>
  <c r="Q209" i="5" s="1"/>
  <c r="R209" i="5" s="1"/>
  <c r="O209" i="5" s="1"/>
  <c r="N208" i="5"/>
  <c r="Q208" i="5" s="1"/>
  <c r="R208" i="5" s="1"/>
  <c r="O208" i="5" s="1"/>
  <c r="N207" i="5"/>
  <c r="Q207" i="5" s="1"/>
  <c r="R207" i="5" s="1"/>
  <c r="O207" i="5" s="1"/>
  <c r="N206" i="5"/>
  <c r="Q206" i="5" s="1"/>
  <c r="R206" i="5" s="1"/>
  <c r="O206" i="5" s="1"/>
  <c r="N205" i="5"/>
  <c r="Q205" i="5" s="1"/>
  <c r="R205" i="5" s="1"/>
  <c r="O205" i="5" s="1"/>
  <c r="N204" i="5"/>
  <c r="Q204" i="5" s="1"/>
  <c r="R204" i="5" s="1"/>
  <c r="O204" i="5" s="1"/>
  <c r="N203" i="5"/>
  <c r="Q203" i="5" s="1"/>
  <c r="R203" i="5" s="1"/>
  <c r="O203" i="5" s="1"/>
  <c r="N202" i="5"/>
  <c r="Q202" i="5" s="1"/>
  <c r="R202" i="5" s="1"/>
  <c r="O202" i="5" s="1"/>
  <c r="N201" i="5"/>
  <c r="Q201" i="5" s="1"/>
  <c r="R201" i="5" s="1"/>
  <c r="O201" i="5" s="1"/>
  <c r="N200" i="5"/>
  <c r="Q200" i="5" s="1"/>
  <c r="R200" i="5" s="1"/>
  <c r="O200" i="5" s="1"/>
  <c r="N199" i="5"/>
  <c r="Q199" i="5" s="1"/>
  <c r="R199" i="5" s="1"/>
  <c r="O199" i="5" s="1"/>
  <c r="N198" i="5"/>
  <c r="Q198" i="5" s="1"/>
  <c r="R198" i="5" s="1"/>
  <c r="O198" i="5" s="1"/>
  <c r="N197" i="5"/>
  <c r="Q197" i="5" s="1"/>
  <c r="R197" i="5" s="1"/>
  <c r="O197" i="5" s="1"/>
  <c r="N228" i="5"/>
  <c r="Q228" i="5" s="1"/>
  <c r="R228" i="5" s="1"/>
  <c r="O228" i="5" s="1"/>
  <c r="N227" i="5"/>
  <c r="Q227" i="5" s="1"/>
  <c r="R227" i="5" s="1"/>
  <c r="O227" i="5" s="1"/>
  <c r="N214" i="5"/>
  <c r="Q214" i="5" s="1"/>
  <c r="R214" i="5" s="1"/>
  <c r="O214" i="5" s="1"/>
  <c r="N213" i="5"/>
  <c r="Q213" i="5" s="1"/>
  <c r="R213" i="5" s="1"/>
  <c r="O213" i="5" s="1"/>
  <c r="N212" i="5"/>
  <c r="Q212" i="5" s="1"/>
  <c r="R212" i="5" s="1"/>
  <c r="O212" i="5" s="1"/>
  <c r="P133" i="9"/>
  <c r="R133" i="9" s="1"/>
  <c r="S133" i="9" s="1"/>
  <c r="Q133" i="9" s="1"/>
  <c r="P132" i="9"/>
  <c r="R132" i="9" s="1"/>
  <c r="S132" i="9" s="1"/>
  <c r="Q132" i="9" s="1"/>
  <c r="P131" i="9"/>
  <c r="R131" i="9" s="1"/>
  <c r="S131" i="9" s="1"/>
  <c r="Q131" i="9" s="1"/>
  <c r="P130" i="9"/>
  <c r="R130" i="9" s="1"/>
  <c r="S130" i="9" s="1"/>
  <c r="Q130" i="9" s="1"/>
  <c r="P129" i="9"/>
  <c r="R129" i="9" s="1"/>
  <c r="S129" i="9" s="1"/>
  <c r="Q129" i="9" s="1"/>
  <c r="P128" i="9"/>
  <c r="R128" i="9" s="1"/>
  <c r="S128" i="9" s="1"/>
  <c r="Q128" i="9" s="1"/>
  <c r="P127" i="9"/>
  <c r="R127" i="9" s="1"/>
  <c r="S127" i="9" s="1"/>
  <c r="Q127" i="9" s="1"/>
  <c r="P126" i="9"/>
  <c r="R126" i="9" s="1"/>
  <c r="S126" i="9" s="1"/>
  <c r="Q126" i="9" s="1"/>
  <c r="P125" i="9"/>
  <c r="R125" i="9" s="1"/>
  <c r="S125" i="9" s="1"/>
  <c r="Q125" i="9" s="1"/>
  <c r="P124" i="9"/>
  <c r="R124" i="9" s="1"/>
  <c r="S124" i="9" s="1"/>
  <c r="Q124" i="9" s="1"/>
  <c r="P123" i="9"/>
  <c r="R123" i="9" s="1"/>
  <c r="S123" i="9" s="1"/>
  <c r="Q123" i="9" s="1"/>
  <c r="P122" i="9"/>
  <c r="R122" i="9" s="1"/>
  <c r="S122" i="9" s="1"/>
  <c r="Q122" i="9" s="1"/>
  <c r="P121" i="9"/>
  <c r="R121" i="9" s="1"/>
  <c r="S121" i="9" s="1"/>
  <c r="Q121" i="9" s="1"/>
  <c r="P120" i="9"/>
  <c r="R120" i="9" s="1"/>
  <c r="S120" i="9" s="1"/>
  <c r="Q120" i="9" s="1"/>
  <c r="P119" i="9"/>
  <c r="R119" i="9" s="1"/>
  <c r="S119" i="9" s="1"/>
  <c r="Q119" i="9" s="1"/>
  <c r="P118" i="9"/>
  <c r="R118" i="9" s="1"/>
  <c r="S118" i="9" s="1"/>
  <c r="Q118" i="9" s="1"/>
  <c r="P117" i="9"/>
  <c r="R117" i="9" s="1"/>
  <c r="S117" i="9" s="1"/>
  <c r="Q117" i="9" s="1"/>
  <c r="P116" i="9"/>
  <c r="R116" i="9" s="1"/>
  <c r="S116" i="9" s="1"/>
  <c r="Q116" i="9" s="1"/>
  <c r="P115" i="9"/>
  <c r="R115" i="9" s="1"/>
  <c r="S115" i="9" s="1"/>
  <c r="Q115" i="9" s="1"/>
  <c r="P114" i="9"/>
  <c r="R114" i="9" s="1"/>
  <c r="S114" i="9" s="1"/>
  <c r="Q114" i="9" s="1"/>
  <c r="P113" i="9"/>
  <c r="R113" i="9" s="1"/>
  <c r="S113" i="9" s="1"/>
  <c r="Q113" i="9" s="1"/>
  <c r="P112" i="9"/>
  <c r="R112" i="9" s="1"/>
  <c r="S112" i="9" s="1"/>
  <c r="Q112" i="9" s="1"/>
  <c r="P111" i="9"/>
  <c r="R111" i="9" s="1"/>
  <c r="S111" i="9" s="1"/>
  <c r="Q111" i="9" s="1"/>
  <c r="P110" i="9"/>
  <c r="R110" i="9" s="1"/>
  <c r="S110" i="9" s="1"/>
  <c r="Q110" i="9" s="1"/>
  <c r="P109" i="9"/>
  <c r="R109" i="9" s="1"/>
  <c r="S109" i="9" s="1"/>
  <c r="Q109" i="9" s="1"/>
  <c r="P108" i="9"/>
  <c r="R108" i="9" s="1"/>
  <c r="S108" i="9" s="1"/>
  <c r="Q108" i="9" s="1"/>
  <c r="P107" i="9"/>
  <c r="R107" i="9" s="1"/>
  <c r="S107" i="9" s="1"/>
  <c r="Q107" i="9" s="1"/>
  <c r="P106" i="9"/>
  <c r="R106" i="9" s="1"/>
  <c r="S106" i="9" s="1"/>
  <c r="Q106" i="9" s="1"/>
  <c r="P105" i="9"/>
  <c r="R105" i="9" s="1"/>
  <c r="S105" i="9" s="1"/>
  <c r="Q105" i="9" s="1"/>
  <c r="P104" i="9"/>
  <c r="R104" i="9" s="1"/>
  <c r="S104" i="9" s="1"/>
  <c r="Q104" i="9" s="1"/>
  <c r="P103" i="9"/>
  <c r="R103" i="9" s="1"/>
  <c r="S103" i="9" s="1"/>
  <c r="Q103" i="9" s="1"/>
  <c r="P102" i="9"/>
  <c r="R102" i="9" s="1"/>
  <c r="S102" i="9" s="1"/>
  <c r="Q102" i="9" s="1"/>
  <c r="P101" i="9"/>
  <c r="R101" i="9" s="1"/>
  <c r="S101" i="9" s="1"/>
  <c r="Q101" i="9" s="1"/>
  <c r="P100" i="9"/>
  <c r="R100" i="9" s="1"/>
  <c r="S100" i="9" s="1"/>
  <c r="Q100" i="9" s="1"/>
  <c r="P99" i="9"/>
  <c r="R99" i="9" s="1"/>
  <c r="S99" i="9" s="1"/>
  <c r="Q99" i="9" s="1"/>
  <c r="P98" i="9"/>
  <c r="R98" i="9" s="1"/>
  <c r="S98" i="9" s="1"/>
  <c r="Q98" i="9" s="1"/>
  <c r="P97" i="9"/>
  <c r="R97" i="9" s="1"/>
  <c r="S97" i="9" s="1"/>
  <c r="Q97" i="9" s="1"/>
  <c r="P96" i="9"/>
  <c r="R96" i="9" s="1"/>
  <c r="S96" i="9" s="1"/>
  <c r="Q96" i="9" s="1"/>
  <c r="P95" i="9"/>
  <c r="R95" i="9" s="1"/>
  <c r="S95" i="9" s="1"/>
  <c r="Q95" i="9" s="1"/>
  <c r="P94" i="9"/>
  <c r="R94" i="9" s="1"/>
  <c r="S94" i="9" s="1"/>
  <c r="Q94" i="9" s="1"/>
  <c r="P93" i="9"/>
  <c r="R93" i="9" s="1"/>
  <c r="S93" i="9" s="1"/>
  <c r="Q93" i="9" s="1"/>
  <c r="P92" i="9"/>
  <c r="R92" i="9" s="1"/>
  <c r="S92" i="9" s="1"/>
  <c r="Q92" i="9" s="1"/>
  <c r="P91" i="9"/>
  <c r="R91" i="9" s="1"/>
  <c r="S91" i="9" s="1"/>
  <c r="Q91" i="9" s="1"/>
  <c r="P90" i="9"/>
  <c r="R90" i="9" s="1"/>
  <c r="S90" i="9" s="1"/>
  <c r="Q90" i="9" s="1"/>
  <c r="P89" i="9"/>
  <c r="R89" i="9" s="1"/>
  <c r="S89" i="9" s="1"/>
  <c r="Q89" i="9" s="1"/>
  <c r="P88" i="9"/>
  <c r="R88" i="9" s="1"/>
  <c r="S88" i="9" s="1"/>
  <c r="Q88" i="9" s="1"/>
  <c r="P87" i="9"/>
  <c r="R87" i="9" s="1"/>
  <c r="S87" i="9" s="1"/>
  <c r="Q87" i="9" s="1"/>
  <c r="P86" i="9"/>
  <c r="R86" i="9" s="1"/>
  <c r="S86" i="9" s="1"/>
  <c r="Q86" i="9" s="1"/>
  <c r="P85" i="9"/>
  <c r="R85" i="9" s="1"/>
  <c r="S85" i="9" s="1"/>
  <c r="Q85" i="9" s="1"/>
  <c r="P84" i="9"/>
  <c r="R84" i="9" s="1"/>
  <c r="S84" i="9" s="1"/>
  <c r="Q84" i="9" s="1"/>
  <c r="P83" i="9"/>
  <c r="R83" i="9" s="1"/>
  <c r="S83" i="9" s="1"/>
  <c r="Q83" i="9" s="1"/>
  <c r="P82" i="9"/>
  <c r="R82" i="9" s="1"/>
  <c r="S82" i="9" s="1"/>
  <c r="Q82" i="9" s="1"/>
  <c r="P81" i="9"/>
  <c r="R81" i="9" s="1"/>
  <c r="S81" i="9" s="1"/>
  <c r="Q81" i="9" s="1"/>
  <c r="P80" i="9"/>
  <c r="R80" i="9" s="1"/>
  <c r="S80" i="9" s="1"/>
  <c r="Q80" i="9" s="1"/>
  <c r="P79" i="9"/>
  <c r="R79" i="9" s="1"/>
  <c r="S79" i="9" s="1"/>
  <c r="Q79" i="9" s="1"/>
  <c r="P78" i="9"/>
  <c r="R78" i="9" s="1"/>
  <c r="S78" i="9" s="1"/>
  <c r="Q78" i="9" s="1"/>
  <c r="P77" i="9"/>
  <c r="R77" i="9" s="1"/>
  <c r="S77" i="9" s="1"/>
  <c r="Q77" i="9" s="1"/>
  <c r="P76" i="9"/>
  <c r="R76" i="9" s="1"/>
  <c r="S76" i="9" s="1"/>
  <c r="Q76" i="9" s="1"/>
  <c r="P75" i="9"/>
  <c r="R75" i="9" s="1"/>
  <c r="S75" i="9" s="1"/>
  <c r="Q75" i="9" s="1"/>
  <c r="P74" i="9"/>
  <c r="R74" i="9" s="1"/>
  <c r="S74" i="9" s="1"/>
  <c r="Q74" i="9" s="1"/>
  <c r="P73" i="9"/>
  <c r="R73" i="9" s="1"/>
  <c r="S73" i="9" s="1"/>
  <c r="Q73" i="9" s="1"/>
  <c r="P72" i="9"/>
  <c r="R72" i="9" s="1"/>
  <c r="S72" i="9" s="1"/>
  <c r="Q72" i="9" s="1"/>
  <c r="P71" i="9"/>
  <c r="R71" i="9" s="1"/>
  <c r="S71" i="9" s="1"/>
  <c r="Q71" i="9" s="1"/>
  <c r="P70" i="9"/>
  <c r="R70" i="9" s="1"/>
  <c r="S70" i="9" s="1"/>
  <c r="Q70" i="9" s="1"/>
  <c r="A124" i="7"/>
  <c r="A23" i="7"/>
  <c r="A22" i="7"/>
  <c r="J123" i="7"/>
  <c r="J122" i="7"/>
  <c r="J121" i="7"/>
  <c r="J120" i="7"/>
  <c r="J107" i="7"/>
  <c r="J106" i="7"/>
  <c r="J105" i="7"/>
  <c r="J104" i="7"/>
  <c r="J103" i="7"/>
  <c r="J102" i="7"/>
  <c r="J101" i="7"/>
  <c r="J100" i="7"/>
  <c r="J99" i="7"/>
  <c r="J98" i="7"/>
  <c r="J97" i="7"/>
  <c r="J96" i="7"/>
  <c r="J95" i="7"/>
  <c r="J94" i="7"/>
  <c r="J93" i="7"/>
  <c r="J92" i="7"/>
  <c r="J91" i="7"/>
  <c r="J90" i="7"/>
  <c r="J89" i="7"/>
  <c r="J88" i="7"/>
  <c r="J87" i="7"/>
  <c r="J86" i="7"/>
  <c r="J85" i="7"/>
  <c r="J84" i="7"/>
  <c r="J83" i="7"/>
  <c r="J82" i="7"/>
  <c r="J81" i="7"/>
  <c r="J80" i="7"/>
  <c r="J79" i="7"/>
  <c r="N111" i="5"/>
  <c r="Q111" i="5" s="1"/>
  <c r="R111" i="5" s="1"/>
  <c r="O111" i="5" s="1"/>
  <c r="N110" i="5"/>
  <c r="Q110" i="5" s="1"/>
  <c r="R110" i="5" s="1"/>
  <c r="O110" i="5" s="1"/>
  <c r="N109" i="5"/>
  <c r="Q109" i="5" s="1"/>
  <c r="R109" i="5" s="1"/>
  <c r="O109" i="5" s="1"/>
  <c r="N108" i="5"/>
  <c r="Q108" i="5" s="1"/>
  <c r="R108" i="5" s="1"/>
  <c r="O108" i="5" s="1"/>
  <c r="N107" i="5"/>
  <c r="Q107" i="5" s="1"/>
  <c r="R107" i="5" s="1"/>
  <c r="O107" i="5" s="1"/>
  <c r="N106" i="5"/>
  <c r="Q106" i="5" s="1"/>
  <c r="R106" i="5" s="1"/>
  <c r="O106" i="5" s="1"/>
  <c r="N105" i="5"/>
  <c r="Q105" i="5" s="1"/>
  <c r="R105" i="5" s="1"/>
  <c r="O105" i="5" s="1"/>
  <c r="N104" i="5"/>
  <c r="Q104" i="5" s="1"/>
  <c r="R104" i="5" s="1"/>
  <c r="O104" i="5" s="1"/>
  <c r="N103" i="5"/>
  <c r="Q103" i="5" s="1"/>
  <c r="R103" i="5" s="1"/>
  <c r="O103" i="5" s="1"/>
  <c r="N102" i="5"/>
  <c r="Q102" i="5" s="1"/>
  <c r="R102" i="5" s="1"/>
  <c r="O102" i="5" s="1"/>
  <c r="N101" i="5"/>
  <c r="Q101" i="5" s="1"/>
  <c r="R101" i="5" s="1"/>
  <c r="O101" i="5" s="1"/>
  <c r="N100" i="5"/>
  <c r="Q100" i="5" s="1"/>
  <c r="R100" i="5" s="1"/>
  <c r="O100" i="5" s="1"/>
  <c r="J53" i="7" l="1"/>
  <c r="J52" i="7"/>
  <c r="J51" i="7"/>
  <c r="J50" i="7"/>
  <c r="J49" i="7"/>
  <c r="J48" i="7"/>
  <c r="J47" i="7"/>
  <c r="J46" i="7"/>
  <c r="J45" i="7"/>
  <c r="J44" i="7"/>
  <c r="J43" i="7"/>
  <c r="N229" i="5"/>
  <c r="Q229" i="5" s="1"/>
  <c r="N211" i="5"/>
  <c r="Q211" i="5" s="1"/>
  <c r="N244" i="5"/>
  <c r="Q244" i="5" s="1"/>
  <c r="N243" i="5"/>
  <c r="Q243" i="5" s="1"/>
  <c r="N242" i="5"/>
  <c r="Q242" i="5" s="1"/>
  <c r="N241" i="5"/>
  <c r="Q241" i="5" s="1"/>
  <c r="N240" i="5"/>
  <c r="Q240" i="5" s="1"/>
  <c r="N239" i="5"/>
  <c r="Q239" i="5" s="1"/>
  <c r="N238" i="5"/>
  <c r="Q238" i="5" s="1"/>
  <c r="N237" i="5"/>
  <c r="Q237" i="5" s="1"/>
  <c r="N236" i="5"/>
  <c r="Q236" i="5" s="1"/>
  <c r="R239" i="5" l="1"/>
  <c r="O239" i="5" s="1"/>
  <c r="R244" i="5"/>
  <c r="O244" i="5" s="1"/>
  <c r="R243" i="5"/>
  <c r="O243" i="5" s="1"/>
  <c r="R236" i="5"/>
  <c r="O236" i="5" s="1"/>
  <c r="R240" i="5"/>
  <c r="O240" i="5" s="1"/>
  <c r="R237" i="5"/>
  <c r="O237" i="5" s="1"/>
  <c r="R241" i="5"/>
  <c r="O241" i="5" s="1"/>
  <c r="R211" i="5"/>
  <c r="O211" i="5" s="1"/>
  <c r="R238" i="5"/>
  <c r="O238" i="5" s="1"/>
  <c r="R242" i="5"/>
  <c r="O242" i="5" s="1"/>
  <c r="R229" i="5"/>
  <c r="O229" i="5" s="1"/>
  <c r="P243" i="9"/>
  <c r="R243" i="9" s="1"/>
  <c r="S243" i="9" l="1"/>
  <c r="Q243" i="9" s="1"/>
  <c r="J74" i="7" l="1"/>
  <c r="N63" i="5" l="1"/>
  <c r="Q63" i="5" s="1"/>
  <c r="R63" i="5" l="1"/>
  <c r="O63" i="5" s="1"/>
  <c r="P69" i="9"/>
  <c r="R69" i="9" s="1"/>
  <c r="P68" i="9"/>
  <c r="R68" i="9" s="1"/>
  <c r="P67" i="9"/>
  <c r="R67" i="9" s="1"/>
  <c r="J78" i="7"/>
  <c r="J77" i="7"/>
  <c r="J76" i="7"/>
  <c r="J75" i="7"/>
  <c r="J73" i="7"/>
  <c r="J72" i="7"/>
  <c r="J71" i="7"/>
  <c r="J70" i="7"/>
  <c r="J69" i="7"/>
  <c r="J68" i="7"/>
  <c r="J67" i="7"/>
  <c r="J66" i="7"/>
  <c r="J65" i="7"/>
  <c r="J64" i="7"/>
  <c r="J63" i="7"/>
  <c r="J62" i="7"/>
  <c r="J61" i="7"/>
  <c r="J60" i="7"/>
  <c r="J59" i="7"/>
  <c r="J58" i="7"/>
  <c r="J57" i="7"/>
  <c r="J56" i="7"/>
  <c r="J55" i="7"/>
  <c r="J54" i="7"/>
  <c r="J42" i="7"/>
  <c r="J40" i="7"/>
  <c r="J39" i="7"/>
  <c r="J30" i="7"/>
  <c r="J29" i="7"/>
  <c r="S69" i="9" l="1"/>
  <c r="Q69" i="9" s="1"/>
  <c r="S67" i="9"/>
  <c r="Q67" i="9" s="1"/>
  <c r="S68" i="9"/>
  <c r="Q68" i="9" s="1"/>
  <c r="N99" i="5"/>
  <c r="Q99" i="5" s="1"/>
  <c r="N98" i="5"/>
  <c r="Q98" i="5" s="1"/>
  <c r="N97" i="5"/>
  <c r="Q97" i="5" s="1"/>
  <c r="N96" i="5"/>
  <c r="Q96" i="5" s="1"/>
  <c r="N95" i="5"/>
  <c r="Q95" i="5" s="1"/>
  <c r="N94" i="5"/>
  <c r="Q94" i="5" s="1"/>
  <c r="N93" i="5"/>
  <c r="Q93" i="5" s="1"/>
  <c r="N92" i="5"/>
  <c r="Q92" i="5" s="1"/>
  <c r="N91" i="5"/>
  <c r="Q91" i="5" s="1"/>
  <c r="N90" i="5"/>
  <c r="Q90" i="5" s="1"/>
  <c r="N81" i="5"/>
  <c r="Q81" i="5" s="1"/>
  <c r="N80" i="5"/>
  <c r="Q80" i="5" s="1"/>
  <c r="N79" i="5"/>
  <c r="Q79" i="5" s="1"/>
  <c r="N78" i="5"/>
  <c r="Q78" i="5" s="1"/>
  <c r="N77" i="5"/>
  <c r="Q77" i="5" s="1"/>
  <c r="N76" i="5"/>
  <c r="Q76" i="5" s="1"/>
  <c r="N75" i="5"/>
  <c r="Q75" i="5" s="1"/>
  <c r="N74" i="5"/>
  <c r="Q74" i="5" s="1"/>
  <c r="N73" i="5"/>
  <c r="Q73" i="5" s="1"/>
  <c r="N72" i="5"/>
  <c r="Q72" i="5" s="1"/>
  <c r="N71" i="5"/>
  <c r="Q71" i="5" s="1"/>
  <c r="N70" i="5"/>
  <c r="Q70" i="5" s="1"/>
  <c r="N69" i="5"/>
  <c r="Q69" i="5" s="1"/>
  <c r="N68" i="5"/>
  <c r="Q68" i="5" s="1"/>
  <c r="N67" i="5"/>
  <c r="Q67" i="5" s="1"/>
  <c r="N66" i="5"/>
  <c r="Q66" i="5" s="1"/>
  <c r="N65" i="5"/>
  <c r="Q65" i="5" s="1"/>
  <c r="N64" i="5"/>
  <c r="Q64" i="5" s="1"/>
  <c r="N86" i="5"/>
  <c r="Q86" i="5" s="1"/>
  <c r="N85" i="5"/>
  <c r="Q85" i="5" s="1"/>
  <c r="N84" i="5"/>
  <c r="Q84" i="5" s="1"/>
  <c r="N83" i="5"/>
  <c r="Q83" i="5" s="1"/>
  <c r="N82" i="5"/>
  <c r="Q82" i="5" s="1"/>
  <c r="N62" i="5"/>
  <c r="Q62" i="5" s="1"/>
  <c r="N61" i="5"/>
  <c r="Q61" i="5" s="1"/>
  <c r="N60" i="5"/>
  <c r="Q60" i="5" s="1"/>
  <c r="N59" i="5"/>
  <c r="Q59" i="5" s="1"/>
  <c r="N58" i="5"/>
  <c r="Q58" i="5" s="1"/>
  <c r="N57" i="5"/>
  <c r="Q57" i="5" s="1"/>
  <c r="N56" i="5"/>
  <c r="Q56" i="5" s="1"/>
  <c r="N55" i="5"/>
  <c r="Q55" i="5" s="1"/>
  <c r="N89" i="5"/>
  <c r="Q89" i="5" s="1"/>
  <c r="N88" i="5"/>
  <c r="Q88" i="5" s="1"/>
  <c r="N87" i="5"/>
  <c r="Q87" i="5" s="1"/>
  <c r="N54" i="5"/>
  <c r="Q54" i="5" s="1"/>
  <c r="N52" i="5"/>
  <c r="Q52" i="5" s="1"/>
  <c r="N51" i="5"/>
  <c r="Q51" i="5" s="1"/>
  <c r="N50" i="5"/>
  <c r="Q50" i="5" s="1"/>
  <c r="N49" i="5"/>
  <c r="Q49" i="5" s="1"/>
  <c r="N48" i="5"/>
  <c r="Q48" i="5" s="1"/>
  <c r="N47" i="5"/>
  <c r="Q47" i="5" s="1"/>
  <c r="N46" i="5"/>
  <c r="Q46" i="5" s="1"/>
  <c r="N45" i="5"/>
  <c r="Q45" i="5" s="1"/>
  <c r="N53" i="5"/>
  <c r="Q53" i="5" s="1"/>
  <c r="N44" i="5"/>
  <c r="Q44" i="5" s="1"/>
  <c r="N43" i="5"/>
  <c r="Q43" i="5" s="1"/>
  <c r="R65" i="5" l="1"/>
  <c r="O65" i="5" s="1"/>
  <c r="R69" i="5"/>
  <c r="O69" i="5" s="1"/>
  <c r="R73" i="5"/>
  <c r="O73" i="5" s="1"/>
  <c r="R77" i="5"/>
  <c r="O77" i="5" s="1"/>
  <c r="R81" i="5"/>
  <c r="O81" i="5" s="1"/>
  <c r="R93" i="5"/>
  <c r="O93" i="5" s="1"/>
  <c r="R98" i="5"/>
  <c r="O98" i="5" s="1"/>
  <c r="R50" i="5"/>
  <c r="O50" i="5" s="1"/>
  <c r="R61" i="5"/>
  <c r="O61" i="5" s="1"/>
  <c r="R88" i="5"/>
  <c r="O88" i="5" s="1"/>
  <c r="R62" i="5"/>
  <c r="O62" i="5" s="1"/>
  <c r="R66" i="5"/>
  <c r="O66" i="5" s="1"/>
  <c r="R70" i="5"/>
  <c r="O70" i="5" s="1"/>
  <c r="R74" i="5"/>
  <c r="O74" i="5" s="1"/>
  <c r="R78" i="5"/>
  <c r="O78" i="5" s="1"/>
  <c r="R90" i="5"/>
  <c r="O90" i="5" s="1"/>
  <c r="R94" i="5"/>
  <c r="O94" i="5" s="1"/>
  <c r="R99" i="5"/>
  <c r="O99" i="5" s="1"/>
  <c r="R53" i="5"/>
  <c r="O53" i="5" s="1"/>
  <c r="R87" i="5"/>
  <c r="O87" i="5" s="1"/>
  <c r="R84" i="5"/>
  <c r="O84" i="5" s="1"/>
  <c r="R47" i="5"/>
  <c r="O47" i="5" s="1"/>
  <c r="R85" i="5"/>
  <c r="O85" i="5" s="1"/>
  <c r="R52" i="5"/>
  <c r="O52" i="5" s="1"/>
  <c r="R89" i="5"/>
  <c r="O89" i="5" s="1"/>
  <c r="R55" i="5"/>
  <c r="O55" i="5" s="1"/>
  <c r="R59" i="5"/>
  <c r="O59" i="5" s="1"/>
  <c r="R82" i="5"/>
  <c r="O82" i="5" s="1"/>
  <c r="R86" i="5"/>
  <c r="O86" i="5" s="1"/>
  <c r="R67" i="5"/>
  <c r="O67" i="5" s="1"/>
  <c r="R71" i="5"/>
  <c r="O71" i="5" s="1"/>
  <c r="R75" i="5"/>
  <c r="O75" i="5" s="1"/>
  <c r="R79" i="5"/>
  <c r="O79" i="5" s="1"/>
  <c r="R91" i="5"/>
  <c r="O91" i="5" s="1"/>
  <c r="R95" i="5"/>
  <c r="O95" i="5" s="1"/>
  <c r="R46" i="5"/>
  <c r="O46" i="5" s="1"/>
  <c r="R57" i="5"/>
  <c r="O57" i="5" s="1"/>
  <c r="R51" i="5"/>
  <c r="O51" i="5" s="1"/>
  <c r="R58" i="5"/>
  <c r="O58" i="5" s="1"/>
  <c r="R43" i="5"/>
  <c r="O43" i="5" s="1"/>
  <c r="R48" i="5"/>
  <c r="O48" i="5" s="1"/>
  <c r="R44" i="5"/>
  <c r="O44" i="5" s="1"/>
  <c r="R45" i="5"/>
  <c r="O45" i="5" s="1"/>
  <c r="R49" i="5"/>
  <c r="O49" i="5" s="1"/>
  <c r="R54" i="5"/>
  <c r="O54" i="5" s="1"/>
  <c r="R56" i="5"/>
  <c r="O56" i="5" s="1"/>
  <c r="R60" i="5"/>
  <c r="O60" i="5" s="1"/>
  <c r="R83" i="5"/>
  <c r="O83" i="5" s="1"/>
  <c r="R64" i="5"/>
  <c r="O64" i="5" s="1"/>
  <c r="R68" i="5"/>
  <c r="O68" i="5" s="1"/>
  <c r="R72" i="5"/>
  <c r="O72" i="5" s="1"/>
  <c r="R76" i="5"/>
  <c r="O76" i="5" s="1"/>
  <c r="R80" i="5"/>
  <c r="O80" i="5" s="1"/>
  <c r="R92" i="5"/>
  <c r="O92" i="5" s="1"/>
  <c r="R96" i="5"/>
  <c r="O96" i="5" s="1"/>
  <c r="R97" i="5"/>
  <c r="O97" i="5" s="1"/>
  <c r="B10" i="4"/>
  <c r="B134" i="9" l="1"/>
  <c r="P256" i="9" l="1"/>
  <c r="R256" i="9" s="1"/>
  <c r="P255" i="9"/>
  <c r="R255" i="9" s="1"/>
  <c r="P254" i="9"/>
  <c r="R254" i="9" s="1"/>
  <c r="P253" i="9"/>
  <c r="R253" i="9" s="1"/>
  <c r="P252" i="9"/>
  <c r="R252" i="9" s="1"/>
  <c r="P251" i="9"/>
  <c r="R251" i="9" s="1"/>
  <c r="P250" i="9"/>
  <c r="R250" i="9" s="1"/>
  <c r="P249" i="9"/>
  <c r="R249" i="9" s="1"/>
  <c r="P248" i="9"/>
  <c r="R248" i="9" s="1"/>
  <c r="P247" i="9"/>
  <c r="R247" i="9" s="1"/>
  <c r="P246" i="9"/>
  <c r="R246" i="9" s="1"/>
  <c r="P245" i="9"/>
  <c r="R245" i="9" s="1"/>
  <c r="P244" i="9"/>
  <c r="R244" i="9" s="1"/>
  <c r="P237" i="9"/>
  <c r="R237" i="9" s="1"/>
  <c r="P236" i="9"/>
  <c r="R236" i="9" s="1"/>
  <c r="P235" i="9"/>
  <c r="R235" i="9" s="1"/>
  <c r="P234" i="9"/>
  <c r="R234" i="9" s="1"/>
  <c r="P233" i="9"/>
  <c r="R233" i="9" s="1"/>
  <c r="P135" i="9"/>
  <c r="R135" i="9" s="1"/>
  <c r="P66" i="9"/>
  <c r="R66" i="9" s="1"/>
  <c r="P65" i="9"/>
  <c r="R65" i="9" s="1"/>
  <c r="P64" i="9"/>
  <c r="R64" i="9" s="1"/>
  <c r="P63" i="9"/>
  <c r="R63" i="9" s="1"/>
  <c r="P62" i="9"/>
  <c r="R62" i="9" s="1"/>
  <c r="P61" i="9"/>
  <c r="R61" i="9" s="1"/>
  <c r="P60" i="9"/>
  <c r="R60" i="9" s="1"/>
  <c r="P59" i="9"/>
  <c r="R59" i="9" s="1"/>
  <c r="P58" i="9"/>
  <c r="R58" i="9" s="1"/>
  <c r="P57" i="9"/>
  <c r="R57" i="9" s="1"/>
  <c r="P56" i="9"/>
  <c r="R56" i="9" s="1"/>
  <c r="P55" i="9"/>
  <c r="R55" i="9" s="1"/>
  <c r="P54" i="9"/>
  <c r="R54" i="9" s="1"/>
  <c r="P53" i="9"/>
  <c r="R53" i="9" s="1"/>
  <c r="P52" i="9"/>
  <c r="R52" i="9" s="1"/>
  <c r="P51" i="9"/>
  <c r="R51" i="9" s="1"/>
  <c r="P50" i="9"/>
  <c r="R50" i="9" s="1"/>
  <c r="P49" i="9"/>
  <c r="R49" i="9" s="1"/>
  <c r="P48" i="9"/>
  <c r="R48" i="9" s="1"/>
  <c r="P47" i="9"/>
  <c r="R47" i="9" s="1"/>
  <c r="P46" i="9"/>
  <c r="R46" i="9" s="1"/>
  <c r="J245" i="7"/>
  <c r="J244" i="7"/>
  <c r="J243" i="7"/>
  <c r="J242" i="7"/>
  <c r="J241" i="7"/>
  <c r="J240" i="7"/>
  <c r="J239" i="7"/>
  <c r="J238" i="7"/>
  <c r="J237" i="7"/>
  <c r="J236" i="7"/>
  <c r="J235" i="7"/>
  <c r="J234" i="7"/>
  <c r="J233" i="7"/>
  <c r="J232" i="7"/>
  <c r="J231" i="7"/>
  <c r="J230" i="7"/>
  <c r="J229" i="7"/>
  <c r="J125" i="7"/>
  <c r="N245" i="5"/>
  <c r="Q245" i="5" s="1"/>
  <c r="N235" i="5"/>
  <c r="Q235" i="5" s="1"/>
  <c r="N234" i="5"/>
  <c r="Q234" i="5" s="1"/>
  <c r="N233" i="5"/>
  <c r="Q233" i="5" s="1"/>
  <c r="N232" i="5"/>
  <c r="Q232" i="5" s="1"/>
  <c r="N231" i="5"/>
  <c r="Q231" i="5" s="1"/>
  <c r="N230" i="5"/>
  <c r="Q230" i="5" s="1"/>
  <c r="N210" i="5"/>
  <c r="Q210" i="5" s="1"/>
  <c r="N125" i="5"/>
  <c r="Q125" i="5" s="1"/>
  <c r="F9" i="25"/>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M11" i="9"/>
  <c r="B19" i="9"/>
  <c r="P20" i="9"/>
  <c r="R20" i="9" s="1"/>
  <c r="S20" i="9" s="1"/>
  <c r="P21" i="9"/>
  <c r="R21" i="9" s="1"/>
  <c r="P22" i="9"/>
  <c r="R22" i="9" s="1"/>
  <c r="P23" i="9"/>
  <c r="R23" i="9" s="1"/>
  <c r="P24" i="9"/>
  <c r="R24" i="9" s="1"/>
  <c r="P25" i="9"/>
  <c r="R25" i="9" s="1"/>
  <c r="P26" i="9"/>
  <c r="R26" i="9" s="1"/>
  <c r="P27" i="9"/>
  <c r="R27" i="9" s="1"/>
  <c r="P28" i="9"/>
  <c r="R28" i="9" s="1"/>
  <c r="P29" i="9"/>
  <c r="R29" i="9" s="1"/>
  <c r="P30" i="9"/>
  <c r="R30" i="9" s="1"/>
  <c r="P31" i="9"/>
  <c r="R31" i="9" s="1"/>
  <c r="P32" i="9"/>
  <c r="R32" i="9" s="1"/>
  <c r="P33" i="9"/>
  <c r="R33" i="9" s="1"/>
  <c r="P34" i="9"/>
  <c r="R34" i="9" s="1"/>
  <c r="P35" i="9"/>
  <c r="R35" i="9" s="1"/>
  <c r="P36" i="9"/>
  <c r="R36" i="9" s="1"/>
  <c r="P37" i="9"/>
  <c r="R37" i="9" s="1"/>
  <c r="P38" i="9"/>
  <c r="R38" i="9" s="1"/>
  <c r="P39" i="9"/>
  <c r="R39" i="9" s="1"/>
  <c r="P40" i="9"/>
  <c r="R40" i="9" s="1"/>
  <c r="P41" i="9"/>
  <c r="R41" i="9" s="1"/>
  <c r="P42" i="9"/>
  <c r="R42" i="9" s="1"/>
  <c r="P43" i="9"/>
  <c r="R43" i="9" s="1"/>
  <c r="P44" i="9"/>
  <c r="R44" i="9" s="1"/>
  <c r="P45" i="9"/>
  <c r="R45"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I11" i="7"/>
  <c r="A21" i="7"/>
  <c r="B21" i="7"/>
  <c r="J22" i="7"/>
  <c r="J23" i="7"/>
  <c r="J24" i="7"/>
  <c r="J25" i="7"/>
  <c r="J26" i="7"/>
  <c r="J27" i="7"/>
  <c r="J28" i="7"/>
  <c r="J31" i="7"/>
  <c r="J32" i="7"/>
  <c r="J33" i="7"/>
  <c r="J34" i="7"/>
  <c r="J35" i="7"/>
  <c r="J36" i="7"/>
  <c r="J37" i="7"/>
  <c r="J38" i="7"/>
  <c r="J41"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22" i="5"/>
  <c r="N23" i="5"/>
  <c r="Q23" i="5" s="1"/>
  <c r="N24" i="5"/>
  <c r="Q24" i="5" s="1"/>
  <c r="N25" i="5"/>
  <c r="Q25" i="5" s="1"/>
  <c r="N26" i="5"/>
  <c r="Q26" i="5" s="1"/>
  <c r="N27" i="5"/>
  <c r="Q27" i="5" s="1"/>
  <c r="N28" i="5"/>
  <c r="Q28" i="5" s="1"/>
  <c r="N29" i="5"/>
  <c r="Q29" i="5" s="1"/>
  <c r="N30" i="5"/>
  <c r="Q30" i="5" s="1"/>
  <c r="N31" i="5"/>
  <c r="Q31" i="5" s="1"/>
  <c r="N32" i="5"/>
  <c r="Q32" i="5" s="1"/>
  <c r="N33" i="5"/>
  <c r="Q33" i="5" s="1"/>
  <c r="N34" i="5"/>
  <c r="Q34" i="5" s="1"/>
  <c r="N35" i="5"/>
  <c r="Q35" i="5" s="1"/>
  <c r="N36" i="5"/>
  <c r="Q36" i="5" s="1"/>
  <c r="N37" i="5"/>
  <c r="Q37" i="5" s="1"/>
  <c r="N38" i="5"/>
  <c r="Q38" i="5" s="1"/>
  <c r="N39" i="5"/>
  <c r="Q39" i="5" s="1"/>
  <c r="N40" i="5"/>
  <c r="Q40" i="5" s="1"/>
  <c r="N41" i="5"/>
  <c r="Q41" i="5" s="1"/>
  <c r="N42" i="5"/>
  <c r="Q42" i="5" s="1"/>
  <c r="B254" i="5"/>
  <c r="B255" i="5"/>
  <c r="M255" i="5"/>
  <c r="M256" i="5"/>
  <c r="I6" i="4"/>
  <c r="K6" i="4" s="1"/>
  <c r="H39" i="23" s="1"/>
  <c r="L6" i="4"/>
  <c r="AJ2" i="5" s="1"/>
  <c r="M6" i="4"/>
  <c r="N6" i="4" s="1"/>
  <c r="AA6" i="4"/>
  <c r="B7" i="4"/>
  <c r="L8" i="4"/>
  <c r="B9" i="4"/>
  <c r="A6" i="6" s="1"/>
  <c r="B14" i="4"/>
  <c r="B15" i="4"/>
  <c r="H31" i="4"/>
  <c r="G31" i="4" s="1"/>
  <c r="B2" i="2"/>
  <c r="F2" i="2"/>
  <c r="B3" i="2"/>
  <c r="R210" i="5" l="1"/>
  <c r="O210" i="5" s="1"/>
  <c r="R230" i="5"/>
  <c r="O230" i="5" s="1"/>
  <c r="R234" i="5"/>
  <c r="O234" i="5" s="1"/>
  <c r="R231" i="5"/>
  <c r="O231" i="5" s="1"/>
  <c r="R235" i="5"/>
  <c r="O235" i="5" s="1"/>
  <c r="R233" i="5"/>
  <c r="O233" i="5" s="1"/>
  <c r="R125" i="5"/>
  <c r="O125" i="5" s="1"/>
  <c r="R232" i="5"/>
  <c r="O232" i="5" s="1"/>
  <c r="R245" i="5"/>
  <c r="O245" i="5" s="1"/>
  <c r="R42" i="5"/>
  <c r="O42" i="5" s="1"/>
  <c r="R26" i="5"/>
  <c r="O26" i="5" s="1"/>
  <c r="R39" i="5"/>
  <c r="O39" i="5" s="1"/>
  <c r="R35" i="5"/>
  <c r="O35" i="5" s="1"/>
  <c r="R31" i="5"/>
  <c r="O31" i="5" s="1"/>
  <c r="R27" i="5"/>
  <c r="O27" i="5" s="1"/>
  <c r="R23" i="5"/>
  <c r="O23" i="5" s="1"/>
  <c r="R34" i="5"/>
  <c r="O34" i="5" s="1"/>
  <c r="R38" i="5"/>
  <c r="O38" i="5" s="1"/>
  <c r="R41" i="5"/>
  <c r="O41" i="5" s="1"/>
  <c r="R37" i="5"/>
  <c r="O37" i="5" s="1"/>
  <c r="R33" i="5"/>
  <c r="O33" i="5" s="1"/>
  <c r="R29" i="5"/>
  <c r="O29" i="5" s="1"/>
  <c r="R25" i="5"/>
  <c r="O25" i="5" s="1"/>
  <c r="R30" i="5"/>
  <c r="O30" i="5" s="1"/>
  <c r="R40" i="5"/>
  <c r="O40" i="5" s="1"/>
  <c r="R36" i="5"/>
  <c r="O36" i="5" s="1"/>
  <c r="R32" i="5"/>
  <c r="O32" i="5" s="1"/>
  <c r="R28" i="5"/>
  <c r="O28" i="5" s="1"/>
  <c r="R24" i="5"/>
  <c r="O24" i="5" s="1"/>
  <c r="S235" i="9"/>
  <c r="Q235" i="9" s="1"/>
  <c r="S245" i="9"/>
  <c r="Q245" i="9" s="1"/>
  <c r="S249" i="9"/>
  <c r="Q249" i="9" s="1"/>
  <c r="S253" i="9"/>
  <c r="Q253" i="9" s="1"/>
  <c r="S135" i="9"/>
  <c r="Q135" i="9" s="1"/>
  <c r="S236" i="9"/>
  <c r="Q236" i="9" s="1"/>
  <c r="S246" i="9"/>
  <c r="Q246" i="9" s="1"/>
  <c r="S250" i="9"/>
  <c r="Q250" i="9" s="1"/>
  <c r="S254" i="9"/>
  <c r="Q254" i="9" s="1"/>
  <c r="S233" i="9"/>
  <c r="Q233" i="9" s="1"/>
  <c r="S237" i="9"/>
  <c r="Q237" i="9" s="1"/>
  <c r="S247" i="9"/>
  <c r="Q247" i="9" s="1"/>
  <c r="S251" i="9"/>
  <c r="Q251" i="9" s="1"/>
  <c r="S255" i="9"/>
  <c r="Q255" i="9" s="1"/>
  <c r="S234" i="9"/>
  <c r="Q234" i="9" s="1"/>
  <c r="S244" i="9"/>
  <c r="Q244" i="9" s="1"/>
  <c r="S248" i="9"/>
  <c r="Q248" i="9" s="1"/>
  <c r="S252" i="9"/>
  <c r="Q252" i="9" s="1"/>
  <c r="S256" i="9"/>
  <c r="Q256" i="9" s="1"/>
  <c r="S38" i="9"/>
  <c r="Q38" i="9" s="1"/>
  <c r="S30" i="9"/>
  <c r="Q30" i="9" s="1"/>
  <c r="S26" i="9"/>
  <c r="Q26" i="9" s="1"/>
  <c r="S50" i="9"/>
  <c r="Q50" i="9" s="1"/>
  <c r="S58" i="9"/>
  <c r="Q58" i="9" s="1"/>
  <c r="S62" i="9"/>
  <c r="Q62" i="9" s="1"/>
  <c r="S45" i="9"/>
  <c r="Q45" i="9" s="1"/>
  <c r="S41" i="9"/>
  <c r="Q41" i="9" s="1"/>
  <c r="S37" i="9"/>
  <c r="Q37" i="9" s="1"/>
  <c r="S33" i="9"/>
  <c r="Q33" i="9" s="1"/>
  <c r="S29" i="9"/>
  <c r="Q29" i="9" s="1"/>
  <c r="S25" i="9"/>
  <c r="Q25" i="9" s="1"/>
  <c r="S21" i="9"/>
  <c r="Q21" i="9" s="1"/>
  <c r="S47" i="9"/>
  <c r="Q47" i="9" s="1"/>
  <c r="S51" i="9"/>
  <c r="Q51" i="9" s="1"/>
  <c r="S55" i="9"/>
  <c r="Q55" i="9" s="1"/>
  <c r="S59" i="9"/>
  <c r="Q59" i="9" s="1"/>
  <c r="S63" i="9"/>
  <c r="Q63" i="9" s="1"/>
  <c r="S43" i="9"/>
  <c r="Q43" i="9" s="1"/>
  <c r="S39" i="9"/>
  <c r="Q39" i="9" s="1"/>
  <c r="S35" i="9"/>
  <c r="Q35" i="9" s="1"/>
  <c r="S31" i="9"/>
  <c r="Q31" i="9" s="1"/>
  <c r="S27" i="9"/>
  <c r="Q27" i="9" s="1"/>
  <c r="S23" i="9"/>
  <c r="Q23" i="9" s="1"/>
  <c r="S49" i="9"/>
  <c r="Q49" i="9" s="1"/>
  <c r="S53" i="9"/>
  <c r="Q53" i="9" s="1"/>
  <c r="S57" i="9"/>
  <c r="Q57" i="9" s="1"/>
  <c r="S61" i="9"/>
  <c r="Q61" i="9" s="1"/>
  <c r="S65" i="9"/>
  <c r="Q65" i="9" s="1"/>
  <c r="S42" i="9"/>
  <c r="Q42" i="9" s="1"/>
  <c r="S34" i="9"/>
  <c r="Q34" i="9" s="1"/>
  <c r="S22" i="9"/>
  <c r="Q22" i="9" s="1"/>
  <c r="S46" i="9"/>
  <c r="Q46" i="9" s="1"/>
  <c r="S54" i="9"/>
  <c r="Q54" i="9" s="1"/>
  <c r="S66" i="9"/>
  <c r="Q66" i="9" s="1"/>
  <c r="S44" i="9"/>
  <c r="Q44" i="9" s="1"/>
  <c r="S40" i="9"/>
  <c r="Q40" i="9" s="1"/>
  <c r="S36" i="9"/>
  <c r="Q36" i="9" s="1"/>
  <c r="S32" i="9"/>
  <c r="Q32" i="9" s="1"/>
  <c r="S28" i="9"/>
  <c r="Q28" i="9" s="1"/>
  <c r="S24" i="9"/>
  <c r="Q24" i="9" s="1"/>
  <c r="S48" i="9"/>
  <c r="Q48" i="9" s="1"/>
  <c r="S52" i="9"/>
  <c r="Q52" i="9" s="1"/>
  <c r="S56" i="9"/>
  <c r="Q56" i="9" s="1"/>
  <c r="S60" i="9"/>
  <c r="Q60" i="9" s="1"/>
  <c r="S64" i="9"/>
  <c r="Q64" i="9" s="1"/>
  <c r="A1" i="12"/>
  <c r="A1" i="17"/>
  <c r="A1" i="11"/>
  <c r="N246" i="5"/>
  <c r="K31" i="25"/>
  <c r="Q22" i="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J247" i="7"/>
  <c r="H19" i="19" s="1"/>
  <c r="I19" i="19" s="1"/>
  <c r="K36" i="25"/>
  <c r="K34" i="25"/>
  <c r="K32" i="25"/>
  <c r="B15" i="23"/>
  <c r="A3" i="15"/>
  <c r="A3" i="7"/>
  <c r="A3" i="9"/>
  <c r="Z2" i="6"/>
  <c r="Z2" i="23"/>
  <c r="Q20" i="9"/>
  <c r="P258" i="9"/>
  <c r="Q20" i="12"/>
  <c r="Q31" i="12" s="1"/>
  <c r="S30" i="12"/>
  <c r="A6" i="5"/>
  <c r="A6" i="17" s="1"/>
  <c r="A103" i="17" s="1"/>
  <c r="H22" i="19"/>
  <c r="I22" i="19" s="1"/>
  <c r="D22" i="15"/>
  <c r="Q20" i="11"/>
  <c r="Q23" i="11" s="1"/>
  <c r="S22" i="11"/>
  <c r="N21" i="17"/>
  <c r="O36" i="25"/>
  <c r="O34" i="25"/>
  <c r="F33" i="25"/>
  <c r="F15" i="25" s="1"/>
  <c r="F18" i="25" s="1"/>
  <c r="H21" i="19"/>
  <c r="I21" i="19" s="1"/>
  <c r="O18" i="13"/>
  <c r="F71" i="6"/>
  <c r="B77" i="6"/>
  <c r="U1" i="6"/>
  <c r="U2" i="6" s="1"/>
  <c r="K18" i="13"/>
  <c r="C42" i="19"/>
  <c r="B27" i="11"/>
  <c r="B60" i="8"/>
  <c r="B25" i="18"/>
  <c r="B25" i="14"/>
  <c r="B25" i="13"/>
  <c r="D263" i="9"/>
  <c r="B253" i="7"/>
  <c r="B47" i="23"/>
  <c r="E24" i="17"/>
  <c r="B35" i="12"/>
  <c r="B33" i="16"/>
  <c r="B33" i="15"/>
  <c r="B85" i="10"/>
  <c r="D33" i="16"/>
  <c r="D33" i="15"/>
  <c r="F42" i="19"/>
  <c r="O27" i="11"/>
  <c r="E86" i="10"/>
  <c r="C25" i="18"/>
  <c r="D25" i="14"/>
  <c r="D25" i="13"/>
  <c r="E61" i="8"/>
  <c r="F47" i="23"/>
  <c r="J24" i="17"/>
  <c r="O35" i="12"/>
  <c r="O264" i="9"/>
  <c r="J254" i="7"/>
  <c r="D18" i="25"/>
  <c r="F22" i="25"/>
  <c r="B6" i="23"/>
  <c r="B46" i="23"/>
  <c r="E23" i="17"/>
  <c r="B34" i="12"/>
  <c r="D262" i="9"/>
  <c r="B252"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263" i="9"/>
  <c r="J253"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B2" i="4"/>
  <c r="A1" i="6"/>
  <c r="A1" i="13"/>
  <c r="A1" i="15"/>
  <c r="A1" i="16"/>
  <c r="A1" i="18"/>
  <c r="A104" i="18" s="1"/>
  <c r="A2" i="19"/>
  <c r="A1" i="5"/>
  <c r="A1" i="9"/>
  <c r="A1" i="7"/>
  <c r="A1" i="8"/>
  <c r="A1" i="10"/>
  <c r="A1" i="23"/>
  <c r="A1" i="14"/>
  <c r="A98" i="17"/>
  <c r="B1" i="4"/>
  <c r="A3" i="8"/>
  <c r="A3" i="12"/>
  <c r="A3" i="5"/>
  <c r="A3" i="6"/>
  <c r="A3" i="10"/>
  <c r="A3" i="11"/>
  <c r="A3" i="17"/>
  <c r="A100" i="17" s="1"/>
  <c r="C12" i="19"/>
  <c r="A3" i="13"/>
  <c r="A3" i="14"/>
  <c r="A38" i="25"/>
  <c r="A3" i="16"/>
  <c r="A3" i="18"/>
  <c r="A106" i="18" s="1"/>
  <c r="F37" i="24" l="1"/>
  <c r="F38" i="24" s="1"/>
  <c r="F17" i="24" s="1"/>
  <c r="F19" i="24" s="1"/>
  <c r="S258" i="9"/>
  <c r="D17" i="13" s="1"/>
  <c r="R22" i="5"/>
  <c r="O22" i="5" s="1"/>
  <c r="Q259" i="9"/>
  <c r="H28" i="19"/>
  <c r="I41" i="25"/>
  <c r="F73" i="6"/>
  <c r="F75" i="6" s="1"/>
  <c r="Q76" i="6" s="1"/>
  <c r="A6" i="12"/>
  <c r="A6" i="10"/>
  <c r="A6" i="7"/>
  <c r="A6" i="13"/>
  <c r="A6" i="11"/>
  <c r="A6" i="16"/>
  <c r="A6" i="8"/>
  <c r="A6" i="15"/>
  <c r="A6" i="18"/>
  <c r="A109" i="18" s="1"/>
  <c r="A6" i="9"/>
  <c r="A6" i="14"/>
  <c r="I40" i="25"/>
  <c r="H26" i="19"/>
  <c r="H30" i="19"/>
  <c r="N247" i="5"/>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AE1" i="5" l="1"/>
  <c r="AE2" i="5" s="1"/>
  <c r="O246" i="5"/>
  <c r="N249" i="5" s="1"/>
  <c r="D15" i="13" s="1"/>
  <c r="D18" i="13" s="1"/>
  <c r="D24" i="15" s="1"/>
  <c r="D7" i="24"/>
  <c r="F7" i="24" s="1"/>
  <c r="D20" i="25"/>
  <c r="F20" i="25" s="1"/>
  <c r="N248" i="5"/>
  <c r="D8" i="24"/>
  <c r="F8" i="24" s="1"/>
  <c r="D8" i="25"/>
  <c r="F8" i="25" s="1"/>
  <c r="B41" i="23"/>
  <c r="K19" i="19"/>
  <c r="D16" i="16" s="1"/>
  <c r="K23" i="19"/>
  <c r="D26" i="16" s="1"/>
  <c r="K18" i="19"/>
  <c r="K22" i="19"/>
  <c r="D22" i="16" s="1"/>
  <c r="K21" i="19"/>
  <c r="D20" i="16" s="1"/>
  <c r="K20" i="19"/>
  <c r="I17" i="13" l="1"/>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<sst xmlns="http://schemas.openxmlformats.org/spreadsheetml/2006/main" count="3119" uniqueCount="822">
  <si>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</si>
  <si>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</si>
  <si>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</si>
  <si>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</si>
  <si>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</si>
  <si>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</si>
  <si>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</si>
  <si>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</si>
  <si>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</si>
  <si>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</si>
  <si>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</si>
  <si>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</si>
  <si>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</si>
  <si>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</si>
  <si>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</si>
  <si>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</si>
  <si>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</si>
  <si>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</si>
  <si>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</si>
  <si>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</si>
  <si>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</si>
  <si>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</si>
  <si>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</si>
  <si>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</si>
  <si>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</si>
  <si>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</si>
  <si>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</si>
  <si>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</si>
  <si>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</si>
  <si>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</si>
  <si>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</si>
  <si>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</si>
  <si>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</si>
  <si>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</si>
  <si>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</si>
  <si>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</si>
  <si>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</si>
  <si>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</si>
  <si>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</si>
  <si>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</si>
  <si>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</si>
  <si>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</si>
  <si>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</si>
  <si>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</si>
  <si>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</si>
  <si>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</si>
  <si>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</si>
  <si>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</si>
  <si>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</si>
  <si>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</si>
  <si>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</si>
  <si>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</si>
  <si>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</si>
  <si>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</si>
  <si>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</si>
  <si>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</si>
  <si>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</si>
  <si>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</si>
  <si>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</si>
  <si>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</si>
  <si>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</si>
  <si>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</si>
  <si>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</si>
  <si>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</si>
  <si>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</si>
  <si>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</si>
  <si>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</si>
  <si>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</si>
  <si>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</si>
  <si>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</si>
  <si>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</si>
  <si>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</si>
  <si>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</si>
  <si>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</si>
  <si>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</si>
  <si>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</si>
  <si>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</si>
  <si>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</si>
  <si>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</si>
  <si>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</si>
  <si>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</si>
  <si>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</si>
  <si>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</si>
  <si>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</si>
  <si>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</si>
  <si>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</si>
  <si>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</si>
  <si>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</si>
  <si>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</si>
  <si>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</si>
  <si>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</si>
  <si>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</si>
  <si>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</si>
  <si>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</si>
  <si>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</si>
  <si>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</si>
  <si>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</si>
  <si>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</si>
  <si>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</si>
  <si>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</si>
  <si>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</si>
  <si>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</si>
  <si>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</si>
  <si>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</si>
  <si>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</si>
  <si>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</si>
  <si>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</si>
  <si>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</si>
  <si>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</si>
  <si>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</si>
  <si>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</si>
  <si>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</si>
  <si>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</si>
  <si>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</si>
  <si>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</si>
  <si>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</si>
  <si>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</si>
  <si>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</si>
  <si>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</si>
  <si>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</si>
  <si>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</si>
  <si>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</si>
  <si>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</si>
  <si>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</si>
  <si>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</si>
  <si>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</si>
  <si>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</si>
  <si>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</si>
  <si>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</si>
  <si>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</si>
  <si>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</si>
  <si>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</si>
  <si>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</si>
  <si>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</si>
  <si>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</si>
  <si>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</si>
  <si>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</si>
  <si>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</si>
  <si>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</si>
  <si>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</si>
  <si>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</si>
  <si>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</si>
  <si>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</si>
  <si>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</si>
  <si>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</si>
  <si>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</si>
  <si>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</si>
  <si>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</si>
  <si>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</si>
  <si>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</si>
  <si>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</si>
  <si>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</si>
  <si>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</si>
  <si>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</si>
  <si>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</si>
  <si>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</si>
  <si>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</si>
  <si>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</si>
  <si>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</si>
  <si>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</si>
  <si>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</si>
  <si>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</si>
  <si>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</si>
  <si>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</si>
  <si>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</si>
  <si>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</si>
  <si>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</si>
  <si>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</si>
  <si>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</si>
  <si>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</si>
  <si>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</si>
  <si>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</si>
  <si>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</si>
  <si>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</si>
  <si>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</si>
  <si>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</si>
  <si>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</si>
  <si>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</si>
  <si>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</si>
  <si>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</si>
  <si>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</si>
  <si>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</si>
  <si>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</si>
  <si>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</si>
  <si>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</si>
  <si>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</si>
  <si>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</si>
  <si>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</si>
  <si>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</si>
  <si>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</si>
  <si>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</si>
  <si>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</si>
  <si>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</si>
  <si>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</si>
  <si>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</si>
  <si>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</si>
  <si>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</si>
  <si>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</si>
  <si>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</si>
  <si>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</si>
  <si>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</si>
  <si>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</si>
  <si>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</si>
  <si>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</si>
  <si>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</si>
  <si>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</si>
  <si>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</si>
  <si>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</si>
  <si>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</si>
  <si>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</si>
  <si>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</si>
  <si>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</si>
  <si>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</si>
  <si>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</si>
  <si>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</si>
  <si>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</si>
  <si>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</si>
  <si>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</si>
  <si>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</si>
  <si>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</si>
  <si>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</si>
  <si>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</si>
  <si>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</si>
  <si>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</si>
  <si>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</si>
  <si>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</si>
  <si>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</si>
  <si>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</si>
  <si>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</si>
  <si>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</si>
  <si>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</si>
  <si>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</si>
  <si>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</si>
  <si>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</si>
  <si>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</si>
  <si>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</si>
  <si>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</si>
  <si>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</si>
  <si>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</si>
  <si>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</si>
  <si>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</si>
  <si>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</si>
  <si>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</si>
  <si>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</si>
  <si>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</si>
  <si>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</si>
  <si>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</si>
  <si>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</si>
  <si>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</si>
  <si>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</si>
  <si>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</si>
  <si>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</si>
  <si>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</si>
  <si>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</si>
  <si>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</si>
  <si>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</si>
  <si>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</si>
  <si>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</si>
  <si>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</si>
  <si>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</si>
  <si>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</si>
  <si>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</si>
  <si>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</si>
  <si>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</si>
  <si>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</si>
  <si>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</si>
  <si>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</si>
  <si>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</si>
  <si>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</si>
  <si>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</si>
  <si>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</si>
  <si>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</si>
  <si>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</si>
  <si>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</si>
  <si>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</si>
  <si>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</si>
  <si>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</si>
  <si>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</si>
  <si>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</si>
  <si>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</si>
  <si>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</si>
  <si>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</si>
  <si>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</si>
  <si>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</si>
  <si>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</si>
  <si>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</si>
  <si>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</si>
  <si>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</si>
  <si>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</si>
  <si>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</si>
  <si>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</si>
  <si>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</si>
  <si>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</si>
  <si>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</si>
  <si>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</si>
  <si>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</si>
  <si>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</si>
  <si>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</si>
  <si>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</si>
  <si>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</si>
  <si>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</si>
  <si>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</si>
  <si>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</si>
  <si>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</si>
  <si>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</si>
  <si>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</si>
  <si>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</si>
  <si>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</si>
  <si>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</si>
  <si>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</si>
  <si>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</si>
  <si>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</si>
  <si>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</si>
  <si>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</si>
  <si>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</si>
  <si>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</si>
  <si>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</si>
  <si>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</si>
  <si>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</si>
  <si>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</si>
  <si>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</si>
  <si>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</si>
  <si>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</si>
  <si>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</si>
  <si>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</si>
  <si>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</si>
  <si>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</si>
  <si>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</si>
  <si>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</si>
  <si>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</si>
  <si>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</si>
  <si>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</si>
  <si>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</si>
  <si>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</si>
  <si>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</si>
  <si>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</si>
  <si>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</si>
  <si>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</si>
  <si>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</si>
  <si>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</si>
  <si>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</si>
  <si>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</si>
  <si>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</si>
  <si>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</si>
  <si>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</si>
  <si>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</si>
  <si>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</si>
  <si>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</si>
  <si>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</si>
  <si>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</si>
  <si>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</si>
  <si>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</si>
  <si>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</si>
  <si>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</si>
  <si>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</si>
  <si>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</si>
  <si>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</si>
  <si>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</si>
  <si>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</si>
  <si>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</si>
  <si>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</si>
  <si>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</si>
  <si>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</si>
  <si>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</si>
  <si>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</si>
  <si>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</si>
  <si>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</si>
  <si>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</si>
  <si>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</si>
  <si>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</si>
  <si>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</si>
  <si>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</si>
  <si>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</si>
  <si>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</si>
  <si>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</si>
  <si>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</si>
  <si>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</si>
  <si>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</si>
  <si>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</si>
  <si>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</si>
  <si>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</si>
  <si>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</si>
  <si>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</si>
  <si>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</si>
  <si>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</si>
  <si>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</si>
  <si>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</si>
  <si>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</si>
  <si>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</si>
  <si>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</si>
  <si>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</si>
  <si>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</si>
  <si>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</si>
  <si>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</si>
  <si>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</si>
  <si>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</si>
  <si>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</si>
  <si>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</si>
  <si>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</si>
  <si>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</si>
  <si>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</si>
  <si>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</si>
  <si>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</si>
  <si>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</si>
  <si>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</si>
  <si>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</si>
  <si>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</si>
  <si>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</si>
  <si>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</si>
  <si>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</si>
  <si>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</si>
  <si>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</si>
  <si>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</si>
  <si>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</si>
  <si>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</si>
  <si>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</si>
  <si>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</si>
  <si>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</si>
  <si>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</si>
  <si>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</si>
  <si>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</si>
  <si>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</si>
  <si>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</si>
  <si>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</si>
  <si>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</si>
  <si>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</si>
  <si>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</si>
  <si>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</si>
  <si>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</si>
  <si>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</si>
  <si>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</si>
  <si>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</si>
  <si>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</si>
  <si>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</si>
  <si>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</si>
  <si>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</si>
  <si>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</si>
  <si>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</si>
  <si>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</si>
  <si>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</si>
  <si>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</si>
  <si>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</si>
  <si>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</si>
  <si>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</si>
  <si>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</si>
  <si>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</si>
  <si>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</si>
  <si>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</si>
  <si>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</si>
  <si>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</si>
  <si>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</si>
  <si>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</si>
  <si>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</si>
  <si>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</si>
  <si>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</si>
  <si>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</si>
  <si>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</si>
  <si>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</si>
  <si>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</si>
  <si>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</si>
  <si>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</si>
  <si>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</si>
  <si>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</si>
  <si>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</si>
  <si>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</si>
  <si>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</si>
  <si>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</si>
  <si>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</si>
  <si>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</si>
  <si>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</si>
  <si>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</si>
  <si>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</si>
  <si>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</si>
  <si>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</si>
  <si>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</si>
  <si>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</si>
  <si>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</si>
  <si>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</si>
  <si>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</si>
  <si>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</si>
  <si>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</si>
  <si>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</si>
  <si>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</si>
  <si>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</si>
  <si>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</si>
  <si>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</si>
  <si>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</si>
  <si>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</si>
  <si>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</si>
  <si>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</si>
  <si>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</si>
  <si>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</si>
  <si>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</si>
  <si>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</si>
  <si>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</si>
  <si>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</si>
  <si>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</si>
  <si>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</si>
  <si>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</si>
  <si>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</si>
  <si>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</si>
  <si>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</si>
  <si>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</si>
  <si>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</si>
  <si>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</si>
  <si>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</si>
  <si>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</si>
  <si>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</si>
  <si>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</si>
  <si>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</si>
  <si>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</si>
  <si>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</si>
  <si>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</si>
  <si>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</si>
  <si>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</si>
  <si>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</si>
  <si>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</si>
  <si>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</si>
  <si>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</si>
  <si>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</si>
  <si>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</si>
  <si>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</si>
  <si>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</si>
  <si>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</si>
  <si>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</si>
  <si>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</si>
  <si>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</si>
  <si>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</si>
  <si>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</si>
  <si>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</si>
  <si>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</si>
  <si>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</si>
  <si>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</si>
  <si>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</si>
  <si>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</si>
  <si>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</si>
  <si>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</si>
  <si>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</si>
  <si>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</si>
  <si>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</si>
  <si>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</si>
  <si>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</si>
  <si>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</si>
  <si>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</si>
  <si>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</si>
  <si>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</si>
  <si>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</si>
  <si>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</si>
  <si>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</si>
  <si>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</si>
  <si>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</si>
  <si>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</si>
  <si>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</si>
  <si>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</si>
  <si>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</si>
  <si>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</si>
  <si>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</si>
  <si>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</si>
  <si>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</si>
  <si>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</si>
  <si>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</si>
  <si>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</si>
  <si>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</si>
  <si>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</si>
  <si>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</si>
  <si>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</si>
  <si>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</si>
  <si>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</si>
  <si>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PART A (Substation Portion)</t>
  </si>
  <si>
    <t xml:space="preserve">ILLUMINATION SYSTEM                     </t>
  </si>
  <si>
    <t xml:space="preserve">EA </t>
  </si>
  <si>
    <t xml:space="preserve">LS </t>
  </si>
  <si>
    <t>1.1kV grade Power Cables (PVCinsulated)along withlugs,glands,straight joints &amp;accessories,etc.</t>
  </si>
  <si>
    <t>1.1kV grade Control Cables (PVCinsulated) along withlugs,glands,straight joints &amp;accessories,etc.</t>
  </si>
  <si>
    <t>SET</t>
  </si>
  <si>
    <t>4.5 kg CO2 type Portable Fire extinguisher</t>
  </si>
  <si>
    <t>Lighting Panel type ACP-2 as per technical specification</t>
  </si>
  <si>
    <t>Outdoor Power Receptacle for oilfiltration unit (250A)</t>
  </si>
  <si>
    <t>LIGHTING FIXTURE LED LUMINAIRES TYPE FL2 AS PER TECH. SPECIFICATIONS</t>
  </si>
  <si>
    <t>40 MM MS ROD FOR MAIN EARTHMAT</t>
  </si>
  <si>
    <t xml:space="preserve">KM </t>
  </si>
  <si>
    <t>LED FLOOD LIGHT LUMINARIESTYPE FL-1 (150W) AS PER TECHNICALSPECIFICATION</t>
  </si>
  <si>
    <t>Fabrication, galvanising and supply of  Lattice Structures (MS Steel),to be designed during detailed engineering, for towers, beams andequipment support structure  including pack plates / packwashers andgusset plates excluding fasteners and foundation bolts</t>
  </si>
  <si>
    <t xml:space="preserve">MT </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</si>
  <si>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</si>
  <si>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</si>
  <si>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 xml:space="preserve">Total Ex-works Price </t>
  </si>
  <si>
    <t>Excavation in all kind of soil including  rock  for all leads and lifts, backfilling, disposal of surplus earth within a lead up to2Km as per technical specification. The surplus earth shall be roughly graded .</t>
  </si>
  <si>
    <t xml:space="preserve">M3 </t>
  </si>
  <si>
    <t>Providing and laying of Plain Cement Concrete (PCC) (1:4:8)</t>
  </si>
  <si>
    <t>Steel Reinforcement</t>
  </si>
  <si>
    <t>Stone filling (40 mm size) for transformer/Reactor foundation</t>
  </si>
  <si>
    <t>Misc. Structural steel including rails, embedments, edge protection angles, gratings etc. but excluding the reinforcement steel andsteel for lattice and pipe structures.</t>
  </si>
  <si>
    <t>Antiweed treatment</t>
  </si>
  <si>
    <t xml:space="preserve">M2 </t>
  </si>
  <si>
    <t>Providing and laying of Plain Cement Concrete (PCC) (1:2:4)</t>
  </si>
  <si>
    <t>Providing and laying of Reinforced Cement Concrete M25 mix including pre cast, shuttering, Grouting of pockets &amp; underpinning butexcluding steel reinforcement</t>
  </si>
  <si>
    <t>External finishing / painting of fire wall (water proofing cement paint) (DSR 13.44.1)</t>
  </si>
  <si>
    <t xml:space="preserve">M  </t>
  </si>
  <si>
    <t>Switchyard Panel Room - Civil Works. All civil works as per drawing and specifications complete, including - brickwork, finishing(external and internal), windows etc. However, excavation, PCC, RCC and reinforcement shall be paid separately as per BPS.</t>
  </si>
  <si>
    <t>40 mm MS rod for Main Earthmat</t>
  </si>
  <si>
    <t>Erection of  Lattice Structures (MS Steel), to be designed during detailed engineering, for towers, beams and equipment supportstructure  including pack plates / packwashers and gusset plates excluding fasteners and foundation bolts</t>
  </si>
  <si>
    <t>Erection of fasteners ( nuts, bolts and washers ) including step bolts for lattice and pipe structures to be designed duringdetailed engineering</t>
  </si>
  <si>
    <t>Erection of foundation bolts including nuts, checknut and washers for lattice and pipe structures to be designed during detailedengineering</t>
  </si>
  <si>
    <t>Stone spreading in switchyard excluding PCC</t>
  </si>
  <si>
    <t>Unit Erection  Charges</t>
  </si>
  <si>
    <t>Total Erection   Charges</t>
  </si>
  <si>
    <t>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t>
  </si>
  <si>
    <t>Total F&amp;I Price</t>
  </si>
  <si>
    <t>Color IP camera, with PAN, TILT and ZOOM facilities, alongwith all required Items, Accessories, Line Interface units, Fiber patchcords, Power supply units, Junction Boxes, Cables, Fiber Optic Cables, etc., and including Integration in existing Hardware andSoftware for Augmentation of Visual Monitoring System as per technical specification.</t>
  </si>
  <si>
    <t xml:space="preserve">Total Installation Charges </t>
  </si>
  <si>
    <t xml:space="preserve">Earthmat                                </t>
  </si>
  <si>
    <t xml:space="preserve">FIRE FIGHTING SYSTEM                    </t>
  </si>
  <si>
    <t xml:space="preserve">VMS                                     </t>
  </si>
  <si>
    <t>Relay &amp; protection Panels (with automation)</t>
  </si>
  <si>
    <t>Spares-Substation Automation System</t>
  </si>
  <si>
    <t xml:space="preserve">SAS-AUG                                 </t>
  </si>
  <si>
    <t>Lighting Fixture LED Luminaires type FL-1 as per tech. specifications</t>
  </si>
  <si>
    <t>Lighting Fixture LED Luminaires type FL2 as per tech. specifications</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</si>
  <si>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</si>
  <si>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AAABBAAAABBf</t>
  </si>
  <si>
    <t>LOT</t>
  </si>
  <si>
    <t>1.1KV GRADE 10CX2.5 SQMM CONTROL CABLE</t>
  </si>
  <si>
    <t>1.1KV GRADE 5CX2.5 SQMM CONTROL CABLE</t>
  </si>
  <si>
    <t>1.1KV GRADE 3CX2.5 SQMM CONTROL CABLE</t>
  </si>
  <si>
    <t>1.1KV GRADE 2CX6 SQMM (PVC) POWER CABLE</t>
  </si>
  <si>
    <t>1.1KV GRADE 4CX6 SQMM (PVC) POWER CABLE</t>
  </si>
  <si>
    <t>1.1KV GRADE 4CX16 SQMM (PVC) POWER CABLE</t>
  </si>
  <si>
    <t>1.1KV GRADE 3.5CX35 SQMM (PVC) POWER CABLE</t>
  </si>
  <si>
    <t>1.1KV GRADE 3.5CX300 SQMM (XLPE) POWER CABLE</t>
  </si>
  <si>
    <t>Fire Detection and Alarm System for Switchyard Panel Room of 9 mlength</t>
  </si>
  <si>
    <t>Illumination System for switchyard panel room of 9 m length</t>
  </si>
  <si>
    <t>Air conditioning system  for Switchyard Panel Room of 9m length</t>
  </si>
  <si>
    <t>SDH EQUIPMENT (STM-16 MADM UPTO 5 MSP PROTECTED DIRECTIONS)-BASEEQUIPMENT (COMMON CARDS, CROSS CONNECT/CONTROL CARDS, OPTICAL BASECARDS, POWER SUPPLY CARDS, POWER CABLING, OTHER HARDWARE ANDACCESSORIES INCLUDING SUB RACKS, PATCH CORD, DDF ETC FULLY EQUIPEDEXCLUDING OPTICAL INTERFACE &amp; TRIBUTARY CARDS</t>
  </si>
  <si>
    <t>S16.1 SFP</t>
  </si>
  <si>
    <t>TRIBUTARY INTERFACE- E1 INTERFACE (MINIMUM 16 NOS.)</t>
  </si>
  <si>
    <t>ETHERNET INTERFACE 10/100 BASE T WITH LAYER-2 SWITCHING (MIN 8INTERFACES PER CARD)</t>
  </si>
  <si>
    <t>TRIBUTARY INTERFACE-GIGABIT ETHERNET INTERFACES 10/100 MBPS WITH LAYER-2 SWITCHING (MINIMUM 2 NOS.)</t>
  </si>
  <si>
    <t>Equipment Cabinets For SDH</t>
  </si>
  <si>
    <t>SDH EQUIPMENT (STM-16 MADM UPTO 5 MSP PROTECTED DIRECTIONS)-COMMONCARDS, CROSS-CONNECT/CONTROL CARDS, OPTICAL BASE CARD, POWER SUPPLYCARDS, POWER CABLING, OTHER HARDWARE &amp; ACCESSORIES (EACH).</t>
  </si>
  <si>
    <t>PRE CONNECTORIZED OPTICAL FIBER PATCH CORDS(10 MTRS) â€“ PACK OF SIXPATCH CORDS</t>
  </si>
  <si>
    <t>Fire Detection and Alarm System for Switchyard Panel Room of 9 m length</t>
  </si>
  <si>
    <t>SDH Equipment (STM-16 MADM upto 5 MSP protected directions)-Base Equipment (Common cards, Cross Connect/control cards, optical basecards, power supply cards, power cabling, other hardware and accessories including sub racks, patch cord, DDF etc fully equipedexcluding optical interface &amp; Tributary cards</t>
  </si>
  <si>
    <t>Optical Interface Cards/SFP# -S16.1 for SDH Equipment-STM-16</t>
  </si>
  <si>
    <t>Tributary interface- E1 interface (Minimum 16 nos.)</t>
  </si>
  <si>
    <t>Ethernet Interface 10/100 Base T with Layer-2 switching (Min 8 Interfaces per card)</t>
  </si>
  <si>
    <t>Tributary interface-Gigabit Ethernet Interfaces 10/100 Mbps with Layer -2 Switching (minimum 2 nos.)</t>
  </si>
  <si>
    <t>Equipment Cabinets-For SDH Equipments</t>
  </si>
  <si>
    <r>
      <t>Discount on percent basis on total price quoted by us without Taxes &amp; Duties.</t>
    </r>
    <r>
      <rPr>
        <sz val="11"/>
        <rFont val="Book Antiqua"/>
        <family val="1"/>
      </rPr>
      <t xml:space="preserve"> [The discount shall be applicable on all the items of all the Schdules i.e. Sch-1 (without type test charges), Sch-2 , Sch-3, Sch-4a, Sch-4b &amp; Sch-7] </t>
    </r>
    <r>
      <rPr>
        <b/>
        <sz val="11"/>
        <rFont val="Book Antiqua"/>
        <family val="1"/>
      </rPr>
      <t>In Percent (%)</t>
    </r>
  </si>
  <si>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</si>
  <si>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1.1KV GRADE 27CX1.5 SQMM CONTROL CABLE</t>
  </si>
  <si>
    <t>1.1KV GRADE 19CX1.5 SQMM CONTROL CABLE</t>
  </si>
  <si>
    <t>1.1kV grade Power Cables (XLPEinsulated) along withlugs,glands,straight joints &amp;accessories,etc.</t>
  </si>
  <si>
    <t xml:space="preserve">800kV 50kA AIS EQUIPMENT                </t>
  </si>
  <si>
    <t xml:space="preserve">36kV AIS EQUIPMENT                      </t>
  </si>
  <si>
    <t xml:space="preserve">Erection Hardware for 765 kV S/Y        </t>
  </si>
  <si>
    <t xml:space="preserve">765kV Insulator and Hardware            </t>
  </si>
  <si>
    <t xml:space="preserve">CRP for 765kV Bays                      </t>
  </si>
  <si>
    <t xml:space="preserve">POWER &amp; CONTROL CABLE                   </t>
  </si>
  <si>
    <t xml:space="preserve">765 kV Equipment support structures     </t>
  </si>
  <si>
    <t xml:space="preserve">Mandatory Spare LOT                     </t>
  </si>
  <si>
    <t>765kV, 3150A, 50kA Circuit Breaker(3-Phase) with closing resistor (withsupport structure)</t>
  </si>
  <si>
    <t>765kV, 3150A, 50kA Circuit Breaker(3-Phase) without closing resistor(with support structure)</t>
  </si>
  <si>
    <t>765 kV, 3000A, 50KA, 1-Phase CurrentTransformer with 120% extended currentrating</t>
  </si>
  <si>
    <t>765kV, 3150A, 50Ka, Vertical Knee/DoubleBreak Isolator (3-Phase) with one E/S</t>
  </si>
  <si>
    <t>765kV, 3150A, 50Ka, Vertical Knee/DoubleBreak Isolator (3-Phase) with two E/S</t>
  </si>
  <si>
    <t>765kV, 3150A, 50kA, Vertical Knee/DoubleBreak Isolator (1-Phase) with one E/S</t>
  </si>
  <si>
    <t>765kV, 3150A, 50kA, Vertical Knee/DoubleBreak Isolator (1-Phase) without E/S</t>
  </si>
  <si>
    <t>624kV Surge Arrester (1-Phase)</t>
  </si>
  <si>
    <t>765 kV, 1 phase Bus Post Insulator (except for Line Traps)</t>
  </si>
  <si>
    <t>Erection Hardware for 765kV I type layout-Bus Work (For one diameters)as per technical specification</t>
  </si>
  <si>
    <t>765KV TENSION INSULATOR STRING AND ASSOCIATED HARDWARE FITTINGS WITHTURN BUCKLE SUITABLE FOR QUAD CONDUCTOR</t>
  </si>
  <si>
    <t>765KV TENSION INSULATOR STRING  AND ASSOCIATED HARDWARE FITTINGSWITHOUT TURN BUCKLE SUITABLE FOR QUAD CONDUCTOR</t>
  </si>
  <si>
    <t>765KV SUSPENSION INSULATOR STRING  AND ASSOCIATED HARDWARE FITTINGSWITH THROUGH CLAMP SUITABLE FOR QUAD CONDUCTOR</t>
  </si>
  <si>
    <t>Controlled Switching Device for 765 kV, 3-ph Circuit Breaker</t>
  </si>
  <si>
    <t>Augmentation of Substation automation system for 765kV Main bay as perTechnical Specification</t>
  </si>
  <si>
    <t>Augmentation of Substation automation System for 765kV Tie bay as perTechnical Specification</t>
  </si>
  <si>
    <t>4PAIR, 0.5SQMM SCREENED CABLE</t>
  </si>
  <si>
    <t>1.1KV GRADE 3.5CX70 SQMM (PVC) POWER CABLE</t>
  </si>
  <si>
    <t>EQUIPMENT STRUCTURE INCLUDING FOUNDATION BOLT-765KV ISO (3PH)</t>
  </si>
  <si>
    <t>EQUIPMENT STRUCTURE INCLUDING FOUNDATION BOLT-765KV ISO (1PH)</t>
  </si>
  <si>
    <t>EQUIPMENT STRUCTURE INCLUDING FOUNDATION BOLT-765KV CLASS SA (1PH)</t>
  </si>
  <si>
    <t>EQUIPMENT STRUCTURE INCLUDING FOUNDATION BOLT-765KV CT (1PH)</t>
  </si>
  <si>
    <t>EQUIPMENT STRUCTURE INCLUDING FOUNDATION BOLT-765KV BPI (1PH)</t>
  </si>
  <si>
    <t>SPARES FOR CLAMPS &amp; CONNECTORS</t>
  </si>
  <si>
    <t>SPARES FOR 624KV SURGE ARRESTER</t>
  </si>
  <si>
    <t>SPARE-765KV CURRENT TRANSFORMER</t>
  </si>
  <si>
    <t>Spare-765kV VKDB Isolator</t>
  </si>
  <si>
    <t>Spare-765KV Circuit Breaker</t>
  </si>
  <si>
    <t>SPARE-800KV BUS POST INSULATOR</t>
  </si>
  <si>
    <t>Fabrication, galvanising and supply of  Lattice Structures (HT Steel),to be designed during detailed engineering, for towers, beams andequipment support structure  including pack plates / packwashers andgusset plates excluding fasteners and foundation bolts</t>
  </si>
  <si>
    <t xml:space="preserve">PLCC Equipment                          </t>
  </si>
  <si>
    <t>PMU with GPS Clock (clock can be either internal or external)</t>
  </si>
  <si>
    <t>WAMS Hardware - Time System (GPS receiver)</t>
  </si>
  <si>
    <t>WAMS Hardware - Substation Grade Layer-3 LAN Switches with minimum 4 x10/100 Mbps Ethernet ports and 2 x 1 Gbps Ethernet ports</t>
  </si>
  <si>
    <t>WAMS Miscellaneous - Armored Fibre Optic Cable and associatedtermination (e.g. L2 Switch) for connecting PMU panels located indifferent control room of a station</t>
  </si>
  <si>
    <t>765kV, 3150A, 50kA, Vertical Knee/DoubleBreak Isolator (3-Phase) with one E/S</t>
  </si>
  <si>
    <t>765kV, 3150A, 50kA, Vertical Knee/DoubleBreak Isolator (3-Phase) with two E/S</t>
  </si>
  <si>
    <t>Erection of 765 kV, 1-Phase, Bus Post Insulator (except wave Traps)</t>
  </si>
  <si>
    <t>Erection Hardware for 765kV I type layout-Bus Work (For one diameters) as per specification</t>
  </si>
  <si>
    <t>765KV SUSPENSION INSULATOR STRING  AND ASSOCIATED HARDWARE FITTINGS WITH THROUGH CLAMP SUITABLE FOR QUAD CONDUCTOR</t>
  </si>
  <si>
    <t>765KV TENSION INSULATOR STRING  AND ASSOCIATED HARDWARE FITTINGS WITHOUT TURN BUCKLE SUITABLE FOR QUAD CONDUCTOR</t>
  </si>
  <si>
    <t>765KV TENSION INSULATOR STRING AND ASSOCIATED HARDWARE FITTINGS WITH TURN BUCKLE SUITABLE FOR QUAD CONDUCTOR</t>
  </si>
  <si>
    <t>Augmentation of  Substation automation system for 765kV Main bay  as per Technical Specification</t>
  </si>
  <si>
    <t>Augmentation of   Substation automation System for 765kV Tie bay as per Technical Specification</t>
  </si>
  <si>
    <t>EQUIPMENT STRUCTURE INCLUDING FOUNDATION BOLT-765KV Class SA (1PH)</t>
  </si>
  <si>
    <t>3.75m wide Bitumen road with earthen shoulder including 100 mm dia RCC Hume Pipe @ 100 metre interval as per drawing and TS (as perDSR item no 16.35 and 16.30.1) and including 225 mm thick WBM in three equal layers of 75 mm each as per CPWD specification.</t>
  </si>
  <si>
    <t>All civil works for Drains construction of Section A-A including crossings if any as per technical specification and tender drawingscomplete in all respect with all labour and materials.</t>
  </si>
  <si>
    <t>All civil works for Drains construction of Section B-B including crossings if any as per technical specification and tender drawingscomplete in all respect with all labour and materials.</t>
  </si>
  <si>
    <t>All civil works for Drains construction of Section C-C including crossings if any as per technical specification and tender drawingscomplete in all respect with all labour and materials.</t>
  </si>
  <si>
    <t>All civil works for Drains construction of Section D-D including crossings if any as per technical specification and tender drawingscomplete in all respect with all labour and materials.</t>
  </si>
  <si>
    <t>Cable Trench including all types of crossings, all metallic works and sump pit including concrte and reinforcement steel Section 2-2</t>
  </si>
  <si>
    <t>Cable Trench including all types of crossings, all metallic works and sump pit including concrte and reinforcement steel Section 3-3</t>
  </si>
  <si>
    <t>Cable Trench including all types of crossings, all metallic works and sump pit including concrte and reinforcement steel Section 4-4</t>
  </si>
  <si>
    <t>14.4.2  Providing, laying and fixing following dia RCC pipe NP2 class (light duty) in ground complete with RCC collars, jointingwith cement mortar 1:2 (1 cement : 2 fine sand) including trenching (75 cm deep) and refilling etc as required. : 150 mm dia</t>
  </si>
  <si>
    <t>14.4.3  Providing, laying and fixing following dia RCC pipe NP2 class (light duty) in ground complete with RCC collars, jointingwith cement mortar 1:2 (1 cement : 2 fine sand) including trenching (75 cm deep) and refilling etc as required. : 250 mm dia</t>
  </si>
  <si>
    <t xml:space="preserve">Erection of  Lattice Structures (HT Steel), to be designed during detailed engineering, for towers, beams and equipment supportstructure  including pack plates / packwashers and gusset plates excluding fasteners and foundation bolts.
</t>
  </si>
  <si>
    <t>Service:- Phasor Measurement Unit (PMU)</t>
  </si>
  <si>
    <t>WAMS TIME SYSTEM(GPS RECEIVER)</t>
  </si>
  <si>
    <t>Installation of Substation Grade Layer-3 LAN Switches as per Technical Specification</t>
  </si>
  <si>
    <t>Services:- Armored Fibre Optic Cable and associated termination equipment</t>
  </si>
  <si>
    <t>Integration of PMU with the PDC (Phasor Data Concentrator) of RLDCs and respective SLDCs as required.</t>
  </si>
  <si>
    <t>765 kV,8800 pF Capacitive Voltage Transformer (1-Phase)</t>
  </si>
  <si>
    <t>765 kV ,1 phase Bus Post Insulators for Line Traps</t>
  </si>
  <si>
    <t>Current transformer (33kV) for Reactor Neutral along with supportstructure &amp; terminal connector</t>
  </si>
  <si>
    <t>Bus post insulators, spacers, equipmentsupport structures including foundationbolts,conductor(s), Al tube, clamp,connectors including 765 KV and neutralbushings terminal connectors etc forNeutral formation for two (2) Reactorbanks (each bank comprise of threesingle phase units of Reactors) andconnection to neutral groundingReactors (as applicable) and makingconnection arrangement to connect spareunit in place of any unit of all thetwo banks without pysical shifting</t>
  </si>
  <si>
    <t>Erection Hardware for 765kV I type layout-Line bay as per  technicalspecification</t>
  </si>
  <si>
    <t>765KV SUSPENSION INSULATOR STRING  AND ASSOCIATED HARDWARE FITTINGSWITH DROP CLAMP SUITABLE FOR QUAD CONDUCTOR</t>
  </si>
  <si>
    <t>765KV TENSION INSULATOR STRING  AND ASSOCIATED HARDWARE FITTINGS WITHTURN BUCKLE SUITABLE FOR HEXA CONDUCTOR</t>
  </si>
  <si>
    <t>765kV Line Protection Panel (with Automation)</t>
  </si>
  <si>
    <t>765kV Reactor Protection Panel (with Automation)</t>
  </si>
  <si>
    <t>765kV,3150A,1.0mH , 50kA Line Trap</t>
  </si>
  <si>
    <t>HVW SPRAY SYSTEM, HYDRANT SYSTEM AND COMPLETE U/G &amp; O/G PIPING ANDACCESSORIES ETC. OUT SIDE THE PUMP HOUSE FOR 765/Ã‚Ë†Å 3 KV SINGLE PHASEREACTOR</t>
  </si>
  <si>
    <t>EQUIPMENT STRUCTURE INCLUDING FOUNDATION BOLT-765KV WT (1PH)</t>
  </si>
  <si>
    <t>EQUIPMENT STRUCTURE INCLUDING FOUNDATION BOLT-765KV CVT (1PH)</t>
  </si>
  <si>
    <t>SPARE-765KV CAPACITIVE VOLTAGE TRANSFORMER</t>
  </si>
  <si>
    <t>Rate of GST applicable (in %)</t>
  </si>
  <si>
    <t>Current transformer (33kV) for Reactor Neutral along with support structure &amp; terminal connector</t>
  </si>
  <si>
    <t>Erection Hardware for 765kV I type layout-Line bay as per specification</t>
  </si>
  <si>
    <t>Bus post insulators, spacers, equipmentsupport structures, conductor(s), Altube, clamp, connectors including 765KV and neutral bushings  terminalconnectors etc for Neutral formationfor two banks (each bank comprise ofthree single phase units of Reactors)and connection to neutral groundingreactors (as applicable) and makingconnection arrangement to connect spareunit in place of any unit of all thetwo banks without physical shifting.</t>
  </si>
  <si>
    <t>765KV SUSPENSION INSULATOR STRING  AND ASSOCIATED HARDWARE FITTINGS WITH DROP CLAMP SUITABLE FOR QUAD CONDUCTOR</t>
  </si>
  <si>
    <t>765KV TENSION INSULATOR STRING  AND ASSOCIATED HARDWARE FITTINGS WITH TURN BUCKLE SUITABLE FOR HEXA CONDUCTOR</t>
  </si>
  <si>
    <t>HVW spray system, Hydrant system and complete U/G &amp; O/G piping and accessories etc. out side the pump house for 765/âˆš3 kV SinglePhase Reactor</t>
  </si>
  <si>
    <t xml:space="preserve"> Construction of rail cum road as per drawing including all item such as excavation,compactions, rolling watering, WBM etc. butexcluding concrete reinforcement and structural steel-Section having two rails for Reactor.</t>
  </si>
  <si>
    <t>Supplying and erecting dewatering pumps-5 HP</t>
  </si>
  <si>
    <t>Swtichyard fencing: Providing and fixing fencing of GI barbed wire consisting of galvanized MS tubular posts at 3 m intervals; GIbarded wire shall run horizontally from post to post  at a spacing of 300 mm (vertically) and a cross formation in each panel,complete as per technical specification and drawing.</t>
  </si>
  <si>
    <t>Schedule - 2</t>
  </si>
  <si>
    <t>765kV AIS Extn. Substation Package SS-01 for (i) Construction of 2 nos. of 765kV line bays at Sikar II for Sikar II – Bhadla II 765kV D/c line (ii) Construction of 2 nos. of 765kV line bays at Bhadla II for Sikar II – Bhadla II 765kV D/c line associated with Transmission Scheme for evacuation of power from Solar Energy Zones in Rajasthan (8.1 GW) under Phase II-Part E.</t>
  </si>
  <si>
    <t>765kV AIS Extn. Substation Package SS-01</t>
  </si>
  <si>
    <t>Specification No.: CC/T/W-AIS/DOM/A06/23/02699</t>
  </si>
  <si>
    <t xml:space="preserve">Bay extension at Bhadla -II             </t>
  </si>
  <si>
    <t xml:space="preserve">Bay extension at SIKAR-II              </t>
  </si>
  <si>
    <t xml:space="preserve">PMU at Bhadla-II                        </t>
  </si>
  <si>
    <t xml:space="preserve">Telecom Equipment Suppply at Bhadla-II  </t>
  </si>
  <si>
    <t xml:space="preserve">145kV, 31.5kV AIS EQUIPMENT             </t>
  </si>
  <si>
    <t xml:space="preserve">145kV Equipment support structures      </t>
  </si>
  <si>
    <t xml:space="preserve">Non Standard Structure                  </t>
  </si>
  <si>
    <t xml:space="preserve">AIR CONDITIONING SYSTEM                 </t>
  </si>
  <si>
    <t>VOIP TELEPHONE INSTRUMENT WITH ONE COMMON SWITCH (MIN. 8 PORT)</t>
  </si>
  <si>
    <t>24F (DWSM) APPROACH FIBRE OPTIC CABLE  INCLUDING ALL INSTALLATIONHARDWARE SET</t>
  </si>
  <si>
    <t>OPGW Fibre Optic Distribution Panel (FODP): Indoor Type: 96F</t>
  </si>
  <si>
    <t>Optical Line Interface card To support minimum 175 km</t>
  </si>
  <si>
    <t>Optical Line Interface card To support minimum 200 km</t>
  </si>
  <si>
    <t>145kV, 1250A, 31.5KA Circuit Breakers(1-Phase) with support structure</t>
  </si>
  <si>
    <t>145kV, 1 phase Bus Post Insulators</t>
  </si>
  <si>
    <t>Erection Hardware for 765kV I type layout-Line Reactors including NGRbypass arrangement as per technical specification</t>
  </si>
  <si>
    <t>765KV CIRCUIT BREAKER RELAY PANEL (WITH AUTOMATION)</t>
  </si>
  <si>
    <t>Augmentation of existing 765kV bus bar protection scheme.(No. of baysas per specification)-(with Automation)</t>
  </si>
  <si>
    <t>Augmentation of Substation automation System for 765kV Switchable LineReactor Bay as per Technical Specification</t>
  </si>
  <si>
    <t>HF CABLE 75 OHMS FOR PLCC</t>
  </si>
  <si>
    <t>2wire telephone equipment</t>
  </si>
  <si>
    <t>Digital Protection Coupler</t>
  </si>
  <si>
    <t>Analog Protection Coupler for PLCC</t>
  </si>
  <si>
    <t>Carrier Equipment Analog type (for Speech+Data &amp; Speech+Protection)</t>
  </si>
  <si>
    <t>Coupling device for PLCC</t>
  </si>
  <si>
    <t>PORTABLE FIRE EXTINGUISHER-DCP TYPE 4.5/5 KG</t>
  </si>
  <si>
    <t>FIRE WALL MOUNTED LED LUMINARIE TYPE FL-2 (250W)</t>
  </si>
  <si>
    <t>63A, 415V : Interlocked switch socket outdoor Receptacle (type RP) asper technical specifications</t>
  </si>
  <si>
    <t>EQUIPMENT STRUCTURE INCLUDING FOUNDATION BOLT-145KV BPI (1PH)</t>
  </si>
  <si>
    <t>Spare-PLCC</t>
  </si>
  <si>
    <t>SPARES FOFIRE PROTECTION SYSTEM</t>
  </si>
  <si>
    <t xml:space="preserve">PMU for Sikar-II S/S                    </t>
  </si>
  <si>
    <t xml:space="preserve">Telecom Equipment Supply at Sikar-II    </t>
  </si>
  <si>
    <t xml:space="preserve">Telecom Repeater station at sikar-II    </t>
  </si>
  <si>
    <t xml:space="preserve">Telecom Mandatory Spares Sikar-II       </t>
  </si>
  <si>
    <t>NMS- CRAFT TERMINAL-HARDWARE</t>
  </si>
  <si>
    <t>Software for Craft Terminal</t>
  </si>
  <si>
    <t>REPEATER SHELTER SYSTEM INCLUDING ALL SHELTER ITEMS SUCH ASAIR-CONDITIONER, DG SETS, STATIC VOLTAGE STABLISER, DCPS &amp; BATTERY ETC AS PER TECHNICAL SPECIFICATION OF PUF INSULATED PRE-COATED STEELSHELTER (INNER DIMENSION : 4340 X 2540 X 3000 MM &amp; OUTER DIMENSION4500 X 2700 X 3160 MM)</t>
  </si>
  <si>
    <t xml:space="preserve">Bay extension at SIKAR-II               </t>
  </si>
  <si>
    <t>Telecom Equipment Installation at bhadla</t>
  </si>
  <si>
    <t xml:space="preserve">CIVIL WORKS                             </t>
  </si>
  <si>
    <t>VOIP telephone instrument with one common switch (min. 8 port)</t>
  </si>
  <si>
    <t>Fibre Optic Approach cabling: Including installation hardware like ties/clips/cleats, conduits, ducts, supports, fittings,accessories etc.: 24 Fibre</t>
  </si>
  <si>
    <t>Fibre Optic Distribution Panel (FODP): Indoor Type: FC Coupling and mounted on ETSI 19" rack or slimline rack: Type 2  (96 Fibre)</t>
  </si>
  <si>
    <t>Optical Interface Card (to support minimum 175 kms) for STM-16</t>
  </si>
  <si>
    <t>Optical Line Interface Card (to support minimum 200 Kms) for STM-16</t>
  </si>
  <si>
    <t>145kV ,1 phase Bus Post Insulators</t>
  </si>
  <si>
    <t>Erection Hardware for 765kV I type layout-Line Reactors including NGR bypassing arrangement as per technical specification</t>
  </si>
  <si>
    <t>765kV Circuit Breaker Relay Panel (with Automation)</t>
  </si>
  <si>
    <t>Augmentation of existing 765kV bus bar protection scheme.(No. of bays as per specification)-(with Automation)</t>
  </si>
  <si>
    <t>Augmentation of   Substation automation System for 765kV Switchable Line Reactor Bay as per Technical Specification</t>
  </si>
  <si>
    <t>HF CABLE FOR PLCC-75 OHM (KM)</t>
  </si>
  <si>
    <t>Protection Coupler (Analog)</t>
  </si>
  <si>
    <t>PLCC-Equipments-Telephone Instruments (2 wire)</t>
  </si>
  <si>
    <t>4PAIR, 0.5 SQ.MM SCREENED CABLE</t>
  </si>
  <si>
    <t>6Kg dry chemical powered type Portable Fire extinguisher</t>
  </si>
  <si>
    <t>Fire Wall Mounted LED Luminarie Type FL-2 (250W)</t>
  </si>
  <si>
    <t>63A, 415V : Interlocked switch socket outdoor Receptacle (type RP) as per technical specifications</t>
  </si>
  <si>
    <t>Equipment Structure including Foundation bolt-145kV BPI (1Ph)</t>
  </si>
  <si>
    <t>RCC culverts and cable trench crossings including supplying and laying hume pipe 250mm dia of grade (NP-3) excluding concrete as perspecification.</t>
  </si>
  <si>
    <t>RCC culverts and cable trench crossings including supplying and laying hume pipe 300mm dia of grade (NP-3) excluding concrete as perspecification.</t>
  </si>
  <si>
    <t>RCC culverts and cable trench crossings including supplying and laying hume pipe 450mm dia of grade (NP-3) excluding concrete as perspecification.</t>
  </si>
  <si>
    <t>Dismantling of RCC in foundation including disposal of debris and reinforcement bars of dismantled RCC works within substationboundaries as per direction of enginner incahrge</t>
  </si>
  <si>
    <t>5.5m wide Bitumen road with earthen shoulder including 100 mm dia RCC Hume Pipe @ 100 metre interval as per drawing and TS (as perDSR item no 16.35 and 16.30.1)</t>
  </si>
  <si>
    <t>Dismantling, shifting &amp; re-erection of existing fire water piping, including supply of additional pipes, accessories etc. as pertechnical specification</t>
  </si>
  <si>
    <t xml:space="preserve">PMU for Sikar-II                        </t>
  </si>
  <si>
    <t>Telecom Equipment Installation at Sikar-</t>
  </si>
  <si>
    <t xml:space="preserve">Tel eqpt Service at repeater station    </t>
  </si>
  <si>
    <t>NMS-Craft Terminal-Hardware</t>
  </si>
  <si>
    <t>NMS-Craft Terminal-Software</t>
  </si>
  <si>
    <t>Repeater Shelter System including all shelter items such as Air-Conditioner, DG Sets, Static Voltage Stabliser, DCPS &amp; Battery etcas per Technical Specification of PUF insulated pre-coated Steel Shelter (Inner dimension : 4340 X 2540 X 3000 mm &amp; Outer dimension4500 X 2700 X 3160 mm)</t>
  </si>
  <si>
    <t>Supply of earth (excluding rock &amp; boulders) at site including royalty, carriage and filling in specified areas in layers notexceeding 200mm in depth, compacting under optimum moisture condition to achieve 95% of Proctor density, finishing etc. allcomplete, for all leads &amp; lifts, with all labour, material, tools, tackles, equipments, safeguards &amp; incidentals as necessary as perdrawings, specification and direction of the Engineer- in- Charge.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</si>
</sst>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_(* \(#,##0.00\);_(* &quot;-&quot;??_);_(@_)"/>
    <numFmt numFmtId="164" formatCode="0.0"/>
    <numFmt numFmtId="165" formatCode="0.000"/>
    <numFmt numFmtId="166" formatCode="_(* #,##0.00_);_(* \(#,##0.00\);_(* \-??_);_(@_)"/>
    <numFmt numFmtId="167" formatCode="_(* #,##0_);_(* \(#,##0\);_(* \-??_);_(@_)"/>
    <numFmt numFmtId="168" formatCode="_(* #,##0.0_);_(* \(#,##0.0\);_(* \-??_);_(@_)"/>
    <numFmt numFmtId="169" formatCode="#,##0.0"/>
    <numFmt numFmtId="170" formatCode="0.00_)"/>
    <numFmt numFmtId="171" formatCode="_-&quot;£&quot;* #,##0.00_-;\-&quot;£&quot;* #,##0.00_-;_-&quot;£&quot;* &quot;-&quot;??_-;_-@_-"/>
    <numFmt numFmtId="172" formatCode="&quot;\&quot;#,##0.00;[Red]\-&quot;\&quot;#,##0.00"/>
    <numFmt numFmtId="173" formatCode="#,##0.000_);\(#,##0.000\)"/>
    <numFmt numFmtId="174" formatCode="0.0_)"/>
    <numFmt numFmtId="175" formatCode=";;"/>
    <numFmt numFmtId="176" formatCode="&quot; &quot;@"/>
    <numFmt numFmtId="177" formatCode="[$-409]dd\-mmm\-yy;@"/>
    <numFmt numFmtId="178" formatCode="_(* #,##0_);_(* \(#,##0\);_(* &quot;-&quot;??_);_(@_)"/>
    <numFmt numFmtId="179" formatCode="0.0000%"/>
    <numFmt numFmtId="180" formatCode="0.0000000000%"/>
  </numFmts>
  <fonts count="113">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b/>
      <sz val="11"/>
      <color indexed="9"/>
      <name val="Book Antiqua"/>
      <family val="1"/>
    </font>
    <font>
      <sz val="11"/>
      <color indexed="9"/>
      <name val="Book Antiqua"/>
      <family val="1"/>
    </font>
    <font>
      <sz val="11"/>
      <color indexed="9"/>
      <name val="Cambria"/>
      <family val="1"/>
    </font>
    <font>
      <sz val="12"/>
      <color indexed="9"/>
      <name val="Arial"/>
      <family val="2"/>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sz val="11"/>
      <name val="Times New Roman"/>
      <family val="1"/>
    </font>
    <font>
      <sz val="11"/>
      <name val="Times New Roman"/>
      <family val="1"/>
    </font>
    <font>
      <b/>
      <sz val="11"/>
      <color indexed="9"/>
      <name val="Times New Roman"/>
      <family val="1"/>
    </font>
    <font>
      <sz val="11"/>
      <color indexed="9"/>
      <name val="Times New Roman"/>
      <family val="1"/>
    </font>
    <font>
      <b/>
      <i/>
      <sz val="11"/>
      <name val="Times New Roman"/>
      <family val="1"/>
    </font>
    <font>
      <sz val="11"/>
      <name val="Calibri"/>
      <family val="2"/>
    </font>
    <font>
      <b/>
      <sz val="10"/>
      <name val="Times New Roman"/>
      <family val="1"/>
    </font>
    <font>
      <sz val="10"/>
      <name val="Times New Roman"/>
      <family val="1"/>
    </font>
    <font>
      <b/>
      <i/>
      <sz val="10"/>
      <name val="Book Antiqua"/>
      <family val="1"/>
    </font>
    <font>
      <b/>
      <sz val="9"/>
      <name val="Book Antiqua"/>
      <family val="1"/>
    </font>
    <font>
      <b/>
      <sz val="12"/>
      <color indexed="16"/>
      <name val="Book Antiqua"/>
      <family val="1"/>
    </font>
    <font>
      <b/>
      <sz val="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1"/>
      <color theme="0"/>
      <name val="Book Antiqua"/>
      <family val="1"/>
    </font>
    <font>
      <sz val="12"/>
      <color theme="0"/>
      <name val="Book Antiqua"/>
      <family val="1"/>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2">
    <xf numFmtId="0" fontId="0" fillId="0" borderId="0"/>
    <xf numFmtId="9" fontId="6" fillId="0" borderId="0"/>
    <xf numFmtId="9" fontId="74" fillId="0" borderId="0"/>
    <xf numFmtId="9" fontId="6" fillId="0" borderId="0"/>
    <xf numFmtId="9" fontId="88" fillId="0" borderId="0"/>
    <xf numFmtId="9" fontId="6" fillId="0" borderId="0"/>
    <xf numFmtId="171"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5" fontId="1" fillId="0" borderId="0" applyFont="0" applyFill="0" applyBorder="0" applyAlignment="0" applyProtection="0"/>
    <xf numFmtId="0" fontId="7" fillId="0" borderId="0"/>
    <xf numFmtId="43" fontId="1" fillId="0" borderId="0" applyFont="0" applyFill="0" applyBorder="0" applyAlignment="0" applyProtection="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9" fontId="8" fillId="0" borderId="1">
      <alignment horizontal="right"/>
    </xf>
    <xf numFmtId="169" fontId="75" fillId="0" borderId="1">
      <alignment horizontal="right"/>
    </xf>
    <xf numFmtId="169"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77" fillId="0" borderId="0"/>
    <xf numFmtId="37" fontId="10" fillId="0" borderId="0"/>
    <xf numFmtId="165" fontId="1" fillId="0" borderId="0"/>
    <xf numFmtId="165"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86"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1" fillId="0" borderId="0" applyNumberFormat="0" applyFont="0" applyFill="0" applyBorder="0" applyAlignment="0" applyProtection="0">
      <alignment vertical="top"/>
    </xf>
    <xf numFmtId="0" fontId="16" fillId="0" borderId="0"/>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6"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18" fillId="0" borderId="0"/>
    <xf numFmtId="0" fontId="16" fillId="0" borderId="0"/>
    <xf numFmtId="0" fontId="34" fillId="0" borderId="0"/>
    <xf numFmtId="0" fontId="1" fillId="0" borderId="0"/>
    <xf numFmtId="0" fontId="37" fillId="0" borderId="0" applyNumberFormat="0" applyFont="0" applyFill="0" applyBorder="0" applyAlignment="0" applyProtection="0">
      <alignment vertical="top"/>
    </xf>
    <xf numFmtId="0" fontId="16" fillId="0" borderId="0" applyNumberFormat="0" applyFill="0" applyBorder="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7"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7" fillId="0" borderId="0" applyNumberFormat="0" applyFont="0" applyFill="0" applyBorder="0" applyAlignment="0" applyProtection="0">
      <alignment vertical="top"/>
    </xf>
    <xf numFmtId="9" fontId="37" fillId="0" borderId="0" applyFill="0" applyBorder="0" applyAlignment="0" applyProtection="0"/>
    <xf numFmtId="9" fontId="37"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cellStyleXfs>
  <cellXfs count="1472">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19" fillId="0" borderId="0" xfId="205" applyFont="1" applyProtection="1">
      <protection hidden="1"/>
    </xf>
    <xf numFmtId="0" fontId="1" fillId="0" borderId="0" xfId="205" applyProtection="1">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23" fillId="0" borderId="7" xfId="205" applyFont="1" applyBorder="1" applyAlignment="1" applyProtection="1">
      <alignment vertical="center"/>
      <protection hidden="1"/>
    </xf>
    <xf numFmtId="0" fontId="1" fillId="0" borderId="0" xfId="205" applyAlignment="1" applyProtection="1">
      <alignment vertical="center"/>
      <protection hidden="1"/>
    </xf>
    <xf numFmtId="0" fontId="18" fillId="0" borderId="7" xfId="205" applyFont="1" applyBorder="1" applyAlignment="1" applyProtection="1">
      <alignment vertical="center"/>
      <protection hidden="1"/>
    </xf>
    <xf numFmtId="0" fontId="25" fillId="0" borderId="0" xfId="205" applyFont="1" applyAlignment="1" applyProtection="1">
      <alignment vertical="center"/>
      <protection hidden="1"/>
    </xf>
    <xf numFmtId="0" fontId="18"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8" fillId="0" borderId="0" xfId="205" applyFont="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7"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7" fillId="0" borderId="0" xfId="205" applyFont="1" applyAlignment="1" applyProtection="1">
      <alignment vertical="center"/>
      <protection hidden="1"/>
    </xf>
    <xf numFmtId="176"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9"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3"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6"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7"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7" fontId="15" fillId="0" borderId="0" xfId="0" applyNumberFormat="1" applyFont="1" applyAlignment="1">
      <alignment horizontal="left" vertical="center" indent="1"/>
    </xf>
    <xf numFmtId="177" fontId="15" fillId="0" borderId="0" xfId="0" applyNumberFormat="1" applyFont="1" applyAlignment="1" applyProtection="1">
      <alignment horizontal="justify" vertical="center"/>
      <protection hidden="1"/>
    </xf>
    <xf numFmtId="177" fontId="15" fillId="0" borderId="0" xfId="0" applyNumberFormat="1" applyFont="1" applyAlignment="1" applyProtection="1">
      <alignment horizontal="left" vertical="center" indent="1"/>
      <protection hidden="1"/>
    </xf>
    <xf numFmtId="0" fontId="37"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7"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8"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9" fillId="0" borderId="0" xfId="205" applyFont="1" applyAlignment="1" applyProtection="1">
      <alignment vertical="top"/>
      <protection hidden="1"/>
    </xf>
    <xf numFmtId="0" fontId="34" fillId="0" borderId="0" xfId="197" applyProtection="1">
      <protection hidden="1"/>
    </xf>
    <xf numFmtId="0" fontId="40"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4"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41" fillId="0" borderId="0" xfId="197" applyFont="1" applyAlignment="1" applyProtection="1">
      <alignment vertical="center"/>
      <protection hidden="1"/>
    </xf>
    <xf numFmtId="0" fontId="41" fillId="0" borderId="0" xfId="197" applyFont="1" applyProtection="1">
      <protection hidden="1"/>
    </xf>
    <xf numFmtId="0" fontId="33" fillId="0" borderId="0" xfId="0" applyFont="1" applyProtection="1">
      <protection hidden="1"/>
    </xf>
    <xf numFmtId="0" fontId="33" fillId="0" borderId="0" xfId="0" applyFont="1" applyAlignment="1">
      <alignment vertical="center"/>
    </xf>
    <xf numFmtId="0" fontId="15" fillId="0" borderId="0" xfId="0" applyFont="1" applyAlignment="1" applyProtection="1">
      <alignment horizontal="left" vertical="center"/>
      <protection hidden="1"/>
    </xf>
    <xf numFmtId="3" fontId="23"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3" fillId="0" borderId="0" xfId="0" applyFont="1" applyAlignment="1">
      <alignment horizontal="left" vertical="center"/>
    </xf>
    <xf numFmtId="10" fontId="33" fillId="0" borderId="0" xfId="0" applyNumberFormat="1" applyFont="1" applyAlignment="1">
      <alignment horizontal="center" vertical="center"/>
    </xf>
    <xf numFmtId="0" fontId="27" fillId="0" borderId="0" xfId="0" applyFont="1" applyAlignment="1">
      <alignment vertical="center"/>
    </xf>
    <xf numFmtId="0" fontId="33" fillId="0" borderId="0" xfId="206" applyFont="1" applyAlignment="1" applyProtection="1">
      <alignment vertical="center"/>
      <protection hidden="1"/>
    </xf>
    <xf numFmtId="0" fontId="33" fillId="0" borderId="0" xfId="0" applyFont="1" applyAlignment="1" applyProtection="1">
      <alignment vertical="center"/>
      <protection hidden="1"/>
    </xf>
    <xf numFmtId="0" fontId="27" fillId="0" borderId="0" xfId="200" applyNumberFormat="1" applyFont="1" applyFill="1" applyBorder="1" applyAlignment="1" applyProtection="1">
      <alignment horizontal="center" vertical="center" wrapText="1"/>
      <protection hidden="1"/>
    </xf>
    <xf numFmtId="0" fontId="27" fillId="0" borderId="0" xfId="0" applyFont="1" applyAlignment="1">
      <alignment horizontal="center" vertical="center"/>
    </xf>
    <xf numFmtId="0" fontId="27" fillId="0" borderId="0" xfId="0" applyFont="1" applyAlignment="1" applyProtection="1">
      <alignment horizontal="center" vertical="center"/>
      <protection hidden="1"/>
    </xf>
    <xf numFmtId="0" fontId="33" fillId="0" borderId="0" xfId="200" applyNumberFormat="1" applyFont="1" applyFill="1"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3" fillId="0" borderId="0" xfId="0" applyFont="1" applyAlignment="1" applyProtection="1">
      <alignment horizontal="justify" vertical="center"/>
      <protection hidden="1"/>
    </xf>
    <xf numFmtId="0" fontId="33" fillId="0" borderId="0" xfId="0" applyFont="1" applyAlignment="1" applyProtection="1">
      <alignment horizontal="center" vertical="center"/>
      <protection hidden="1"/>
    </xf>
    <xf numFmtId="0" fontId="33" fillId="0" borderId="0" xfId="200" applyNumberFormat="1" applyFont="1" applyFill="1" applyBorder="1" applyAlignment="1" applyProtection="1">
      <alignment vertical="center"/>
      <protection hidden="1"/>
    </xf>
    <xf numFmtId="0" fontId="33" fillId="0" borderId="0" xfId="0" applyFont="1" applyAlignment="1" applyProtection="1">
      <alignment horizontal="left" vertical="center" indent="1"/>
      <protection hidden="1"/>
    </xf>
    <xf numFmtId="0" fontId="33" fillId="0" borderId="0" xfId="206" applyFont="1" applyAlignment="1" applyProtection="1">
      <alignment horizontal="left" vertical="center" indent="1"/>
      <protection hidden="1"/>
    </xf>
    <xf numFmtId="0" fontId="33" fillId="0" borderId="0" xfId="206" applyFont="1" applyAlignment="1" applyProtection="1">
      <alignment horizontal="left" vertical="center"/>
      <protection hidden="1"/>
    </xf>
    <xf numFmtId="0" fontId="27" fillId="0" borderId="0" xfId="206" applyFont="1" applyAlignment="1" applyProtection="1">
      <alignment vertical="center"/>
      <protection hidden="1"/>
    </xf>
    <xf numFmtId="0" fontId="27" fillId="0" borderId="0" xfId="0" applyFont="1" applyAlignment="1" applyProtection="1">
      <alignment horizontal="left" vertical="center"/>
      <protection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200" applyNumberFormat="1" applyFont="1" applyFill="1" applyBorder="1" applyAlignment="1" applyProtection="1">
      <alignment vertical="center" wrapText="1"/>
      <protection hidden="1"/>
    </xf>
    <xf numFmtId="0" fontId="33" fillId="0" borderId="0" xfId="21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center" vertical="center" wrapText="1"/>
      <protection hidden="1"/>
    </xf>
    <xf numFmtId="3"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center" vertical="center" wrapText="1"/>
      <protection hidden="1"/>
    </xf>
    <xf numFmtId="164" fontId="27" fillId="0" borderId="0" xfId="211" applyNumberFormat="1" applyFont="1" applyFill="1" applyBorder="1" applyAlignment="1" applyProtection="1">
      <alignment horizontal="center" vertical="center" wrapText="1"/>
      <protection hidden="1"/>
    </xf>
    <xf numFmtId="164" fontId="33" fillId="0" borderId="0" xfId="211" applyNumberFormat="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vertical="center" wrapText="1"/>
      <protection hidden="1"/>
    </xf>
    <xf numFmtId="0" fontId="33" fillId="0" borderId="0" xfId="211" applyFont="1" applyFill="1" applyBorder="1" applyAlignment="1" applyProtection="1">
      <alignment horizontal="left" vertical="center" wrapText="1"/>
      <protection hidden="1"/>
    </xf>
    <xf numFmtId="0" fontId="27" fillId="0" borderId="0" xfId="211" applyFont="1" applyFill="1" applyBorder="1" applyAlignment="1" applyProtection="1">
      <alignment vertical="center" wrapText="1"/>
      <protection hidden="1"/>
    </xf>
    <xf numFmtId="10" fontId="33" fillId="0" borderId="0" xfId="0" applyNumberFormat="1" applyFont="1" applyAlignment="1" applyProtection="1">
      <alignment horizontal="center" vertical="center"/>
      <protection hidden="1"/>
    </xf>
    <xf numFmtId="4" fontId="33" fillId="0" borderId="0" xfId="200" applyNumberFormat="1" applyFont="1" applyFill="1" applyBorder="1" applyAlignment="1" applyProtection="1">
      <alignment vertical="center"/>
      <protection hidden="1"/>
    </xf>
    <xf numFmtId="0" fontId="33" fillId="0" borderId="0" xfId="0" applyFont="1" applyAlignment="1" applyProtection="1">
      <alignment horizontal="justify" vertical="center" wrapText="1"/>
      <protection hidden="1"/>
    </xf>
    <xf numFmtId="0" fontId="27" fillId="0" borderId="0" xfId="0" applyFont="1" applyAlignment="1" applyProtection="1">
      <alignment horizontal="center" vertical="center" wrapText="1"/>
      <protection hidden="1"/>
    </xf>
    <xf numFmtId="0" fontId="33" fillId="0" borderId="0" xfId="205" applyFont="1" applyAlignment="1" applyProtection="1">
      <alignment vertical="center"/>
      <protection hidden="1"/>
    </xf>
    <xf numFmtId="0" fontId="33" fillId="0" borderId="0" xfId="205" applyFont="1" applyAlignment="1" applyProtection="1">
      <alignment horizontal="right" vertical="center"/>
      <protection hidden="1"/>
    </xf>
    <xf numFmtId="0" fontId="33" fillId="0" borderId="0" xfId="205" applyFont="1" applyAlignment="1" applyProtection="1">
      <alignment horizontal="left" vertical="center"/>
      <protection hidden="1"/>
    </xf>
    <xf numFmtId="179" fontId="33" fillId="0" borderId="0" xfId="0" applyNumberFormat="1" applyFont="1" applyAlignment="1" applyProtection="1">
      <alignment horizontal="center" vertical="center"/>
      <protection hidden="1"/>
    </xf>
    <xf numFmtId="2" fontId="33" fillId="0" borderId="0" xfId="206" applyNumberFormat="1" applyFont="1" applyAlignment="1" applyProtection="1">
      <alignment vertical="center"/>
      <protection hidden="1"/>
    </xf>
    <xf numFmtId="2" fontId="33" fillId="0" borderId="0" xfId="0" applyNumberFormat="1" applyFont="1" applyProtection="1">
      <protection hidden="1"/>
    </xf>
    <xf numFmtId="0" fontId="27" fillId="0" borderId="0" xfId="0" applyFont="1" applyAlignment="1" applyProtection="1">
      <alignment horizontal="left" vertical="center" wrapText="1"/>
      <protection hidden="1"/>
    </xf>
    <xf numFmtId="0" fontId="27" fillId="0" borderId="0" xfId="211" applyFont="1" applyFill="1" applyBorder="1" applyAlignment="1" applyProtection="1">
      <alignment vertical="center"/>
      <protection hidden="1"/>
    </xf>
    <xf numFmtId="0" fontId="33" fillId="0" borderId="0" xfId="211" applyNumberFormat="1" applyFont="1" applyFill="1" applyBorder="1" applyAlignment="1" applyProtection="1">
      <alignment horizontal="right" vertical="center" wrapText="1"/>
      <protection hidden="1"/>
    </xf>
    <xf numFmtId="2"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horizontal="right" vertical="center"/>
      <protection hidden="1"/>
    </xf>
    <xf numFmtId="0" fontId="33" fillId="0" borderId="0" xfId="211" applyFont="1" applyFill="1" applyBorder="1" applyAlignment="1" applyProtection="1">
      <alignment horizontal="justify" vertical="center" wrapText="1"/>
      <protection hidden="1"/>
    </xf>
    <xf numFmtId="167"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wrapText="1"/>
      <protection hidden="1"/>
    </xf>
    <xf numFmtId="0" fontId="33" fillId="0" borderId="0" xfId="0" applyFont="1" applyAlignment="1" applyProtection="1">
      <alignment vertical="center" wrapText="1"/>
      <protection hidden="1"/>
    </xf>
    <xf numFmtId="0" fontId="33" fillId="0" borderId="0" xfId="211" applyNumberFormat="1" applyFont="1" applyFill="1" applyBorder="1" applyAlignment="1" applyProtection="1">
      <alignment horizontal="left" vertical="center"/>
      <protection hidden="1"/>
    </xf>
    <xf numFmtId="166"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protection hidden="1"/>
    </xf>
    <xf numFmtId="2" fontId="33" fillId="0" borderId="0" xfId="11" applyNumberFormat="1" applyFont="1" applyFill="1" applyBorder="1" applyAlignment="1" applyProtection="1">
      <alignment horizontal="right" vertical="center" wrapText="1"/>
      <protection hidden="1"/>
    </xf>
    <xf numFmtId="167" fontId="33" fillId="0" borderId="0" xfId="11" applyNumberFormat="1" applyFont="1" applyFill="1" applyBorder="1" applyAlignment="1" applyProtection="1">
      <alignment horizontal="center" vertical="center"/>
      <protection hidden="1"/>
    </xf>
    <xf numFmtId="170" fontId="33" fillId="0" borderId="0" xfId="211" quotePrefix="1" applyNumberFormat="1" applyFont="1" applyFill="1" applyBorder="1" applyAlignment="1" applyProtection="1">
      <alignment horizontal="left" vertical="center" wrapText="1"/>
      <protection hidden="1"/>
    </xf>
    <xf numFmtId="170" fontId="33" fillId="0" borderId="0" xfId="211" applyNumberFormat="1" applyFont="1" applyFill="1" applyBorder="1" applyAlignment="1" applyProtection="1">
      <alignment horizontal="left" vertical="center" wrapText="1"/>
      <protection hidden="1"/>
    </xf>
    <xf numFmtId="164"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right" vertical="center" wrapText="1"/>
      <protection hidden="1"/>
    </xf>
    <xf numFmtId="0" fontId="27" fillId="0" borderId="0" xfId="21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horizontal="center" vertical="center"/>
      <protection hidden="1"/>
    </xf>
    <xf numFmtId="0" fontId="33" fillId="0" borderId="0" xfId="211" applyNumberFormat="1" applyFont="1" applyFill="1" applyBorder="1" applyAlignment="1" applyProtection="1">
      <alignment horizontal="right" vertical="center"/>
      <protection hidden="1"/>
    </xf>
    <xf numFmtId="0" fontId="33" fillId="0" borderId="0" xfId="0" applyFont="1" applyAlignment="1">
      <alignment horizont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3" fillId="0" borderId="0" xfId="0" applyFont="1" applyAlignment="1" applyProtection="1">
      <alignment horizontal="right"/>
      <protection hidden="1"/>
    </xf>
    <xf numFmtId="0" fontId="29" fillId="0" borderId="0" xfId="0" applyFont="1" applyAlignment="1" applyProtection="1">
      <alignment vertical="center"/>
      <protection hidden="1"/>
    </xf>
    <xf numFmtId="2" fontId="29" fillId="0" borderId="0" xfId="0" applyNumberFormat="1" applyFont="1" applyAlignment="1" applyProtection="1">
      <alignment vertical="center"/>
      <protection hidden="1"/>
    </xf>
    <xf numFmtId="0" fontId="29"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4" fillId="0" borderId="0" xfId="205" applyFont="1" applyAlignment="1" applyProtection="1">
      <alignment vertical="top"/>
      <protection hidden="1"/>
    </xf>
    <xf numFmtId="2" fontId="44" fillId="0" borderId="0" xfId="205" applyNumberFormat="1" applyFont="1" applyAlignment="1" applyProtection="1">
      <alignment vertical="top"/>
      <protection hidden="1"/>
    </xf>
    <xf numFmtId="165" fontId="39" fillId="0" borderId="0" xfId="205" applyNumberFormat="1" applyFont="1" applyAlignment="1" applyProtection="1">
      <alignment vertical="top"/>
      <protection hidden="1"/>
    </xf>
    <xf numFmtId="2" fontId="44" fillId="2" borderId="0" xfId="205" applyNumberFormat="1" applyFont="1" applyFill="1" applyAlignment="1" applyProtection="1">
      <alignment vertical="top"/>
      <protection hidden="1"/>
    </xf>
    <xf numFmtId="0" fontId="33" fillId="0" borderId="0" xfId="0" applyFont="1" applyAlignment="1" applyProtection="1">
      <alignment horizontal="right" vertical="center"/>
      <protection hidden="1"/>
    </xf>
    <xf numFmtId="0" fontId="46" fillId="0" borderId="0" xfId="209" applyFont="1" applyProtection="1">
      <protection hidden="1"/>
    </xf>
    <xf numFmtId="0" fontId="45" fillId="0" borderId="0" xfId="209" applyFont="1" applyProtection="1">
      <protection hidden="1"/>
    </xf>
    <xf numFmtId="0" fontId="45" fillId="0" borderId="0" xfId="209" applyFont="1" applyAlignment="1" applyProtection="1">
      <alignment vertical="center"/>
      <protection hidden="1"/>
    </xf>
    <xf numFmtId="0" fontId="45" fillId="0" borderId="0" xfId="209" applyFont="1" applyAlignment="1" applyProtection="1">
      <alignment wrapText="1"/>
      <protection hidden="1"/>
    </xf>
    <xf numFmtId="10" fontId="45" fillId="0" borderId="0" xfId="209" applyNumberFormat="1" applyFont="1" applyAlignment="1" applyProtection="1">
      <alignment vertical="center"/>
      <protection hidden="1"/>
    </xf>
    <xf numFmtId="0" fontId="33" fillId="0" borderId="0" xfId="203" applyNumberFormat="1" applyFont="1" applyFill="1" applyBorder="1" applyAlignment="1" applyProtection="1">
      <alignment vertical="center" wrapText="1"/>
      <protection hidden="1"/>
    </xf>
    <xf numFmtId="0" fontId="46"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8" fillId="0" borderId="0" xfId="0" applyFont="1" applyAlignment="1" applyProtection="1">
      <alignment horizontal="center" vertical="center" wrapText="1"/>
      <protection hidden="1"/>
    </xf>
    <xf numFmtId="0" fontId="38"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4"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4"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7" fontId="15" fillId="0" borderId="0" xfId="0" applyNumberFormat="1" applyFont="1" applyAlignment="1" applyProtection="1">
      <alignment horizontal="center" vertical="center" wrapText="1"/>
      <protection hidden="1"/>
    </xf>
    <xf numFmtId="168"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8"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8" fontId="16" fillId="0" borderId="0" xfId="11" applyNumberFormat="1" applyFont="1" applyFill="1" applyBorder="1" applyAlignment="1" applyProtection="1">
      <alignment horizontal="left" vertical="center" wrapText="1"/>
      <protection hidden="1"/>
    </xf>
    <xf numFmtId="164" fontId="15" fillId="0" borderId="0" xfId="206" applyNumberFormat="1" applyFont="1" applyAlignment="1" applyProtection="1">
      <alignment horizontal="center" vertical="center"/>
      <protection hidden="1"/>
    </xf>
    <xf numFmtId="168" fontId="15" fillId="0" borderId="0" xfId="11" applyNumberFormat="1" applyFont="1" applyFill="1" applyBorder="1" applyAlignment="1" applyProtection="1">
      <alignment horizontal="right" vertical="center" wrapText="1" indent="1"/>
      <protection hidden="1"/>
    </xf>
    <xf numFmtId="168"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8" fontId="16" fillId="0" borderId="0" xfId="11" applyNumberFormat="1" applyFont="1" applyFill="1" applyBorder="1" applyAlignment="1" applyProtection="1">
      <alignment horizontal="right" vertical="center" wrapText="1"/>
      <protection hidden="1"/>
    </xf>
    <xf numFmtId="0" fontId="50" fillId="0" borderId="0" xfId="0" applyFont="1"/>
    <xf numFmtId="0" fontId="50" fillId="0" borderId="0" xfId="0" applyFont="1" applyAlignment="1">
      <alignment horizontal="left" vertical="center"/>
    </xf>
    <xf numFmtId="0" fontId="50" fillId="0" borderId="0" xfId="0" applyFont="1" applyAlignment="1">
      <alignment vertical="center"/>
    </xf>
    <xf numFmtId="0" fontId="50" fillId="0" borderId="0" xfId="0" applyFont="1" applyAlignment="1">
      <alignment horizontal="center" vertical="center"/>
    </xf>
    <xf numFmtId="0" fontId="50" fillId="0" borderId="0" xfId="206" applyFont="1" applyAlignment="1" applyProtection="1">
      <alignment vertical="center"/>
      <protection hidden="1"/>
    </xf>
    <xf numFmtId="0" fontId="50" fillId="0" borderId="0" xfId="206" applyFont="1" applyAlignment="1" applyProtection="1">
      <alignment horizontal="left" vertical="center" indent="1"/>
      <protection hidden="1"/>
    </xf>
    <xf numFmtId="2" fontId="50" fillId="0" borderId="4" xfId="0" applyNumberFormat="1" applyFont="1" applyBorder="1" applyAlignment="1">
      <alignment horizontal="right" vertical="center"/>
    </xf>
    <xf numFmtId="0" fontId="50" fillId="0" borderId="4" xfId="211" applyNumberFormat="1" applyFont="1" applyFill="1" applyBorder="1" applyAlignment="1" applyProtection="1">
      <alignment horizontal="center" vertical="center"/>
    </xf>
    <xf numFmtId="0" fontId="51" fillId="0" borderId="0" xfId="213" applyFont="1" applyAlignment="1" applyProtection="1">
      <alignment horizontal="center"/>
      <protection hidden="1"/>
    </xf>
    <xf numFmtId="0" fontId="51" fillId="0" borderId="0" xfId="213" applyFont="1" applyProtection="1">
      <protection hidden="1"/>
    </xf>
    <xf numFmtId="0" fontId="51" fillId="0" borderId="0" xfId="198" applyFont="1" applyAlignment="1" applyProtection="1">
      <alignment horizontal="left" vertical="center"/>
      <protection hidden="1"/>
    </xf>
    <xf numFmtId="0" fontId="51" fillId="0" borderId="0" xfId="198" applyFont="1" applyProtection="1">
      <protection hidden="1"/>
    </xf>
    <xf numFmtId="0" fontId="51" fillId="0" borderId="0" xfId="198" applyFont="1" applyAlignment="1" applyProtection="1">
      <alignment vertical="center"/>
      <protection hidden="1"/>
    </xf>
    <xf numFmtId="0" fontId="51" fillId="0" borderId="0" xfId="198" applyFont="1" applyAlignment="1" applyProtection="1">
      <alignment horizontal="center" vertical="center"/>
      <protection hidden="1"/>
    </xf>
    <xf numFmtId="0" fontId="51" fillId="0" borderId="0" xfId="198" applyFont="1" applyAlignment="1" applyProtection="1">
      <alignment horizontal="left"/>
      <protection hidden="1"/>
    </xf>
    <xf numFmtId="0" fontId="51"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9" fillId="0" borderId="0" xfId="197" applyFont="1" applyAlignment="1" applyProtection="1">
      <alignment horizontal="center" vertical="center"/>
      <protection hidden="1"/>
    </xf>
    <xf numFmtId="0" fontId="52" fillId="0" borderId="0" xfId="197" applyFont="1" applyAlignment="1" applyProtection="1">
      <alignment vertical="center"/>
      <protection hidden="1"/>
    </xf>
    <xf numFmtId="0" fontId="34"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79"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7"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79"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50" fillId="0" borderId="0" xfId="0" applyFont="1" applyAlignment="1">
      <alignment horizontal="justify" vertical="center"/>
    </xf>
    <xf numFmtId="0" fontId="50" fillId="0" borderId="0" xfId="200" applyNumberFormat="1" applyFont="1" applyFill="1" applyBorder="1" applyAlignment="1" applyProtection="1">
      <alignment vertical="center"/>
    </xf>
    <xf numFmtId="0" fontId="50" fillId="0" borderId="0" xfId="200" applyNumberFormat="1" applyFont="1" applyFill="1" applyBorder="1" applyAlignment="1" applyProtection="1">
      <alignment vertical="center" wrapText="1"/>
    </xf>
    <xf numFmtId="0" fontId="50" fillId="0" borderId="0" xfId="200" applyNumberFormat="1" applyFont="1" applyFill="1" applyBorder="1" applyAlignment="1" applyProtection="1">
      <alignment vertical="center"/>
      <protection hidden="1"/>
    </xf>
    <xf numFmtId="0" fontId="50" fillId="0" borderId="0" xfId="200" applyNumberFormat="1" applyFont="1" applyFill="1" applyBorder="1" applyAlignment="1" applyProtection="1">
      <alignment vertical="center" wrapText="1"/>
      <protection hidden="1"/>
    </xf>
    <xf numFmtId="164"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8"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50" fillId="0" borderId="0" xfId="206" applyFont="1" applyAlignment="1" applyProtection="1">
      <alignment horizontal="left" vertical="center"/>
      <protection hidden="1"/>
    </xf>
    <xf numFmtId="2" fontId="33" fillId="0" borderId="0" xfId="200" applyNumberFormat="1" applyFont="1" applyFill="1" applyBorder="1" applyAlignment="1" applyProtection="1">
      <alignment horizontal="right" vertical="center"/>
      <protection hidden="1"/>
    </xf>
    <xf numFmtId="2" fontId="27"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50" fillId="0" borderId="0" xfId="0" applyFont="1" applyProtection="1">
      <protection hidden="1"/>
    </xf>
    <xf numFmtId="0" fontId="50" fillId="0" borderId="0" xfId="0" applyFont="1" applyAlignment="1" applyProtection="1">
      <alignment horizontal="left" vertical="center"/>
      <protection hidden="1"/>
    </xf>
    <xf numFmtId="0" fontId="50" fillId="0" borderId="0" xfId="0" applyFont="1" applyAlignment="1" applyProtection="1">
      <alignment horizontal="justify" vertical="center"/>
      <protection hidden="1"/>
    </xf>
    <xf numFmtId="0" fontId="50" fillId="0" borderId="0" xfId="0" applyFont="1" applyAlignment="1" applyProtection="1">
      <alignment horizontal="center" vertical="center"/>
      <protection hidden="1"/>
    </xf>
    <xf numFmtId="0" fontId="50" fillId="0" borderId="0" xfId="205" applyFont="1" applyAlignment="1" applyProtection="1">
      <alignment vertical="top"/>
      <protection hidden="1"/>
    </xf>
    <xf numFmtId="0" fontId="50" fillId="0" borderId="0" xfId="205" applyFont="1" applyAlignment="1" applyProtection="1">
      <alignment horizontal="left" vertical="top"/>
      <protection hidden="1"/>
    </xf>
    <xf numFmtId="0" fontId="29" fillId="0" borderId="0" xfId="206" applyFont="1" applyAlignment="1" applyProtection="1">
      <alignment horizontal="center" vertical="center" wrapText="1"/>
      <protection hidden="1"/>
    </xf>
    <xf numFmtId="0" fontId="50" fillId="4" borderId="22" xfId="0" applyFont="1" applyFill="1" applyBorder="1" applyAlignment="1" applyProtection="1">
      <alignment horizontal="left" vertical="center"/>
      <protection locked="0"/>
    </xf>
    <xf numFmtId="0" fontId="50" fillId="0" borderId="0" xfId="206" applyFont="1" applyAlignment="1">
      <alignment horizontal="left" vertical="center"/>
    </xf>
    <xf numFmtId="0" fontId="15" fillId="0" borderId="0" xfId="0" applyFont="1" applyAlignment="1">
      <alignment horizontal="left" vertical="center" wrapText="1"/>
    </xf>
    <xf numFmtId="0" fontId="28" fillId="0" borderId="0" xfId="0" applyFont="1" applyAlignment="1">
      <alignment horizontal="left" vertical="center"/>
    </xf>
    <xf numFmtId="10" fontId="28" fillId="0" borderId="0" xfId="0" applyNumberFormat="1" applyFont="1" applyAlignment="1">
      <alignment horizontal="center" vertical="center"/>
    </xf>
    <xf numFmtId="0" fontId="28" fillId="0" borderId="0" xfId="0" applyFont="1" applyAlignment="1">
      <alignment vertical="center"/>
    </xf>
    <xf numFmtId="0" fontId="50" fillId="0" borderId="0" xfId="200" applyNumberFormat="1" applyFont="1" applyFill="1" applyBorder="1" applyAlignment="1" applyProtection="1">
      <alignment horizontal="center" vertical="center"/>
    </xf>
    <xf numFmtId="10" fontId="50" fillId="0" borderId="0" xfId="0" applyNumberFormat="1" applyFont="1" applyAlignment="1">
      <alignment horizontal="center" vertical="center"/>
    </xf>
    <xf numFmtId="0" fontId="50" fillId="0" borderId="0" xfId="200" applyNumberFormat="1" applyFont="1" applyFill="1" applyBorder="1" applyAlignment="1" applyProtection="1">
      <alignment horizontal="center" vertical="center"/>
      <protection hidden="1"/>
    </xf>
    <xf numFmtId="0" fontId="29" fillId="0" borderId="0" xfId="0" applyFont="1" applyAlignment="1">
      <alignment vertical="center"/>
    </xf>
    <xf numFmtId="2" fontId="16" fillId="0" borderId="4" xfId="200" applyNumberFormat="1" applyFill="1" applyBorder="1" applyAlignment="1" applyProtection="1">
      <alignment horizontal="right" vertical="top"/>
    </xf>
    <xf numFmtId="0" fontId="50"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50"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7"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3" fillId="0" borderId="0" xfId="0" applyFont="1" applyAlignment="1" applyProtection="1">
      <alignment horizontal="center" vertical="top"/>
      <protection hidden="1"/>
    </xf>
    <xf numFmtId="0" fontId="33" fillId="0" borderId="0" xfId="0" applyFont="1" applyAlignment="1" applyProtection="1">
      <alignment horizontal="justify" vertical="top"/>
      <protection hidden="1"/>
    </xf>
    <xf numFmtId="0" fontId="33" fillId="0" borderId="0" xfId="0" applyFont="1" applyAlignment="1" applyProtection="1">
      <alignment vertical="top"/>
      <protection hidden="1"/>
    </xf>
    <xf numFmtId="0" fontId="50"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50"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16" fillId="0" borderId="0" xfId="194" applyFont="1"/>
    <xf numFmtId="0" fontId="33" fillId="0" borderId="0" xfId="194" applyFont="1"/>
    <xf numFmtId="0" fontId="33" fillId="0" borderId="0" xfId="194" applyFont="1" applyAlignment="1">
      <alignment horizontal="center" vertical="center"/>
    </xf>
    <xf numFmtId="0" fontId="50" fillId="0" borderId="0" xfId="194" applyFont="1"/>
    <xf numFmtId="0" fontId="50" fillId="0" borderId="0" xfId="194" applyFont="1" applyAlignment="1">
      <alignment vertical="center"/>
    </xf>
    <xf numFmtId="0" fontId="15" fillId="0" borderId="0" xfId="194" applyFont="1" applyAlignment="1">
      <alignment horizontal="center" vertical="center"/>
    </xf>
    <xf numFmtId="0" fontId="50" fillId="0" borderId="0" xfId="194" applyFont="1" applyAlignment="1">
      <alignment horizontal="left" vertical="center"/>
    </xf>
    <xf numFmtId="177" fontId="50" fillId="0" borderId="0" xfId="194" applyNumberFormat="1" applyFont="1" applyAlignment="1">
      <alignment horizontal="left" vertical="center"/>
    </xf>
    <xf numFmtId="0" fontId="33" fillId="0" borderId="0" xfId="194" applyFont="1" applyAlignment="1">
      <alignment horizontal="center"/>
    </xf>
    <xf numFmtId="0" fontId="50"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50" fillId="0" borderId="0" xfId="207" applyFont="1" applyAlignment="1">
      <alignment horizontal="left" vertical="center"/>
    </xf>
    <xf numFmtId="0" fontId="50" fillId="0" borderId="0" xfId="194" applyFont="1" applyAlignment="1">
      <alignment horizontal="justify" vertical="center"/>
    </xf>
    <xf numFmtId="0" fontId="50" fillId="0" borderId="0" xfId="194" applyFont="1" applyAlignment="1">
      <alignment vertical="top"/>
    </xf>
    <xf numFmtId="164" fontId="50" fillId="0" borderId="0" xfId="194" applyNumberFormat="1" applyFont="1" applyAlignment="1">
      <alignment horizontal="center" vertical="top"/>
    </xf>
    <xf numFmtId="0" fontId="50" fillId="0" borderId="0" xfId="194" applyFont="1" applyAlignment="1">
      <alignment horizontal="justify"/>
    </xf>
    <xf numFmtId="4" fontId="15" fillId="0" borderId="0" xfId="194" applyNumberFormat="1" applyFont="1" applyAlignment="1">
      <alignment vertical="center"/>
    </xf>
    <xf numFmtId="0" fontId="15" fillId="0" borderId="0" xfId="194" applyFont="1" applyAlignment="1">
      <alignment horizontal="justify" vertical="center"/>
    </xf>
    <xf numFmtId="164" fontId="50" fillId="0" borderId="0" xfId="194" applyNumberFormat="1" applyFont="1" applyAlignment="1">
      <alignment horizontal="center" vertical="center"/>
    </xf>
    <xf numFmtId="0" fontId="33" fillId="0" borderId="0" xfId="194" applyFont="1" applyAlignment="1">
      <alignment vertical="center"/>
    </xf>
    <xf numFmtId="0" fontId="50" fillId="0" borderId="0" xfId="194" applyFont="1" applyAlignment="1">
      <alignment horizontal="center" vertical="top"/>
    </xf>
    <xf numFmtId="164" fontId="50" fillId="0" borderId="0" xfId="0" applyNumberFormat="1" applyFont="1" applyAlignment="1">
      <alignment horizontal="center" vertical="center"/>
    </xf>
    <xf numFmtId="0" fontId="50" fillId="0" borderId="0" xfId="0" applyFont="1" applyAlignment="1">
      <alignment horizontal="right" vertical="center"/>
    </xf>
    <xf numFmtId="177"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15" fillId="0" borderId="0" xfId="194" applyFont="1" applyAlignment="1">
      <alignment horizontal="left" vertical="center" indent="2"/>
    </xf>
    <xf numFmtId="0" fontId="15" fillId="0" borderId="0" xfId="194" applyFont="1" applyAlignment="1">
      <alignment horizontal="left" vertical="center" indent="1"/>
    </xf>
    <xf numFmtId="0" fontId="16" fillId="0" borderId="0" xfId="194" applyFont="1" applyAlignment="1">
      <alignment horizontal="left" vertical="center" indent="1"/>
    </xf>
    <xf numFmtId="0" fontId="50" fillId="0" borderId="0" xfId="0" applyFont="1" applyAlignment="1">
      <alignment horizontal="left" vertical="center" wrapText="1" indent="2"/>
    </xf>
    <xf numFmtId="0" fontId="50" fillId="0" borderId="0" xfId="0" applyFont="1" applyAlignment="1">
      <alignment vertical="center" wrapText="1"/>
    </xf>
    <xf numFmtId="0" fontId="50" fillId="0" borderId="0" xfId="0" applyFont="1" applyAlignment="1">
      <alignment horizontal="left" vertical="center" indent="2"/>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9" fillId="0" borderId="0" xfId="206" applyFont="1" applyAlignment="1" applyProtection="1">
      <alignment horizontal="justify" vertical="center" wrapText="1"/>
      <protection hidden="1"/>
    </xf>
    <xf numFmtId="0" fontId="0" fillId="0" borderId="0" xfId="0" applyAlignment="1">
      <alignment wrapText="1"/>
    </xf>
    <xf numFmtId="164"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4" fontId="19" fillId="0" borderId="23" xfId="0" applyNumberFormat="1" applyFont="1" applyBorder="1" applyAlignment="1">
      <alignment horizontal="right" vertical="top" wrapText="1"/>
    </xf>
    <xf numFmtId="0" fontId="55" fillId="0" borderId="0" xfId="0" applyFont="1" applyAlignment="1">
      <alignment vertical="top"/>
    </xf>
    <xf numFmtId="0" fontId="56" fillId="0" borderId="0" xfId="0" applyFont="1" applyAlignment="1">
      <alignment vertical="top"/>
    </xf>
    <xf numFmtId="164"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9" fillId="4" borderId="4" xfId="0" applyFont="1" applyFill="1" applyBorder="1" applyAlignment="1" applyProtection="1">
      <alignment vertical="center"/>
      <protection locked="0"/>
    </xf>
    <xf numFmtId="0" fontId="58"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8"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5"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4" fontId="15" fillId="0" borderId="23" xfId="0" applyNumberFormat="1" applyFont="1" applyBorder="1" applyAlignment="1">
      <alignment horizontal="center" vertical="top" wrapText="1"/>
    </xf>
    <xf numFmtId="0" fontId="3" fillId="0" borderId="0" xfId="204" applyNumberFormat="1" applyFont="1" applyFill="1" applyBorder="1" applyAlignment="1" applyProtection="1">
      <alignment horizontal="center" vertical="top"/>
      <protection hidden="1"/>
    </xf>
    <xf numFmtId="0" fontId="37" fillId="0" borderId="0" xfId="204" applyNumberFormat="1" applyFont="1" applyFill="1" applyBorder="1" applyAlignment="1" applyProtection="1">
      <alignment vertical="top"/>
      <protection hidden="1"/>
    </xf>
    <xf numFmtId="0" fontId="16" fillId="0" borderId="0" xfId="204" applyFont="1" applyAlignment="1" applyProtection="1">
      <alignment vertical="top"/>
      <protection hidden="1"/>
    </xf>
    <xf numFmtId="0" fontId="16" fillId="0" borderId="0" xfId="204" applyFont="1" applyAlignment="1" applyProtection="1">
      <alignment vertical="center"/>
      <protection hidden="1"/>
    </xf>
    <xf numFmtId="0" fontId="16" fillId="0" borderId="0" xfId="204" applyFont="1" applyAlignment="1" applyProtection="1">
      <alignment vertical="center" wrapText="1"/>
      <protection hidden="1"/>
    </xf>
    <xf numFmtId="0" fontId="16" fillId="0" borderId="0" xfId="204" applyNumberFormat="1" applyFont="1" applyFill="1" applyBorder="1" applyAlignment="1" applyProtection="1">
      <alignment vertical="center"/>
      <protection hidden="1"/>
    </xf>
    <xf numFmtId="0" fontId="16" fillId="0" borderId="4" xfId="204" applyFont="1" applyBorder="1" applyAlignment="1" applyProtection="1">
      <alignment horizontal="center" vertical="top"/>
      <protection hidden="1"/>
    </xf>
    <xf numFmtId="4" fontId="16" fillId="4" borderId="4" xfId="204" applyNumberFormat="1" applyFont="1" applyFill="1" applyBorder="1" applyAlignment="1" applyProtection="1">
      <alignment horizontal="right" vertical="center"/>
      <protection locked="0"/>
    </xf>
    <xf numFmtId="10" fontId="16" fillId="4" borderId="4" xfId="204" applyNumberFormat="1" applyFont="1" applyFill="1" applyBorder="1" applyAlignment="1" applyProtection="1">
      <alignment horizontal="right" vertical="center"/>
      <protection locked="0"/>
    </xf>
    <xf numFmtId="0" fontId="54" fillId="0" borderId="0" xfId="204" applyNumberFormat="1" applyFont="1" applyFill="1" applyBorder="1" applyAlignment="1" applyProtection="1">
      <alignment vertical="top"/>
      <protection hidden="1"/>
    </xf>
    <xf numFmtId="0" fontId="16" fillId="0" borderId="11" xfId="204" applyFont="1" applyBorder="1" applyAlignment="1" applyProtection="1">
      <alignment horizontal="center" vertical="top"/>
      <protection hidden="1"/>
    </xf>
    <xf numFmtId="0" fontId="54" fillId="0" borderId="24" xfId="204" applyNumberFormat="1" applyFont="1" applyFill="1" applyBorder="1" applyAlignment="1" applyProtection="1">
      <alignment horizontal="right" vertical="top"/>
      <protection hidden="1"/>
    </xf>
    <xf numFmtId="0" fontId="15" fillId="0" borderId="12" xfId="204" applyFont="1" applyBorder="1" applyAlignment="1" applyProtection="1">
      <alignment horizontal="center" vertical="center" wrapText="1"/>
      <protection hidden="1"/>
    </xf>
    <xf numFmtId="0" fontId="16" fillId="0" borderId="18" xfId="204" applyNumberFormat="1" applyFont="1" applyFill="1" applyBorder="1" applyAlignment="1" applyProtection="1">
      <alignment horizontal="left" vertical="center" indent="3"/>
      <protection hidden="1"/>
    </xf>
    <xf numFmtId="0" fontId="54" fillId="0" borderId="22" xfId="204" applyNumberFormat="1" applyFont="1" applyFill="1" applyBorder="1" applyAlignment="1" applyProtection="1">
      <alignment vertical="top"/>
      <protection hidden="1"/>
    </xf>
    <xf numFmtId="0" fontId="16" fillId="0" borderId="22" xfId="204" applyFont="1" applyBorder="1" applyAlignment="1" applyProtection="1">
      <alignment horizontal="center" vertical="center"/>
      <protection hidden="1"/>
    </xf>
    <xf numFmtId="0" fontId="16" fillId="0" borderId="19" xfId="204" applyFont="1" applyBorder="1" applyAlignment="1" applyProtection="1">
      <alignment horizontal="right" vertical="center"/>
      <protection hidden="1"/>
    </xf>
    <xf numFmtId="4" fontId="16" fillId="4" borderId="25" xfId="204" applyNumberFormat="1" applyFont="1" applyFill="1" applyBorder="1" applyAlignment="1" applyProtection="1">
      <alignment horizontal="right" vertical="center" wrapText="1"/>
      <protection locked="0"/>
    </xf>
    <xf numFmtId="0" fontId="15"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54" fillId="0" borderId="27" xfId="204" applyNumberFormat="1" applyFont="1" applyFill="1" applyBorder="1" applyAlignment="1" applyProtection="1">
      <alignment vertical="top"/>
      <protection hidden="1"/>
    </xf>
    <xf numFmtId="0" fontId="16" fillId="0" borderId="28" xfId="204" applyFont="1" applyBorder="1" applyAlignment="1" applyProtection="1">
      <alignment horizontal="right" vertical="center"/>
      <protection hidden="1"/>
    </xf>
    <xf numFmtId="0" fontId="15" fillId="0" borderId="0" xfId="204" applyFont="1" applyAlignment="1" applyProtection="1">
      <alignment horizontal="center" vertical="center" wrapText="1"/>
      <protection hidden="1"/>
    </xf>
    <xf numFmtId="0" fontId="16" fillId="0" borderId="22" xfId="204" applyFont="1" applyBorder="1" applyAlignment="1" applyProtection="1">
      <alignment horizontal="right" vertical="center"/>
      <protection hidden="1"/>
    </xf>
    <xf numFmtId="10" fontId="16" fillId="4" borderId="25" xfId="204" applyNumberFormat="1" applyFont="1" applyFill="1" applyBorder="1" applyAlignment="1" applyProtection="1">
      <alignment horizontal="right" vertical="center" wrapText="1"/>
      <protection locked="0"/>
    </xf>
    <xf numFmtId="0" fontId="16" fillId="0" borderId="27" xfId="204" applyFont="1" applyBorder="1" applyAlignment="1" applyProtection="1">
      <alignment horizontal="right" vertical="center"/>
      <protection hidden="1"/>
    </xf>
    <xf numFmtId="0" fontId="16" fillId="0" borderId="10" xfId="204" applyFont="1" applyBorder="1" applyAlignment="1" applyProtection="1">
      <alignment vertical="center"/>
      <protection hidden="1"/>
    </xf>
    <xf numFmtId="0" fontId="15" fillId="0" borderId="0" xfId="204" applyFont="1" applyBorder="1" applyAlignment="1" applyProtection="1">
      <alignment horizontal="center" vertical="center" wrapText="1"/>
      <protection hidden="1"/>
    </xf>
    <xf numFmtId="0" fontId="16" fillId="0" borderId="0" xfId="204" applyNumberFormat="1" applyFont="1" applyFill="1" applyBorder="1" applyAlignment="1" applyProtection="1">
      <alignment horizontal="left" vertical="center" indent="6"/>
      <protection hidden="1"/>
    </xf>
    <xf numFmtId="0" fontId="16" fillId="0" borderId="0" xfId="204" applyFont="1" applyBorder="1" applyAlignment="1" applyProtection="1">
      <alignment horizontal="justify" vertical="center"/>
      <protection hidden="1"/>
    </xf>
    <xf numFmtId="0" fontId="16" fillId="0" borderId="0" xfId="204" applyNumberFormat="1" applyFont="1" applyFill="1" applyBorder="1" applyAlignment="1" applyProtection="1">
      <alignment vertical="center" wrapText="1"/>
      <protection hidden="1"/>
    </xf>
    <xf numFmtId="0" fontId="16" fillId="0" borderId="0" xfId="195" applyFont="1" applyAlignment="1" applyProtection="1">
      <alignment vertical="center"/>
      <protection hidden="1"/>
    </xf>
    <xf numFmtId="164" fontId="16" fillId="0" borderId="0" xfId="0" applyNumberFormat="1" applyFont="1" applyAlignment="1" applyProtection="1">
      <alignment horizontal="center" vertical="center"/>
      <protection hidden="1"/>
    </xf>
    <xf numFmtId="0" fontId="18" fillId="0" borderId="0" xfId="195" applyProtection="1">
      <protection hidden="1"/>
    </xf>
    <xf numFmtId="177" fontId="15" fillId="0" borderId="0" xfId="195" applyNumberFormat="1" applyFont="1" applyAlignment="1" applyProtection="1">
      <alignment vertical="center"/>
      <protection hidden="1"/>
    </xf>
    <xf numFmtId="0" fontId="15" fillId="0" borderId="0" xfId="195" applyFont="1" applyAlignment="1" applyProtection="1">
      <alignment horizontal="right" vertical="center"/>
      <protection hidden="1"/>
    </xf>
    <xf numFmtId="0" fontId="15" fillId="0" borderId="0" xfId="195" applyFont="1" applyAlignment="1" applyProtection="1">
      <alignment horizontal="left" vertical="center" indent="2"/>
      <protection hidden="1"/>
    </xf>
    <xf numFmtId="0" fontId="16"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50"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4" fillId="0" borderId="4" xfId="0" applyFont="1" applyBorder="1" applyAlignment="1" applyProtection="1">
      <alignment vertical="top"/>
      <protection locked="0"/>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0" borderId="4" xfId="0" applyFont="1" applyBorder="1" applyAlignment="1">
      <alignment horizontal="center" vertical="top"/>
    </xf>
    <xf numFmtId="3" fontId="4" fillId="0" borderId="4" xfId="11" applyNumberFormat="1" applyFont="1" applyFill="1" applyBorder="1" applyAlignment="1" applyProtection="1">
      <alignment horizontal="center" vertical="top"/>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69" fontId="57" fillId="0" borderId="4" xfId="0" applyNumberFormat="1" applyFont="1" applyBorder="1" applyAlignment="1">
      <alignment horizontal="center" vertical="top" wrapText="1"/>
    </xf>
    <xf numFmtId="0" fontId="60" fillId="0" borderId="0" xfId="197" applyFont="1" applyAlignment="1" applyProtection="1">
      <alignment horizontal="center" vertical="center"/>
      <protection hidden="1"/>
    </xf>
    <xf numFmtId="177" fontId="0" fillId="4" borderId="11" xfId="197" applyNumberFormat="1" applyFont="1" applyFill="1" applyBorder="1" applyAlignment="1" applyProtection="1">
      <alignment horizontal="center" vertical="center"/>
      <protection locked="0"/>
    </xf>
    <xf numFmtId="0" fontId="61" fillId="0" borderId="0" xfId="205" applyFont="1" applyAlignment="1" applyProtection="1">
      <alignment vertical="top"/>
      <protection hidden="1"/>
    </xf>
    <xf numFmtId="0" fontId="50" fillId="4" borderId="0" xfId="0" applyFont="1" applyFill="1" applyAlignment="1" applyProtection="1">
      <alignment vertical="center"/>
      <protection locked="0"/>
    </xf>
    <xf numFmtId="0" fontId="64" fillId="0" borderId="0" xfId="205" applyFont="1" applyAlignment="1" applyProtection="1">
      <alignment vertical="top"/>
      <protection hidden="1"/>
    </xf>
    <xf numFmtId="0" fontId="68" fillId="0" borderId="0" xfId="0" applyFont="1" applyAlignment="1">
      <alignment vertical="top"/>
    </xf>
    <xf numFmtId="0" fontId="69" fillId="0" borderId="0" xfId="204" applyNumberFormat="1" applyFont="1" applyFill="1" applyBorder="1" applyAlignment="1" applyProtection="1">
      <alignment horizontal="center" vertical="top"/>
      <protection hidden="1"/>
    </xf>
    <xf numFmtId="0" fontId="70" fillId="0" borderId="0" xfId="204" applyNumberFormat="1" applyFont="1" applyFill="1" applyBorder="1" applyAlignment="1" applyProtection="1">
      <alignment horizontal="center" vertical="top"/>
      <protection hidden="1"/>
    </xf>
    <xf numFmtId="0" fontId="71" fillId="0" borderId="0" xfId="204" applyNumberFormat="1" applyFont="1" applyFill="1" applyBorder="1" applyAlignment="1" applyProtection="1">
      <alignment vertical="top"/>
      <protection hidden="1"/>
    </xf>
    <xf numFmtId="0" fontId="72" fillId="0" borderId="0" xfId="204" applyNumberFormat="1" applyFont="1" applyFill="1" applyBorder="1" applyAlignment="1" applyProtection="1">
      <alignment vertical="top"/>
      <protection hidden="1"/>
    </xf>
    <xf numFmtId="0" fontId="67" fillId="0" borderId="0"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vertical="top"/>
      <protection hidden="1"/>
    </xf>
    <xf numFmtId="0" fontId="16" fillId="0" borderId="0" xfId="204" applyFont="1" applyBorder="1" applyAlignment="1" applyProtection="1">
      <alignment horizontal="center" vertical="center"/>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7"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8"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63"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65" fillId="0" borderId="0" xfId="0" applyFont="1" applyAlignment="1" applyProtection="1">
      <alignment vertical="center"/>
      <protection hidden="1"/>
    </xf>
    <xf numFmtId="0" fontId="66" fillId="0" borderId="0" xfId="0" applyFont="1" applyProtection="1">
      <protection hidden="1"/>
    </xf>
    <xf numFmtId="0" fontId="0" fillId="0" borderId="13" xfId="205" applyFont="1" applyBorder="1" applyAlignment="1" applyProtection="1">
      <alignment horizontal="justify" vertical="top" wrapText="1"/>
      <protection hidden="1"/>
    </xf>
    <xf numFmtId="0" fontId="80" fillId="0" borderId="0" xfId="204" applyNumberFormat="1" applyFont="1" applyFill="1" applyBorder="1" applyAlignment="1" applyProtection="1">
      <alignment horizontal="center" vertical="center"/>
      <protection hidden="1"/>
    </xf>
    <xf numFmtId="0" fontId="80" fillId="0" borderId="0" xfId="204" applyNumberFormat="1" applyFont="1" applyFill="1" applyBorder="1" applyAlignment="1" applyProtection="1">
      <alignment horizontal="center" vertical="top"/>
      <protection hidden="1"/>
    </xf>
    <xf numFmtId="0" fontId="79" fillId="0" borderId="0" xfId="204" applyNumberFormat="1" applyFont="1" applyFill="1" applyBorder="1" applyAlignment="1" applyProtection="1">
      <alignment vertical="center"/>
      <protection hidden="1"/>
    </xf>
    <xf numFmtId="0" fontId="81" fillId="0" borderId="0" xfId="204" applyNumberFormat="1" applyFont="1" applyFill="1" applyBorder="1" applyAlignment="1" applyProtection="1">
      <alignment vertical="center"/>
      <protection hidden="1"/>
    </xf>
    <xf numFmtId="0" fontId="81" fillId="0" borderId="0" xfId="204" applyNumberFormat="1" applyFont="1" applyFill="1" applyBorder="1" applyAlignment="1" applyProtection="1">
      <alignment vertical="top"/>
      <protection hidden="1"/>
    </xf>
    <xf numFmtId="0" fontId="82" fillId="0" borderId="0"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vertical="top" wrapText="1"/>
      <protection hidden="1"/>
    </xf>
    <xf numFmtId="2" fontId="81" fillId="0" borderId="0" xfId="204" applyNumberFormat="1" applyFont="1" applyFill="1" applyBorder="1" applyAlignment="1" applyProtection="1">
      <alignment vertical="center"/>
      <protection hidden="1"/>
    </xf>
    <xf numFmtId="180" fontId="79" fillId="0" borderId="0" xfId="204" applyNumberFormat="1" applyFont="1" applyFill="1" applyBorder="1" applyAlignment="1" applyProtection="1">
      <alignment vertical="center"/>
      <protection hidden="1"/>
    </xf>
    <xf numFmtId="10" fontId="81" fillId="0" borderId="0" xfId="204" applyNumberFormat="1" applyFont="1" applyFill="1" applyBorder="1" applyAlignment="1" applyProtection="1">
      <alignment vertical="top"/>
      <protection hidden="1"/>
    </xf>
    <xf numFmtId="0" fontId="79" fillId="0" borderId="0" xfId="204" applyNumberFormat="1" applyFont="1" applyFill="1" applyBorder="1" applyAlignment="1" applyProtection="1">
      <alignment vertical="top"/>
      <protection hidden="1"/>
    </xf>
    <xf numFmtId="0" fontId="83" fillId="0" borderId="0" xfId="204" applyNumberFormat="1" applyFont="1" applyFill="1" applyBorder="1" applyAlignment="1" applyProtection="1">
      <alignment vertical="top"/>
      <protection hidden="1"/>
    </xf>
    <xf numFmtId="2" fontId="79" fillId="0" borderId="0" xfId="204" applyNumberFormat="1" applyFont="1" applyFill="1" applyBorder="1" applyAlignment="1" applyProtection="1">
      <alignment vertical="center"/>
      <protection hidden="1"/>
    </xf>
    <xf numFmtId="180" fontId="79" fillId="0" borderId="0" xfId="204" applyNumberFormat="1" applyFont="1" applyFill="1" applyBorder="1" applyAlignment="1" applyProtection="1">
      <alignment vertical="top"/>
      <protection hidden="1"/>
    </xf>
    <xf numFmtId="0" fontId="84" fillId="0" borderId="0" xfId="204" applyNumberFormat="1" applyFont="1" applyFill="1" applyBorder="1" applyAlignment="1" applyProtection="1">
      <alignment horizontal="left" vertical="center" indent="3"/>
      <protection hidden="1"/>
    </xf>
    <xf numFmtId="10" fontId="79" fillId="0" borderId="0" xfId="204" applyNumberFormat="1" applyFont="1" applyFill="1" applyBorder="1" applyAlignment="1" applyProtection="1">
      <alignment vertical="top"/>
      <protection hidden="1"/>
    </xf>
    <xf numFmtId="0" fontId="4" fillId="0" borderId="0" xfId="200" applyNumberFormat="1" applyFont="1" applyFill="1" applyBorder="1" applyProtection="1">
      <alignment vertical="top"/>
    </xf>
    <xf numFmtId="0" fontId="62" fillId="0" borderId="0" xfId="200" applyNumberFormat="1" applyFont="1" applyFill="1" applyBorder="1" applyProtection="1">
      <alignment vertical="top"/>
    </xf>
    <xf numFmtId="164" fontId="39" fillId="0" borderId="0" xfId="0" applyNumberFormat="1" applyFont="1" applyAlignment="1">
      <alignment horizontal="center" vertical="top"/>
    </xf>
    <xf numFmtId="0" fontId="18"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55" fillId="0" borderId="0" xfId="0" applyFont="1" applyAlignment="1">
      <alignment horizontal="right" vertical="top"/>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4" fillId="0" borderId="0" xfId="0" applyFont="1" applyAlignment="1">
      <alignment horizontal="center" vertical="top"/>
    </xf>
    <xf numFmtId="0" fontId="55" fillId="2" borderId="4" xfId="199" applyNumberFormat="1" applyFont="1" applyFill="1" applyBorder="1" applyAlignment="1" applyProtection="1">
      <alignment horizontal="center" vertical="top" wrapText="1"/>
    </xf>
    <xf numFmtId="0" fontId="55" fillId="2" borderId="4" xfId="199" applyNumberFormat="1" applyFont="1" applyFill="1" applyBorder="1" applyAlignment="1" applyProtection="1">
      <alignment vertical="top" wrapText="1"/>
    </xf>
    <xf numFmtId="164" fontId="5" fillId="0" borderId="0" xfId="0" applyNumberFormat="1" applyFont="1" applyAlignment="1">
      <alignment horizontal="center" vertical="top"/>
    </xf>
    <xf numFmtId="0" fontId="87" fillId="0" borderId="0" xfId="0" applyFont="1" applyAlignment="1" applyProtection="1">
      <alignment vertical="top" wrapText="1"/>
      <protection hidden="1"/>
    </xf>
    <xf numFmtId="0" fontId="85" fillId="11"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5" fillId="0" borderId="5" xfId="0" applyFont="1" applyBorder="1" applyAlignment="1">
      <alignment horizontal="left" vertical="top"/>
    </xf>
    <xf numFmtId="0" fontId="5" fillId="0" borderId="5" xfId="0" applyFont="1" applyBorder="1" applyAlignment="1">
      <alignment horizontal="justify" vertical="top"/>
    </xf>
    <xf numFmtId="0" fontId="5" fillId="0" borderId="5" xfId="0" applyFont="1" applyBorder="1" applyAlignment="1">
      <alignment horizontal="center" vertical="top"/>
    </xf>
    <xf numFmtId="0" fontId="5" fillId="0" borderId="5" xfId="0" applyFont="1" applyBorder="1" applyAlignment="1">
      <alignment vertical="top"/>
    </xf>
    <xf numFmtId="0" fontId="39" fillId="0" borderId="0" xfId="0" applyFont="1" applyAlignment="1">
      <alignment vertical="top"/>
    </xf>
    <xf numFmtId="0" fontId="4" fillId="0" borderId="0" xfId="0" applyFont="1" applyAlignment="1">
      <alignment vertical="top"/>
    </xf>
    <xf numFmtId="0" fontId="4" fillId="0" borderId="0" xfId="0" applyFont="1" applyAlignment="1">
      <alignment horizontal="justify" vertical="top"/>
    </xf>
    <xf numFmtId="0" fontId="39" fillId="0" borderId="0" xfId="0" applyFont="1" applyAlignment="1">
      <alignment horizontal="left" vertical="top"/>
    </xf>
    <xf numFmtId="0" fontId="39" fillId="0" borderId="0" xfId="0" applyFont="1" applyAlignment="1">
      <alignment horizontal="center" vertical="top"/>
    </xf>
    <xf numFmtId="0" fontId="4" fillId="0" borderId="0" xfId="200" applyNumberFormat="1" applyFont="1" applyFill="1" applyBorder="1" applyAlignment="1" applyProtection="1">
      <alignment horizontal="center" vertical="top"/>
    </xf>
    <xf numFmtId="0" fontId="4" fillId="0" borderId="0" xfId="200" applyNumberFormat="1" applyFont="1" applyFill="1" applyBorder="1" applyAlignment="1" applyProtection="1">
      <alignment horizontal="justify" vertical="top" wrapText="1"/>
    </xf>
    <xf numFmtId="0" fontId="4" fillId="0" borderId="0" xfId="206" applyFont="1" applyAlignment="1" applyProtection="1">
      <alignment horizontal="justify" vertical="top"/>
      <protection hidden="1"/>
    </xf>
    <xf numFmtId="0" fontId="4" fillId="0" borderId="0" xfId="206" applyFont="1" applyAlignment="1" applyProtection="1">
      <alignment horizontal="left" vertical="top"/>
      <protection hidden="1"/>
    </xf>
    <xf numFmtId="0" fontId="39" fillId="0" borderId="0" xfId="0" applyFont="1" applyAlignment="1" applyProtection="1">
      <alignment vertical="top"/>
      <protection hidden="1"/>
    </xf>
    <xf numFmtId="0" fontId="5" fillId="0" borderId="0" xfId="0" applyFont="1" applyAlignment="1">
      <alignment horizontal="center" vertical="top"/>
    </xf>
    <xf numFmtId="14" fontId="4" fillId="0" borderId="0" xfId="0" applyNumberFormat="1" applyFont="1" applyAlignment="1">
      <alignment horizontal="center" vertical="top"/>
    </xf>
    <xf numFmtId="0" fontId="5" fillId="0" borderId="0" xfId="0" applyFont="1" applyAlignment="1">
      <alignment vertical="top"/>
    </xf>
    <xf numFmtId="0" fontId="39" fillId="0" borderId="0" xfId="0" applyFont="1" applyAlignment="1">
      <alignment horizontal="justify" vertical="top"/>
    </xf>
    <xf numFmtId="177" fontId="5" fillId="0" borderId="0" xfId="0" applyNumberFormat="1" applyFont="1" applyAlignment="1" applyProtection="1">
      <alignment horizontal="justify" vertical="top"/>
      <protection hidden="1"/>
    </xf>
    <xf numFmtId="0" fontId="4" fillId="0" borderId="0" xfId="200" applyNumberFormat="1" applyFont="1" applyFill="1" applyBorder="1" applyAlignment="1" applyProtection="1">
      <alignment horizontal="center" vertical="top"/>
      <protection hidden="1"/>
    </xf>
    <xf numFmtId="0" fontId="4" fillId="0" borderId="0" xfId="200" applyNumberFormat="1" applyFont="1" applyFill="1" applyBorder="1" applyAlignment="1" applyProtection="1">
      <alignment horizontal="justify" vertical="top" wrapText="1"/>
      <protection hidden="1"/>
    </xf>
    <xf numFmtId="0" fontId="4" fillId="0" borderId="0" xfId="200" applyNumberFormat="1" applyFont="1" applyFill="1" applyBorder="1" applyProtection="1">
      <alignment vertical="top"/>
      <protection hidden="1"/>
    </xf>
    <xf numFmtId="164" fontId="4" fillId="0" borderId="4" xfId="0" applyNumberFormat="1" applyFont="1" applyBorder="1" applyAlignment="1">
      <alignment horizontal="center" vertical="top" wrapText="1"/>
    </xf>
    <xf numFmtId="164" fontId="5" fillId="0" borderId="5" xfId="0" applyNumberFormat="1" applyFont="1" applyBorder="1" applyAlignment="1">
      <alignment horizontal="left" vertical="top"/>
    </xf>
    <xf numFmtId="164" fontId="4" fillId="0" borderId="0" xfId="0" applyNumberFormat="1" applyFont="1" applyAlignment="1">
      <alignment horizontal="center" vertical="top"/>
    </xf>
    <xf numFmtId="10" fontId="39" fillId="0" borderId="0" xfId="0" applyNumberFormat="1" applyFont="1" applyAlignment="1">
      <alignment horizontal="center" vertical="top"/>
    </xf>
    <xf numFmtId="164" fontId="4" fillId="0" borderId="0" xfId="200" applyNumberFormat="1" applyFont="1" applyFill="1" applyBorder="1" applyAlignment="1" applyProtection="1">
      <alignment horizontal="center" vertical="top"/>
    </xf>
    <xf numFmtId="164" fontId="5" fillId="0" borderId="0" xfId="206" applyNumberFormat="1" applyFont="1" applyAlignment="1" applyProtection="1">
      <alignment horizontal="left" vertical="top"/>
      <protection hidden="1"/>
    </xf>
    <xf numFmtId="0" fontId="5" fillId="0" borderId="0" xfId="200" applyNumberFormat="1" applyFont="1" applyFill="1" applyBorder="1" applyAlignment="1" applyProtection="1">
      <alignment vertical="top" wrapText="1"/>
    </xf>
    <xf numFmtId="164" fontId="4" fillId="0" borderId="0" xfId="206" applyNumberFormat="1" applyFont="1" applyAlignment="1" applyProtection="1">
      <alignment horizontal="left" vertical="top"/>
      <protection hidden="1"/>
    </xf>
    <xf numFmtId="164" fontId="4" fillId="0" borderId="0" xfId="206" applyNumberFormat="1" applyFont="1" applyAlignment="1" applyProtection="1">
      <alignment horizontal="center" vertical="top"/>
      <protection hidden="1"/>
    </xf>
    <xf numFmtId="0" fontId="4" fillId="0" borderId="0" xfId="206" applyFont="1" applyAlignment="1">
      <alignment horizontal="justify" vertical="top"/>
    </xf>
    <xf numFmtId="0" fontId="4" fillId="0" borderId="0" xfId="206" applyFont="1" applyAlignment="1">
      <alignment horizontal="center" vertical="top"/>
    </xf>
    <xf numFmtId="0" fontId="62" fillId="0" borderId="0" xfId="0" applyFont="1" applyAlignment="1">
      <alignment vertical="top"/>
    </xf>
    <xf numFmtId="0" fontId="44" fillId="0" borderId="0" xfId="0" applyFont="1" applyAlignment="1">
      <alignment horizontal="center" vertical="top"/>
    </xf>
    <xf numFmtId="0" fontId="44" fillId="0" borderId="0" xfId="200" applyNumberFormat="1" applyFont="1" applyFill="1" applyBorder="1" applyAlignment="1" applyProtection="1">
      <alignment horizontal="center" vertical="top" wrapText="1"/>
      <protection hidden="1"/>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8"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0" fontId="5" fillId="0" borderId="0" xfId="0" applyFont="1" applyAlignment="1">
      <alignment horizontal="center" vertical="top" wrapText="1"/>
    </xf>
    <xf numFmtId="2" fontId="4" fillId="0" borderId="0" xfId="200" applyNumberFormat="1" applyFont="1" applyFill="1" applyBorder="1" applyAlignment="1" applyProtection="1">
      <alignment horizontal="right" vertical="top"/>
    </xf>
    <xf numFmtId="164" fontId="5" fillId="0" borderId="0" xfId="212"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justify" vertical="top" wrapText="1"/>
      <protection hidden="1"/>
    </xf>
    <xf numFmtId="178" fontId="4" fillId="0" borderId="0" xfId="11"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center" vertical="top"/>
      <protection hidden="1"/>
    </xf>
    <xf numFmtId="2" fontId="4" fillId="0" borderId="0" xfId="200" applyNumberFormat="1" applyFont="1" applyFill="1" applyBorder="1" applyAlignment="1" applyProtection="1">
      <alignment horizontal="right" vertical="top"/>
      <protection hidden="1"/>
    </xf>
    <xf numFmtId="2" fontId="39" fillId="0" borderId="0" xfId="200" applyNumberFormat="1" applyFont="1" applyFill="1" applyBorder="1" applyAlignment="1" applyProtection="1">
      <alignment horizontal="right" vertical="top"/>
      <protection hidden="1"/>
    </xf>
    <xf numFmtId="4" fontId="39" fillId="0" borderId="0" xfId="200" applyNumberFormat="1" applyFont="1" applyFill="1" applyBorder="1" applyProtection="1">
      <alignment vertical="top"/>
      <protection hidden="1"/>
    </xf>
    <xf numFmtId="2" fontId="44" fillId="0" borderId="0" xfId="200" applyNumberFormat="1" applyFont="1" applyFill="1" applyBorder="1" applyAlignment="1" applyProtection="1">
      <alignment horizontal="right" vertical="top"/>
      <protection hidden="1"/>
    </xf>
    <xf numFmtId="2" fontId="39" fillId="0" borderId="0" xfId="0" applyNumberFormat="1" applyFont="1" applyAlignment="1" applyProtection="1">
      <alignment vertical="top"/>
      <protection hidden="1"/>
    </xf>
    <xf numFmtId="164" fontId="39" fillId="0" borderId="0" xfId="200" applyNumberFormat="1" applyFont="1" applyFill="1" applyBorder="1" applyAlignment="1" applyProtection="1">
      <alignment horizontal="center" vertical="top"/>
      <protection hidden="1"/>
    </xf>
    <xf numFmtId="0" fontId="39" fillId="0" borderId="0" xfId="0" applyFont="1" applyAlignment="1" applyProtection="1">
      <alignment horizontal="justify" vertical="top" wrapText="1"/>
      <protection hidden="1"/>
    </xf>
    <xf numFmtId="0" fontId="39" fillId="0" borderId="0" xfId="200" applyNumberFormat="1" applyFont="1" applyFill="1" applyBorder="1" applyAlignment="1" applyProtection="1">
      <alignment horizontal="center" vertical="top"/>
      <protection hidden="1"/>
    </xf>
    <xf numFmtId="0" fontId="44" fillId="0" borderId="0" xfId="200" applyNumberFormat="1" applyFont="1" applyFill="1" applyBorder="1" applyAlignment="1" applyProtection="1">
      <alignment horizontal="justify" vertical="top" wrapText="1"/>
      <protection hidden="1"/>
    </xf>
    <xf numFmtId="164" fontId="4" fillId="0" borderId="0" xfId="200" applyNumberFormat="1" applyFont="1" applyFill="1" applyBorder="1" applyAlignment="1" applyProtection="1">
      <alignment horizontal="center" vertical="top"/>
      <protection hidden="1"/>
    </xf>
    <xf numFmtId="164" fontId="5" fillId="0" borderId="0" xfId="0" applyNumberFormat="1" applyFont="1" applyAlignment="1" applyProtection="1">
      <alignment horizontal="center" vertical="top"/>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center" vertical="top"/>
      <protection hidden="1"/>
    </xf>
    <xf numFmtId="0" fontId="5" fillId="0" borderId="0" xfId="0" applyFont="1" applyAlignment="1" applyProtection="1">
      <alignment vertical="top"/>
      <protection hidden="1"/>
    </xf>
    <xf numFmtId="4" fontId="15" fillId="0" borderId="11" xfId="205" applyNumberFormat="1" applyFont="1" applyBorder="1" applyAlignment="1" applyProtection="1">
      <alignment horizontal="right" vertical="top"/>
      <protection hidden="1"/>
    </xf>
    <xf numFmtId="0" fontId="4" fillId="0" borderId="0" xfId="0" applyFont="1" applyAlignment="1" applyProtection="1">
      <alignment horizontal="center" vertical="top"/>
      <protection hidden="1"/>
    </xf>
    <xf numFmtId="9" fontId="4" fillId="0" borderId="4" xfId="0" applyNumberFormat="1" applyFont="1" applyBorder="1" applyAlignment="1">
      <alignment horizontal="center" vertical="top" wrapText="1"/>
    </xf>
    <xf numFmtId="0" fontId="4" fillId="0" borderId="0" xfId="0" applyFont="1" applyAlignment="1">
      <alignment vertical="top" wrapText="1"/>
    </xf>
    <xf numFmtId="0" fontId="5" fillId="0" borderId="0" xfId="206" applyFont="1" applyAlignment="1" applyProtection="1">
      <alignment horizontal="left" vertical="top"/>
      <protection hidden="1"/>
    </xf>
    <xf numFmtId="0" fontId="4" fillId="0" borderId="0" xfId="206" applyFont="1" applyAlignment="1" applyProtection="1">
      <alignment horizontal="center" vertical="top"/>
      <protection hidden="1"/>
    </xf>
    <xf numFmtId="0" fontId="5" fillId="0" borderId="0" xfId="212" applyNumberFormat="1" applyFont="1" applyFill="1" applyBorder="1" applyAlignment="1" applyProtection="1">
      <alignment horizontal="center" vertical="top" wrapText="1"/>
      <protection hidden="1"/>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4" fillId="0" borderId="0" xfId="206" applyNumberFormat="1" applyFont="1" applyAlignment="1" applyProtection="1">
      <alignment horizontal="center" vertical="center"/>
      <protection hidden="1"/>
    </xf>
    <xf numFmtId="1" fontId="39"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212" applyNumberFormat="1" applyFont="1" applyFill="1" applyBorder="1" applyAlignment="1" applyProtection="1">
      <alignment horizontal="center" vertical="center" wrapText="1"/>
      <protection hidden="1"/>
    </xf>
    <xf numFmtId="1" fontId="39"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Alignment="1" applyProtection="1">
      <alignment horizontal="center" vertical="center"/>
      <protection hidden="1"/>
    </xf>
    <xf numFmtId="0" fontId="39" fillId="0" borderId="0" xfId="0" applyFont="1" applyAlignment="1">
      <alignment vertical="center"/>
    </xf>
    <xf numFmtId="0" fontId="62" fillId="0" borderId="0" xfId="0" applyFont="1" applyAlignment="1">
      <alignment vertical="center"/>
    </xf>
    <xf numFmtId="0" fontId="44" fillId="0" borderId="0" xfId="0" applyFont="1" applyAlignment="1" applyProtection="1">
      <alignment horizontal="center" vertical="center"/>
      <protection hidden="1"/>
    </xf>
    <xf numFmtId="0" fontId="39" fillId="0" borderId="0" xfId="0" applyFont="1" applyAlignment="1">
      <alignment horizontal="center" vertical="center"/>
    </xf>
    <xf numFmtId="0" fontId="4" fillId="0" borderId="0" xfId="0" applyFont="1" applyAlignment="1">
      <alignment vertical="center"/>
    </xf>
    <xf numFmtId="0" fontId="4" fillId="0" borderId="0" xfId="206" applyFont="1" applyAlignment="1" applyProtection="1">
      <alignment vertical="top"/>
      <protection hidden="1"/>
    </xf>
    <xf numFmtId="1" fontId="4" fillId="0" borderId="13" xfId="200" applyNumberFormat="1" applyFont="1" applyFill="1" applyBorder="1" applyAlignment="1" applyProtection="1">
      <alignment horizontal="center" vertical="top"/>
      <protection locked="0" hidden="1"/>
    </xf>
    <xf numFmtId="2" fontId="4" fillId="0" borderId="0" xfId="0" applyNumberFormat="1" applyFont="1" applyAlignment="1">
      <alignment vertical="top"/>
    </xf>
    <xf numFmtId="10" fontId="4" fillId="0" borderId="13" xfId="200" applyNumberFormat="1" applyFont="1" applyFill="1" applyBorder="1" applyAlignment="1" applyProtection="1">
      <alignment horizontal="center" vertical="top"/>
      <protection locked="0" hidden="1"/>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7" fontId="27" fillId="0" borderId="0" xfId="0" applyNumberFormat="1" applyFont="1" applyAlignment="1" applyProtection="1">
      <alignment horizontal="center" vertical="center" wrapText="1"/>
      <protection hidden="1"/>
    </xf>
    <xf numFmtId="0" fontId="0" fillId="0" borderId="0" xfId="194" quotePrefix="1" applyFont="1" applyAlignment="1">
      <alignment horizontal="justify"/>
    </xf>
    <xf numFmtId="0" fontId="0" fillId="0" borderId="0" xfId="194" applyFont="1" applyAlignment="1">
      <alignment vertical="top"/>
    </xf>
    <xf numFmtId="0" fontId="106" fillId="12" borderId="4" xfId="0" applyFont="1" applyFill="1" applyBorder="1" applyAlignment="1">
      <alignment vertical="top" wrapText="1"/>
    </xf>
    <xf numFmtId="0" fontId="106" fillId="12" borderId="15" xfId="0" applyFont="1" applyFill="1" applyBorder="1" applyAlignment="1">
      <alignment vertical="top" wrapText="1"/>
    </xf>
    <xf numFmtId="2" fontId="4" fillId="0" borderId="4" xfId="200" applyNumberFormat="1" applyFont="1" applyFill="1" applyBorder="1" applyProtection="1">
      <alignment vertical="top"/>
    </xf>
    <xf numFmtId="170" fontId="89" fillId="13" borderId="4" xfId="0" applyNumberFormat="1" applyFont="1" applyFill="1" applyBorder="1" applyAlignment="1">
      <alignment horizontal="justify" vertical="top" wrapText="1"/>
    </xf>
    <xf numFmtId="0" fontId="4" fillId="13" borderId="4" xfId="0" applyFont="1" applyFill="1" applyBorder="1" applyAlignment="1">
      <alignment horizontal="center" vertical="top" wrapText="1"/>
    </xf>
    <xf numFmtId="0" fontId="4" fillId="13" borderId="4" xfId="0" applyFont="1" applyFill="1" applyBorder="1" applyAlignment="1">
      <alignment horizontal="center" vertical="top"/>
    </xf>
    <xf numFmtId="2" fontId="4" fillId="13" borderId="4" xfId="200" applyNumberFormat="1" applyFont="1" applyFill="1" applyBorder="1" applyAlignment="1" applyProtection="1">
      <alignment horizontal="right" vertical="top"/>
    </xf>
    <xf numFmtId="2" fontId="5" fillId="13" borderId="4" xfId="200" applyNumberFormat="1" applyFont="1" applyFill="1" applyBorder="1" applyAlignment="1" applyProtection="1">
      <alignment horizontal="right" vertical="top"/>
    </xf>
    <xf numFmtId="0" fontId="39" fillId="13" borderId="4" xfId="0" applyFont="1" applyFill="1" applyBorder="1" applyAlignment="1">
      <alignment vertical="top"/>
    </xf>
    <xf numFmtId="2" fontId="5" fillId="13"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0" fontId="66" fillId="0" borderId="0" xfId="0" applyFont="1" applyAlignment="1" applyProtection="1">
      <alignment horizontal="center"/>
      <protection hidden="1"/>
    </xf>
    <xf numFmtId="0" fontId="33" fillId="0" borderId="0" xfId="0" applyFont="1" applyAlignment="1" applyProtection="1">
      <alignment horizontal="center"/>
      <protection hidden="1"/>
    </xf>
    <xf numFmtId="0" fontId="50" fillId="0" borderId="0" xfId="0" applyFont="1" applyAlignment="1" applyProtection="1">
      <alignment horizontal="center"/>
      <protection hidden="1"/>
    </xf>
    <xf numFmtId="1" fontId="5" fillId="0" borderId="5" xfId="0" applyNumberFormat="1" applyFont="1" applyBorder="1" applyAlignment="1">
      <alignment horizontal="left" vertical="top"/>
    </xf>
    <xf numFmtId="1" fontId="4" fillId="0" borderId="0" xfId="0" applyNumberFormat="1" applyFont="1" applyAlignment="1">
      <alignment horizontal="center" vertical="top"/>
    </xf>
    <xf numFmtId="1" fontId="4" fillId="0" borderId="0" xfId="200" applyNumberFormat="1" applyFont="1" applyFill="1" applyBorder="1" applyAlignment="1" applyProtection="1">
      <alignment horizontal="center" vertical="top"/>
    </xf>
    <xf numFmtId="1" fontId="5" fillId="0" borderId="0" xfId="206" applyNumberFormat="1" applyFont="1" applyAlignment="1" applyProtection="1">
      <alignment horizontal="left" vertical="top"/>
      <protection hidden="1"/>
    </xf>
    <xf numFmtId="1" fontId="5" fillId="0" borderId="0" xfId="200" applyNumberFormat="1" applyFont="1" applyFill="1" applyBorder="1" applyAlignment="1" applyProtection="1">
      <alignment vertical="top" wrapText="1"/>
    </xf>
    <xf numFmtId="1" fontId="4" fillId="0" borderId="0" xfId="206" applyNumberFormat="1" applyFont="1" applyAlignment="1" applyProtection="1">
      <alignment horizontal="left" vertical="top"/>
      <protection hidden="1"/>
    </xf>
    <xf numFmtId="1" fontId="4" fillId="0" borderId="0" xfId="206" applyNumberFormat="1" applyFont="1" applyAlignment="1" applyProtection="1">
      <alignment horizontal="center" vertical="top"/>
      <protection hidden="1"/>
    </xf>
    <xf numFmtId="1" fontId="55" fillId="0" borderId="0" xfId="0" applyNumberFormat="1" applyFont="1" applyAlignment="1">
      <alignment horizontal="right" vertical="top"/>
    </xf>
    <xf numFmtId="1" fontId="4" fillId="0" borderId="0" xfId="0" applyNumberFormat="1" applyFont="1" applyAlignment="1">
      <alignment horizontal="right" vertical="top"/>
    </xf>
    <xf numFmtId="1" fontId="5" fillId="0" borderId="0" xfId="0" applyNumberFormat="1" applyFont="1" applyAlignment="1">
      <alignment horizontal="center" vertical="top"/>
    </xf>
    <xf numFmtId="1" fontId="39" fillId="0" borderId="0" xfId="0" applyNumberFormat="1" applyFont="1" applyAlignment="1">
      <alignment horizontal="center" vertical="top"/>
    </xf>
    <xf numFmtId="1" fontId="5" fillId="0" borderId="0" xfId="212" applyNumberFormat="1" applyFont="1" applyFill="1" applyBorder="1" applyAlignment="1" applyProtection="1">
      <alignment horizontal="center" vertical="top" wrapText="1"/>
      <protection hidden="1"/>
    </xf>
    <xf numFmtId="1" fontId="39" fillId="0" borderId="0" xfId="200" applyNumberFormat="1" applyFont="1" applyFill="1" applyBorder="1" applyAlignment="1" applyProtection="1">
      <alignment horizontal="center" vertical="top"/>
      <protection hidden="1"/>
    </xf>
    <xf numFmtId="1" fontId="4" fillId="0" borderId="0" xfId="200" applyNumberFormat="1" applyFont="1" applyFill="1" applyBorder="1" applyAlignment="1" applyProtection="1">
      <alignment horizontal="center" vertical="top"/>
      <protection hidden="1"/>
    </xf>
    <xf numFmtId="1" fontId="5" fillId="0" borderId="0" xfId="0" applyNumberFormat="1" applyFont="1" applyAlignment="1" applyProtection="1">
      <alignment horizontal="center" vertical="top"/>
      <protection hidden="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0" fillId="0" borderId="4" xfId="0" applyBorder="1" applyAlignment="1">
      <alignment horizontal="center" vertical="center"/>
    </xf>
    <xf numFmtId="0" fontId="18" fillId="0" borderId="0" xfId="197" applyFont="1" applyProtection="1">
      <protection hidden="1"/>
    </xf>
    <xf numFmtId="0" fontId="42" fillId="14" borderId="0" xfId="203" applyFont="1" applyFill="1" applyAlignment="1" applyProtection="1">
      <alignment vertical="center"/>
      <protection hidden="1"/>
    </xf>
    <xf numFmtId="0" fontId="4" fillId="14" borderId="0" xfId="203" applyFont="1" applyFill="1" applyAlignment="1" applyProtection="1">
      <alignment vertical="center" wrapText="1"/>
      <protection hidden="1"/>
    </xf>
    <xf numFmtId="0" fontId="4" fillId="14" borderId="0" xfId="203" applyFont="1" applyFill="1" applyAlignment="1" applyProtection="1">
      <alignment vertical="center"/>
      <protection hidden="1"/>
    </xf>
    <xf numFmtId="0" fontId="32" fillId="14" borderId="0" xfId="203" applyFont="1" applyFill="1" applyAlignment="1" applyProtection="1">
      <alignment vertical="center" wrapText="1"/>
      <protection hidden="1"/>
    </xf>
    <xf numFmtId="0" fontId="32" fillId="14" borderId="0" xfId="203" applyFont="1" applyFill="1" applyAlignment="1" applyProtection="1">
      <alignment vertical="center"/>
      <protection hidden="1"/>
    </xf>
    <xf numFmtId="0" fontId="85" fillId="15" borderId="4" xfId="0" applyFont="1" applyFill="1" applyBorder="1" applyAlignment="1">
      <alignment horizontal="center" vertical="top" wrapText="1"/>
    </xf>
    <xf numFmtId="0" fontId="5" fillId="15" borderId="4" xfId="20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xf>
    <xf numFmtId="1" fontId="5" fillId="15" borderId="4" xfId="200" applyNumberFormat="1" applyFont="1" applyFill="1" applyBorder="1" applyAlignment="1" applyProtection="1">
      <alignment horizontal="center" vertical="top" wrapText="1"/>
    </xf>
    <xf numFmtId="164" fontId="5" fillId="15" borderId="4" xfId="200" applyNumberFormat="1" applyFont="1" applyFill="1" applyBorder="1" applyAlignment="1" applyProtection="1">
      <alignment horizontal="center" vertical="top" wrapText="1"/>
    </xf>
    <xf numFmtId="1" fontId="90" fillId="15" borderId="4" xfId="0" applyNumberFormat="1" applyFont="1" applyFill="1" applyBorder="1" applyAlignment="1">
      <alignment horizontal="center" vertical="top" wrapText="1"/>
    </xf>
    <xf numFmtId="0" fontId="90" fillId="15" borderId="4" xfId="0" applyFont="1" applyFill="1" applyBorder="1" applyAlignment="1">
      <alignment horizontal="center" vertical="top" wrapText="1"/>
    </xf>
    <xf numFmtId="0" fontId="5" fillId="15" borderId="4" xfId="0" applyFont="1" applyFill="1" applyBorder="1" applyAlignment="1">
      <alignment vertical="top" wrapText="1"/>
    </xf>
    <xf numFmtId="1" fontId="5" fillId="15" borderId="4" xfId="0" applyNumberFormat="1" applyFont="1" applyFill="1" applyBorder="1" applyAlignment="1">
      <alignment horizontal="center" vertical="center"/>
    </xf>
    <xf numFmtId="1" fontId="91" fillId="15" borderId="4" xfId="0" applyNumberFormat="1" applyFont="1" applyFill="1" applyBorder="1" applyAlignment="1">
      <alignment horizontal="center" vertical="center"/>
    </xf>
    <xf numFmtId="1" fontId="91" fillId="15" borderId="4" xfId="0" applyNumberFormat="1" applyFont="1" applyFill="1" applyBorder="1" applyAlignment="1">
      <alignment horizontal="center" vertical="center" wrapText="1"/>
    </xf>
    <xf numFmtId="1" fontId="90" fillId="15" borderId="4" xfId="0" applyNumberFormat="1" applyFont="1" applyFill="1" applyBorder="1" applyAlignment="1">
      <alignment horizontal="center" vertical="center" wrapText="1"/>
    </xf>
    <xf numFmtId="0" fontId="90" fillId="15" borderId="4" xfId="0" applyFont="1" applyFill="1" applyBorder="1" applyAlignment="1">
      <alignment horizontal="center" vertical="center" wrapText="1"/>
    </xf>
    <xf numFmtId="0" fontId="5" fillId="15" borderId="4" xfId="0" applyFont="1" applyFill="1" applyBorder="1" applyAlignment="1">
      <alignment horizontal="center" vertical="center"/>
    </xf>
    <xf numFmtId="0" fontId="26" fillId="0" borderId="4" xfId="203" applyNumberFormat="1" applyFont="1" applyFill="1" applyBorder="1" applyAlignment="1" applyProtection="1">
      <alignment vertical="center" wrapText="1"/>
      <protection hidden="1"/>
    </xf>
    <xf numFmtId="0" fontId="26" fillId="11" borderId="0" xfId="203" applyNumberFormat="1" applyFont="1" applyFill="1" applyBorder="1" applyAlignment="1" applyProtection="1">
      <alignment vertical="center" wrapText="1"/>
      <protection hidden="1"/>
    </xf>
    <xf numFmtId="1" fontId="4" fillId="13" borderId="0" xfId="0" applyNumberFormat="1" applyFont="1" applyFill="1" applyAlignment="1">
      <alignment horizontal="center" vertical="top" wrapText="1"/>
    </xf>
    <xf numFmtId="164" fontId="4" fillId="13" borderId="0" xfId="0" applyNumberFormat="1" applyFont="1" applyFill="1" applyAlignment="1">
      <alignment horizontal="center" vertical="top" wrapText="1"/>
    </xf>
    <xf numFmtId="1" fontId="4" fillId="13" borderId="0" xfId="0" applyNumberFormat="1" applyFont="1" applyFill="1" applyAlignment="1">
      <alignment horizontal="center" vertical="center" wrapText="1"/>
    </xf>
    <xf numFmtId="0" fontId="4" fillId="13" borderId="0" xfId="0" applyFont="1" applyFill="1" applyAlignment="1">
      <alignment horizontal="center" vertical="top" wrapText="1"/>
    </xf>
    <xf numFmtId="0" fontId="15" fillId="15" borderId="4" xfId="0" applyFont="1" applyFill="1" applyBorder="1" applyAlignment="1" applyProtection="1">
      <alignment horizontal="left" vertical="center" wrapText="1"/>
      <protection hidden="1"/>
    </xf>
    <xf numFmtId="0" fontId="5" fillId="15" borderId="33" xfId="0" applyFont="1" applyFill="1" applyBorder="1" applyAlignment="1">
      <alignment horizontal="center" vertical="top" wrapText="1"/>
    </xf>
    <xf numFmtId="0" fontId="15" fillId="15" borderId="34" xfId="0" applyFont="1" applyFill="1" applyBorder="1" applyAlignment="1">
      <alignment horizontal="left" vertical="top" wrapText="1"/>
    </xf>
    <xf numFmtId="0" fontId="15" fillId="15" borderId="4" xfId="0" applyFont="1" applyFill="1" applyBorder="1" applyAlignment="1" applyProtection="1">
      <alignment horizontal="center" vertical="center" wrapText="1"/>
      <protection hidden="1"/>
    </xf>
    <xf numFmtId="167" fontId="15" fillId="15" borderId="4" xfId="0" applyNumberFormat="1" applyFont="1" applyFill="1" applyBorder="1" applyAlignment="1" applyProtection="1">
      <alignment horizontal="center" vertical="center" wrapText="1"/>
      <protection hidden="1"/>
    </xf>
    <xf numFmtId="0" fontId="15" fillId="15" borderId="15" xfId="0" applyFont="1" applyFill="1" applyBorder="1" applyAlignment="1" applyProtection="1">
      <alignment horizontal="center" vertical="center" wrapText="1"/>
      <protection hidden="1"/>
    </xf>
    <xf numFmtId="0" fontId="85" fillId="15" borderId="15" xfId="0" applyFont="1" applyFill="1" applyBorder="1" applyAlignment="1">
      <alignment horizontal="center" vertical="top" wrapText="1"/>
    </xf>
    <xf numFmtId="0" fontId="106" fillId="0" borderId="0" xfId="0" applyFont="1" applyAlignment="1">
      <alignment vertical="top"/>
    </xf>
    <xf numFmtId="0" fontId="107" fillId="0" borderId="0" xfId="0" applyFont="1" applyAlignment="1">
      <alignment vertical="top"/>
    </xf>
    <xf numFmtId="2" fontId="19" fillId="0" borderId="4" xfId="0" applyNumberFormat="1" applyFont="1" applyBorder="1" applyAlignment="1">
      <alignment vertical="top"/>
    </xf>
    <xf numFmtId="0" fontId="15" fillId="13" borderId="4" xfId="0" applyFont="1" applyFill="1" applyBorder="1" applyAlignment="1">
      <alignment horizontal="left" vertical="top" wrapText="1"/>
    </xf>
    <xf numFmtId="4" fontId="15" fillId="13" borderId="4" xfId="11" applyNumberFormat="1" applyFont="1" applyFill="1" applyBorder="1" applyAlignment="1" applyProtection="1">
      <alignment vertical="top" wrapText="1"/>
    </xf>
    <xf numFmtId="0" fontId="68" fillId="13" borderId="4" xfId="0" applyFont="1" applyFill="1" applyBorder="1" applyAlignment="1">
      <alignment vertical="top"/>
    </xf>
    <xf numFmtId="0" fontId="15" fillId="13" borderId="4" xfId="0" applyFont="1" applyFill="1" applyBorder="1" applyAlignment="1" applyProtection="1">
      <alignment horizontal="left" vertical="center" wrapText="1"/>
      <protection hidden="1"/>
    </xf>
    <xf numFmtId="180" fontId="79" fillId="0" borderId="4"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horizontal="left" vertical="top" wrapText="1"/>
      <protection hidden="1"/>
    </xf>
    <xf numFmtId="0" fontId="15" fillId="11" borderId="15" xfId="0" applyFont="1" applyFill="1" applyBorder="1" applyAlignment="1" applyProtection="1">
      <alignment horizontal="center" vertical="center" wrapText="1"/>
      <protection hidden="1"/>
    </xf>
    <xf numFmtId="164" fontId="4" fillId="0" borderId="4" xfId="0" applyNumberFormat="1" applyFont="1" applyBorder="1" applyAlignment="1">
      <alignment horizontal="left" vertical="top" wrapText="1"/>
    </xf>
    <xf numFmtId="0" fontId="15" fillId="16" borderId="12" xfId="204" applyFont="1" applyFill="1" applyBorder="1" applyAlignment="1" applyProtection="1">
      <alignment horizontal="center" vertical="center" wrapText="1"/>
      <protection hidden="1"/>
    </xf>
    <xf numFmtId="0" fontId="85" fillId="17" borderId="15" xfId="0" applyFont="1" applyFill="1" applyBorder="1" applyAlignment="1">
      <alignment horizontal="center" vertical="top" wrapText="1"/>
    </xf>
    <xf numFmtId="0" fontId="85" fillId="17" borderId="3" xfId="214" applyFont="1" applyFill="1" applyBorder="1" applyAlignment="1">
      <alignment vertical="top" wrapText="1"/>
    </xf>
    <xf numFmtId="0" fontId="85" fillId="17" borderId="15" xfId="214" applyFont="1" applyFill="1" applyBorder="1" applyAlignment="1">
      <alignment vertical="top" wrapText="1"/>
    </xf>
    <xf numFmtId="0" fontId="93" fillId="0" borderId="5" xfId="0" applyFont="1" applyBorder="1" applyAlignment="1">
      <alignment horizontal="left" vertical="top"/>
    </xf>
    <xf numFmtId="0" fontId="94" fillId="0" borderId="5" xfId="0" applyFont="1" applyBorder="1" applyAlignment="1">
      <alignment vertical="top"/>
    </xf>
    <xf numFmtId="0" fontId="93" fillId="0" borderId="5" xfId="0" applyFont="1" applyBorder="1" applyAlignment="1">
      <alignment horizontal="center" vertical="top"/>
    </xf>
    <xf numFmtId="0" fontId="93" fillId="0" borderId="5" xfId="0" applyFont="1" applyBorder="1" applyAlignment="1">
      <alignment vertical="top"/>
    </xf>
    <xf numFmtId="0" fontId="95" fillId="0" borderId="0" xfId="0" applyFont="1" applyAlignment="1">
      <alignment horizontal="left" vertical="top"/>
    </xf>
    <xf numFmtId="0" fontId="96" fillId="0" borderId="0" xfId="0" applyFont="1" applyAlignment="1">
      <alignment horizontal="center" vertical="top"/>
    </xf>
    <xf numFmtId="0" fontId="96" fillId="0" borderId="0" xfId="0" applyFont="1" applyAlignment="1">
      <alignment vertical="top"/>
    </xf>
    <xf numFmtId="0" fontId="94" fillId="0" borderId="0" xfId="0" applyFont="1" applyAlignment="1">
      <alignment vertical="top"/>
    </xf>
    <xf numFmtId="0" fontId="94" fillId="0" borderId="0" xfId="0" applyFont="1" applyAlignment="1">
      <alignment horizontal="center" vertical="top"/>
    </xf>
    <xf numFmtId="0" fontId="94" fillId="5" borderId="0" xfId="0" applyFont="1" applyFill="1" applyAlignment="1">
      <alignment horizontal="left" vertical="top"/>
    </xf>
    <xf numFmtId="0" fontId="94" fillId="5" borderId="0" xfId="0" applyFont="1" applyFill="1" applyAlignment="1">
      <alignment vertical="top"/>
    </xf>
    <xf numFmtId="0" fontId="94" fillId="0" borderId="0" xfId="0" applyFont="1" applyAlignment="1">
      <alignment horizontal="left" vertical="top"/>
    </xf>
    <xf numFmtId="1" fontId="94" fillId="5" borderId="0" xfId="0" applyNumberFormat="1" applyFont="1" applyFill="1" applyAlignment="1">
      <alignment vertical="top"/>
    </xf>
    <xf numFmtId="2" fontId="94" fillId="0" borderId="0" xfId="0" applyNumberFormat="1" applyFont="1" applyAlignment="1">
      <alignment vertical="top"/>
    </xf>
    <xf numFmtId="0" fontId="96" fillId="0" borderId="0" xfId="0" applyFont="1" applyAlignment="1">
      <alignment horizontal="left" vertical="top"/>
    </xf>
    <xf numFmtId="10" fontId="94" fillId="0" borderId="0" xfId="0" applyNumberFormat="1" applyFont="1" applyAlignment="1">
      <alignment horizontal="center" vertical="top"/>
    </xf>
    <xf numFmtId="1" fontId="94" fillId="0" borderId="0" xfId="0" applyNumberFormat="1" applyFont="1" applyAlignment="1">
      <alignment vertical="top"/>
    </xf>
    <xf numFmtId="0" fontId="93" fillId="0" borderId="0" xfId="206" applyFont="1" applyAlignment="1" applyProtection="1">
      <alignment vertical="top"/>
      <protection hidden="1"/>
    </xf>
    <xf numFmtId="0" fontId="94" fillId="0" borderId="0" xfId="206" applyFont="1" applyAlignment="1" applyProtection="1">
      <alignment vertical="top"/>
      <protection hidden="1"/>
    </xf>
    <xf numFmtId="0" fontId="93" fillId="0" borderId="0" xfId="206" applyFont="1" applyAlignment="1" applyProtection="1">
      <alignment horizontal="center" vertical="top"/>
      <protection hidden="1"/>
    </xf>
    <xf numFmtId="0" fontId="94" fillId="0" borderId="0" xfId="0" applyFont="1" applyAlignment="1" applyProtection="1">
      <alignment horizontal="left" vertical="top"/>
      <protection hidden="1"/>
    </xf>
    <xf numFmtId="0" fontId="94" fillId="0" borderId="0" xfId="206" applyFont="1" applyAlignment="1" applyProtection="1">
      <alignment horizontal="left" vertical="top"/>
      <protection hidden="1"/>
    </xf>
    <xf numFmtId="10" fontId="93" fillId="0" borderId="0" xfId="0" applyNumberFormat="1" applyFont="1" applyAlignment="1">
      <alignment horizontal="center" vertical="top"/>
    </xf>
    <xf numFmtId="2" fontId="94" fillId="0" borderId="0" xfId="0" applyNumberFormat="1" applyFont="1" applyAlignment="1">
      <alignment horizontal="center" vertical="top"/>
    </xf>
    <xf numFmtId="2" fontId="93" fillId="0" borderId="0" xfId="0" applyNumberFormat="1" applyFont="1" applyAlignment="1">
      <alignment horizontal="center" vertical="top"/>
    </xf>
    <xf numFmtId="179" fontId="94" fillId="0" borderId="0" xfId="0" applyNumberFormat="1" applyFont="1" applyAlignment="1">
      <alignment horizontal="center" vertical="top"/>
    </xf>
    <xf numFmtId="0" fontId="94" fillId="0" borderId="0" xfId="206" applyFont="1" applyAlignment="1" applyProtection="1">
      <alignment horizontal="center" vertical="top"/>
      <protection hidden="1"/>
    </xf>
    <xf numFmtId="15" fontId="94" fillId="0" borderId="0" xfId="0" applyNumberFormat="1" applyFont="1" applyAlignment="1">
      <alignment vertical="top"/>
    </xf>
    <xf numFmtId="0" fontId="95" fillId="0" borderId="0" xfId="0" applyFont="1" applyAlignment="1">
      <alignment horizontal="left" vertical="top" wrapText="1"/>
    </xf>
    <xf numFmtId="0" fontId="96" fillId="0" borderId="0" xfId="0" applyFont="1" applyAlignment="1">
      <alignment horizontal="center" vertical="top" wrapText="1"/>
    </xf>
    <xf numFmtId="0" fontId="96" fillId="0" borderId="0" xfId="0" applyFont="1" applyAlignment="1">
      <alignment vertical="top" wrapText="1"/>
    </xf>
    <xf numFmtId="0" fontId="94" fillId="0" borderId="0" xfId="0" applyFont="1" applyAlignment="1">
      <alignment horizontal="justify" vertical="top" wrapText="1"/>
    </xf>
    <xf numFmtId="0" fontId="93" fillId="0" borderId="0" xfId="0" applyFont="1" applyAlignment="1">
      <alignment horizontal="center" vertical="top"/>
    </xf>
    <xf numFmtId="0" fontId="93" fillId="0" borderId="0" xfId="0" applyFont="1" applyAlignment="1" applyProtection="1">
      <alignment horizontal="center" vertical="top" wrapText="1"/>
      <protection hidden="1"/>
    </xf>
    <xf numFmtId="0" fontId="93" fillId="0" borderId="0" xfId="0" applyFont="1" applyAlignment="1" applyProtection="1">
      <alignment horizontal="center" vertical="top"/>
      <protection hidden="1"/>
    </xf>
    <xf numFmtId="1" fontId="96" fillId="0" borderId="0" xfId="0" applyNumberFormat="1" applyFont="1" applyAlignment="1" applyProtection="1">
      <alignment vertical="top"/>
      <protection hidden="1"/>
    </xf>
    <xf numFmtId="0" fontId="96" fillId="0" borderId="0" xfId="0" applyFont="1" applyAlignment="1" applyProtection="1">
      <alignment vertical="top"/>
      <protection hidden="1"/>
    </xf>
    <xf numFmtId="0" fontId="93" fillId="11" borderId="15" xfId="0" applyFont="1" applyFill="1" applyBorder="1" applyAlignment="1">
      <alignment horizontal="center" vertical="top" wrapText="1"/>
    </xf>
    <xf numFmtId="2" fontId="0" fillId="0" borderId="0" xfId="0" applyNumberFormat="1" applyAlignment="1">
      <alignment vertical="top"/>
    </xf>
    <xf numFmtId="0" fontId="0" fillId="0" borderId="4" xfId="0" applyBorder="1" applyAlignment="1">
      <alignment horizontal="left" vertical="top" wrapText="1"/>
    </xf>
    <xf numFmtId="2" fontId="93" fillId="0" borderId="0" xfId="0" applyNumberFormat="1" applyFont="1" applyAlignment="1">
      <alignment vertical="top"/>
    </xf>
    <xf numFmtId="0" fontId="94" fillId="6" borderId="35" xfId="0" applyFont="1" applyFill="1" applyBorder="1" applyAlignment="1">
      <alignment horizontal="center" vertical="top" wrapText="1"/>
    </xf>
    <xf numFmtId="0" fontId="94" fillId="6" borderId="5" xfId="0" applyFont="1" applyFill="1" applyBorder="1" applyAlignment="1">
      <alignment horizontal="center" vertical="top" wrapText="1"/>
    </xf>
    <xf numFmtId="0" fontId="94" fillId="0" borderId="23" xfId="211" applyNumberFormat="1" applyFont="1" applyFill="1" applyBorder="1" applyAlignment="1" applyProtection="1">
      <alignment horizontal="center" vertical="top"/>
    </xf>
    <xf numFmtId="0" fontId="94" fillId="0" borderId="3" xfId="211" applyNumberFormat="1" applyFont="1" applyFill="1" applyBorder="1" applyAlignment="1" applyProtection="1">
      <alignment horizontal="center" vertical="top"/>
    </xf>
    <xf numFmtId="0" fontId="94" fillId="7" borderId="37" xfId="211" applyNumberFormat="1" applyFont="1" applyFill="1" applyBorder="1" applyAlignment="1" applyProtection="1">
      <alignment horizontal="center" vertical="top"/>
    </xf>
    <xf numFmtId="0" fontId="94" fillId="7" borderId="38" xfId="211" applyNumberFormat="1" applyFont="1" applyFill="1" applyBorder="1" applyAlignment="1" applyProtection="1">
      <alignment horizontal="center" vertical="top"/>
    </xf>
    <xf numFmtId="0" fontId="94" fillId="0" borderId="0" xfId="0" applyFont="1" applyAlignment="1">
      <alignment horizontal="right" vertical="top"/>
    </xf>
    <xf numFmtId="0" fontId="94" fillId="7" borderId="0" xfId="211" applyNumberFormat="1" applyFont="1" applyFill="1" applyBorder="1" applyAlignment="1" applyProtection="1">
      <alignment horizontal="center" vertical="top"/>
    </xf>
    <xf numFmtId="0" fontId="93" fillId="0" borderId="0" xfId="0" applyFont="1" applyAlignment="1">
      <alignment horizontal="left" vertical="top"/>
    </xf>
    <xf numFmtId="0" fontId="93" fillId="0" borderId="0" xfId="0" applyFont="1" applyAlignment="1">
      <alignment horizontal="justify" vertical="top"/>
    </xf>
    <xf numFmtId="177" fontId="93" fillId="0" borderId="0" xfId="0" applyNumberFormat="1" applyFont="1" applyAlignment="1">
      <alignment vertical="top"/>
    </xf>
    <xf numFmtId="14" fontId="94" fillId="0" borderId="0" xfId="0" applyNumberFormat="1" applyFont="1" applyAlignment="1">
      <alignment horizontal="center" vertical="top"/>
    </xf>
    <xf numFmtId="0" fontId="93" fillId="0" borderId="0" xfId="0" applyFont="1" applyAlignment="1">
      <alignment vertical="top"/>
    </xf>
    <xf numFmtId="10" fontId="96" fillId="0" borderId="0" xfId="0" applyNumberFormat="1" applyFont="1" applyAlignment="1">
      <alignment horizontal="center" vertical="top"/>
    </xf>
    <xf numFmtId="0" fontId="96" fillId="0" borderId="0" xfId="0" applyFont="1" applyAlignment="1" applyProtection="1">
      <alignment horizontal="center" vertical="top"/>
      <protection hidden="1"/>
    </xf>
    <xf numFmtId="10" fontId="96" fillId="0" borderId="0" xfId="0" applyNumberFormat="1" applyFont="1" applyAlignment="1" applyProtection="1">
      <alignment horizontal="center" vertical="top"/>
      <protection hidden="1"/>
    </xf>
    <xf numFmtId="0" fontId="95" fillId="0" borderId="0" xfId="0" applyFont="1" applyAlignment="1" applyProtection="1">
      <alignment horizontal="right" vertical="top"/>
      <protection hidden="1"/>
    </xf>
    <xf numFmtId="0" fontId="95" fillId="0" borderId="0" xfId="0" applyFont="1" applyAlignment="1" applyProtection="1">
      <alignment horizontal="left" vertical="top"/>
      <protection hidden="1"/>
    </xf>
    <xf numFmtId="0" fontId="95" fillId="0" borderId="0" xfId="0" applyFont="1" applyAlignment="1" applyProtection="1">
      <alignment horizontal="center" vertical="top"/>
      <protection hidden="1"/>
    </xf>
    <xf numFmtId="0" fontId="95" fillId="0" borderId="0" xfId="0" applyFont="1" applyAlignment="1" applyProtection="1">
      <alignment vertical="top"/>
      <protection hidden="1"/>
    </xf>
    <xf numFmtId="0" fontId="96" fillId="0" borderId="0" xfId="0" applyFont="1" applyAlignment="1" applyProtection="1">
      <alignment horizontal="left" vertical="top"/>
      <protection hidden="1"/>
    </xf>
    <xf numFmtId="0" fontId="95" fillId="0" borderId="0" xfId="0" applyFont="1" applyAlignment="1" applyProtection="1">
      <alignment horizontal="center" vertical="top" wrapText="1"/>
      <protection hidden="1"/>
    </xf>
    <xf numFmtId="0" fontId="95" fillId="0" borderId="0" xfId="206" applyFont="1" applyAlignment="1" applyProtection="1">
      <alignment vertical="top"/>
      <protection hidden="1"/>
    </xf>
    <xf numFmtId="0" fontId="96" fillId="0" borderId="0" xfId="206" applyFont="1" applyAlignment="1" applyProtection="1">
      <alignment vertical="top"/>
      <protection hidden="1"/>
    </xf>
    <xf numFmtId="0" fontId="95" fillId="0" borderId="0" xfId="206" applyFont="1" applyAlignment="1" applyProtection="1">
      <alignment horizontal="center" vertical="top"/>
      <protection hidden="1"/>
    </xf>
    <xf numFmtId="0" fontId="96" fillId="0" borderId="0" xfId="206" applyFont="1" applyAlignment="1" applyProtection="1">
      <alignment horizontal="left" vertical="top"/>
      <protection hidden="1"/>
    </xf>
    <xf numFmtId="179" fontId="94" fillId="0" borderId="0" xfId="0" applyNumberFormat="1" applyFont="1" applyAlignment="1">
      <alignment vertical="top"/>
    </xf>
    <xf numFmtId="0" fontId="96" fillId="0" borderId="0" xfId="206" applyFont="1" applyAlignment="1" applyProtection="1">
      <alignment horizontal="center" vertical="top"/>
      <protection hidden="1"/>
    </xf>
    <xf numFmtId="10" fontId="95" fillId="0" borderId="0" xfId="0" applyNumberFormat="1" applyFont="1" applyAlignment="1" applyProtection="1">
      <alignment horizontal="center" vertical="top" wrapText="1"/>
      <protection hidden="1"/>
    </xf>
    <xf numFmtId="0" fontId="95" fillId="0" borderId="0" xfId="0" applyFont="1" applyAlignment="1" applyProtection="1">
      <alignment vertical="top" wrapText="1"/>
      <protection hidden="1"/>
    </xf>
    <xf numFmtId="0" fontId="94" fillId="0" borderId="0" xfId="0" applyFont="1" applyAlignment="1" applyProtection="1">
      <alignment horizontal="center" vertical="top" wrapText="1"/>
      <protection hidden="1"/>
    </xf>
    <xf numFmtId="10" fontId="95" fillId="0" borderId="0" xfId="0" applyNumberFormat="1" applyFont="1" applyAlignment="1" applyProtection="1">
      <alignment horizontal="center" vertical="top"/>
      <protection hidden="1"/>
    </xf>
    <xf numFmtId="0" fontId="94" fillId="0" borderId="0" xfId="0" applyFont="1" applyAlignment="1" applyProtection="1">
      <alignment horizontal="center" vertical="top"/>
      <protection hidden="1"/>
    </xf>
    <xf numFmtId="164" fontId="95" fillId="0" borderId="0" xfId="211" applyNumberFormat="1" applyFont="1" applyFill="1" applyBorder="1" applyAlignment="1" applyProtection="1">
      <alignment horizontal="center" vertical="top" wrapText="1"/>
      <protection hidden="1"/>
    </xf>
    <xf numFmtId="10" fontId="95" fillId="0" borderId="0" xfId="211" applyNumberFormat="1" applyFont="1" applyFill="1" applyBorder="1" applyAlignment="1" applyProtection="1">
      <alignment horizontal="center" vertical="top" wrapText="1"/>
      <protection hidden="1"/>
    </xf>
    <xf numFmtId="0" fontId="95" fillId="0" borderId="0" xfId="211" applyFont="1" applyFill="1" applyBorder="1" applyAlignment="1" applyProtection="1">
      <alignment vertical="top"/>
      <protection hidden="1"/>
    </xf>
    <xf numFmtId="0" fontId="96" fillId="0" borderId="0" xfId="211" applyNumberFormat="1" applyFont="1" applyFill="1" applyBorder="1" applyAlignment="1" applyProtection="1">
      <alignment horizontal="center" vertical="top" wrapText="1"/>
      <protection hidden="1"/>
    </xf>
    <xf numFmtId="2" fontId="96" fillId="0" borderId="0" xfId="0" applyNumberFormat="1" applyFont="1" applyAlignment="1" applyProtection="1">
      <alignment horizontal="right" vertical="top" wrapText="1"/>
      <protection hidden="1"/>
    </xf>
    <xf numFmtId="2" fontId="96" fillId="0" borderId="0" xfId="0" applyNumberFormat="1" applyFont="1" applyAlignment="1" applyProtection="1">
      <alignment horizontal="right" vertical="top"/>
      <protection hidden="1"/>
    </xf>
    <xf numFmtId="2" fontId="93" fillId="0" borderId="0" xfId="0" applyNumberFormat="1" applyFont="1" applyAlignment="1" applyProtection="1">
      <alignment horizontal="center" vertical="top"/>
      <protection hidden="1"/>
    </xf>
    <xf numFmtId="164" fontId="96" fillId="0" borderId="0" xfId="211" applyNumberFormat="1" applyFont="1" applyFill="1" applyBorder="1" applyAlignment="1" applyProtection="1">
      <alignment horizontal="center" vertical="top" wrapText="1"/>
      <protection hidden="1"/>
    </xf>
    <xf numFmtId="10" fontId="96" fillId="0" borderId="0" xfId="211" applyNumberFormat="1" applyFont="1" applyFill="1" applyBorder="1" applyAlignment="1" applyProtection="1">
      <alignment horizontal="center" vertical="top" wrapText="1"/>
      <protection hidden="1"/>
    </xf>
    <xf numFmtId="0" fontId="96" fillId="0" borderId="0" xfId="211" applyFont="1" applyFill="1" applyBorder="1" applyAlignment="1" applyProtection="1">
      <alignment vertical="top" wrapText="1"/>
      <protection hidden="1"/>
    </xf>
    <xf numFmtId="167" fontId="96" fillId="0" borderId="0" xfId="0" applyNumberFormat="1" applyFont="1" applyAlignment="1" applyProtection="1">
      <alignment horizontal="right" vertical="top" wrapText="1"/>
      <protection hidden="1"/>
    </xf>
    <xf numFmtId="167" fontId="94" fillId="0" borderId="0" xfId="0" applyNumberFormat="1" applyFont="1" applyAlignment="1" applyProtection="1">
      <alignment horizontal="right" vertical="top" wrapText="1"/>
      <protection hidden="1"/>
    </xf>
    <xf numFmtId="2" fontId="94" fillId="0" borderId="0" xfId="0" applyNumberFormat="1" applyFont="1" applyAlignment="1" applyProtection="1">
      <alignment vertical="top" wrapText="1"/>
      <protection hidden="1"/>
    </xf>
    <xf numFmtId="0" fontId="96" fillId="0" borderId="0" xfId="211" applyNumberFormat="1" applyFont="1" applyFill="1" applyBorder="1" applyAlignment="1" applyProtection="1">
      <alignment vertical="top"/>
      <protection hidden="1"/>
    </xf>
    <xf numFmtId="166" fontId="96" fillId="0" borderId="0" xfId="0" applyNumberFormat="1" applyFont="1" applyAlignment="1" applyProtection="1">
      <alignment horizontal="right" vertical="top" wrapText="1"/>
      <protection hidden="1"/>
    </xf>
    <xf numFmtId="2" fontId="94" fillId="0" borderId="0" xfId="0" applyNumberFormat="1" applyFont="1" applyAlignment="1" applyProtection="1">
      <alignment vertical="top"/>
      <protection hidden="1"/>
    </xf>
    <xf numFmtId="0" fontId="96" fillId="0" borderId="0" xfId="211" applyFont="1" applyFill="1" applyBorder="1" applyAlignment="1" applyProtection="1">
      <alignment horizontal="center" vertical="top" wrapText="1"/>
      <protection hidden="1"/>
    </xf>
    <xf numFmtId="2" fontId="96" fillId="0" borderId="0" xfId="11" applyNumberFormat="1" applyFont="1" applyFill="1" applyBorder="1" applyAlignment="1" applyProtection="1">
      <alignment horizontal="right" vertical="top" wrapText="1"/>
      <protection hidden="1"/>
    </xf>
    <xf numFmtId="167" fontId="94" fillId="0" borderId="0" xfId="11" applyNumberFormat="1" applyFont="1" applyFill="1" applyBorder="1" applyAlignment="1" applyProtection="1">
      <alignment horizontal="center" vertical="top"/>
      <protection hidden="1"/>
    </xf>
    <xf numFmtId="170" fontId="96" fillId="0" borderId="0" xfId="211" quotePrefix="1" applyNumberFormat="1" applyFont="1" applyFill="1" applyBorder="1" applyAlignment="1" applyProtection="1">
      <alignment vertical="top" wrapText="1"/>
      <protection hidden="1"/>
    </xf>
    <xf numFmtId="170" fontId="96" fillId="0" borderId="0" xfId="211" applyNumberFormat="1" applyFont="1" applyFill="1" applyBorder="1" applyAlignment="1" applyProtection="1">
      <alignment vertical="top" wrapText="1"/>
      <protection hidden="1"/>
    </xf>
    <xf numFmtId="0" fontId="95" fillId="0" borderId="0" xfId="211" applyFont="1" applyFill="1" applyBorder="1" applyAlignment="1" applyProtection="1">
      <alignment vertical="top" wrapText="1"/>
      <protection hidden="1"/>
    </xf>
    <xf numFmtId="164" fontId="96" fillId="0" borderId="0" xfId="211" applyNumberFormat="1" applyFont="1" applyFill="1" applyBorder="1" applyAlignment="1" applyProtection="1">
      <alignment vertical="top" wrapText="1"/>
      <protection hidden="1"/>
    </xf>
    <xf numFmtId="2" fontId="94" fillId="0" borderId="0" xfId="11" applyNumberFormat="1" applyFont="1" applyFill="1" applyBorder="1" applyAlignment="1" applyProtection="1">
      <alignment horizontal="center" vertical="top"/>
      <protection hidden="1"/>
    </xf>
    <xf numFmtId="0" fontId="96" fillId="0" borderId="0" xfId="211" applyNumberFormat="1" applyFont="1" applyFill="1" applyBorder="1" applyAlignment="1" applyProtection="1">
      <alignment vertical="top" wrapText="1"/>
      <protection hidden="1"/>
    </xf>
    <xf numFmtId="3" fontId="96" fillId="0" borderId="0" xfId="211" applyNumberFormat="1" applyFont="1" applyFill="1" applyBorder="1" applyAlignment="1" applyProtection="1">
      <alignment vertical="top" wrapText="1"/>
      <protection hidden="1"/>
    </xf>
    <xf numFmtId="0" fontId="95" fillId="0" borderId="0" xfId="211" applyFont="1" applyFill="1" applyBorder="1" applyAlignment="1" applyProtection="1">
      <alignment horizontal="center" vertical="top" wrapText="1"/>
      <protection hidden="1"/>
    </xf>
    <xf numFmtId="0" fontId="96" fillId="0" borderId="0" xfId="211" applyNumberFormat="1" applyFont="1" applyFill="1" applyBorder="1" applyAlignment="1" applyProtection="1">
      <alignment horizontal="center" vertical="top"/>
      <protection hidden="1"/>
    </xf>
    <xf numFmtId="10" fontId="96" fillId="0" borderId="0" xfId="211" applyNumberFormat="1" applyFont="1" applyFill="1" applyBorder="1" applyAlignment="1" applyProtection="1">
      <alignment horizontal="center" vertical="top"/>
      <protection hidden="1"/>
    </xf>
    <xf numFmtId="0" fontId="15" fillId="0" borderId="5" xfId="0" applyFont="1" applyBorder="1" applyAlignment="1">
      <alignment horizontal="left" vertical="top"/>
    </xf>
    <xf numFmtId="0" fontId="15" fillId="0" borderId="5" xfId="0" applyFont="1" applyBorder="1" applyAlignment="1">
      <alignment horizontal="justify" vertical="top"/>
    </xf>
    <xf numFmtId="0" fontId="15" fillId="0" borderId="5" xfId="0" applyFont="1" applyBorder="1" applyAlignment="1">
      <alignment horizontal="center" vertical="top"/>
    </xf>
    <xf numFmtId="0" fontId="15" fillId="0" borderId="5" xfId="0" applyFont="1" applyBorder="1" applyAlignment="1">
      <alignment vertical="top"/>
    </xf>
    <xf numFmtId="0" fontId="15" fillId="0" borderId="5" xfId="0" applyFont="1" applyBorder="1" applyAlignment="1">
      <alignment horizontal="right" vertical="top"/>
    </xf>
    <xf numFmtId="0" fontId="33" fillId="0" borderId="0" xfId="0" applyFont="1" applyAlignment="1">
      <alignment vertical="top"/>
    </xf>
    <xf numFmtId="0" fontId="0" fillId="0" borderId="0" xfId="0" applyAlignment="1">
      <alignment horizontal="center" vertical="top"/>
    </xf>
    <xf numFmtId="0" fontId="0" fillId="0" borderId="0" xfId="0" applyAlignment="1">
      <alignment horizontal="justify" vertical="top"/>
    </xf>
    <xf numFmtId="0" fontId="15" fillId="0" borderId="0" xfId="0" applyFont="1" applyAlignment="1">
      <alignment vertical="top" wrapText="1"/>
    </xf>
    <xf numFmtId="0" fontId="29" fillId="0" borderId="0" xfId="0" applyFont="1" applyAlignment="1">
      <alignment vertical="top"/>
    </xf>
    <xf numFmtId="0" fontId="33" fillId="0" borderId="0" xfId="0" applyFont="1" applyAlignment="1">
      <alignment horizontal="center" vertical="top"/>
    </xf>
    <xf numFmtId="0" fontId="33" fillId="0" borderId="0" xfId="0" applyFont="1" applyAlignment="1">
      <alignment horizontal="left" vertical="top"/>
    </xf>
    <xf numFmtId="0" fontId="27" fillId="0" borderId="0" xfId="0" applyFont="1" applyAlignment="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Protection="1">
      <alignment vertical="top"/>
    </xf>
    <xf numFmtId="0" fontId="15"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0" fillId="0" borderId="0" xfId="0" applyAlignment="1" applyProtection="1">
      <alignment horizontal="left" vertical="top"/>
      <protection hidden="1"/>
    </xf>
    <xf numFmtId="0" fontId="33" fillId="0" borderId="0" xfId="206" applyFont="1" applyAlignment="1" applyProtection="1">
      <alignment vertical="top"/>
      <protection hidden="1"/>
    </xf>
    <xf numFmtId="0" fontId="0" fillId="0" borderId="0" xfId="206" applyFont="1" applyAlignment="1" applyProtection="1">
      <alignment horizontal="left" vertical="top"/>
      <protection hidden="1"/>
    </xf>
    <xf numFmtId="0" fontId="0" fillId="0" borderId="0" xfId="206" applyFont="1" applyAlignment="1">
      <alignment horizontal="left" vertical="top"/>
    </xf>
    <xf numFmtId="0" fontId="15" fillId="0" borderId="0" xfId="206" applyFont="1" applyAlignment="1" applyProtection="1">
      <alignment horizontal="justify" vertical="top"/>
      <protection hidden="1"/>
    </xf>
    <xf numFmtId="0" fontId="15" fillId="15" borderId="4" xfId="200" applyNumberFormat="1" applyFont="1" applyFill="1" applyBorder="1" applyAlignment="1" applyProtection="1">
      <alignment horizontal="center" vertical="top" wrapText="1"/>
    </xf>
    <xf numFmtId="0" fontId="15" fillId="15" borderId="4" xfId="200" applyNumberFormat="1" applyFont="1" applyFill="1" applyBorder="1" applyAlignment="1" applyProtection="1">
      <alignment horizontal="center" vertical="top"/>
    </xf>
    <xf numFmtId="0" fontId="27" fillId="0" borderId="0" xfId="0" applyFont="1" applyAlignment="1">
      <alignment horizontal="center" vertical="top"/>
    </xf>
    <xf numFmtId="0" fontId="15" fillId="0" borderId="15" xfId="0" applyFont="1" applyBorder="1" applyAlignment="1">
      <alignment horizontal="center" vertical="top"/>
    </xf>
    <xf numFmtId="0" fontId="15" fillId="0" borderId="4" xfId="0" applyFont="1" applyBorder="1" applyAlignment="1">
      <alignment horizontal="center" vertical="top"/>
    </xf>
    <xf numFmtId="0" fontId="15" fillId="0" borderId="14" xfId="0" applyFont="1" applyBorder="1" applyAlignment="1">
      <alignment horizontal="center" vertical="top"/>
    </xf>
    <xf numFmtId="0" fontId="93" fillId="11" borderId="3" xfId="0" applyFont="1" applyFill="1" applyBorder="1" applyAlignment="1">
      <alignment horizontal="center" vertical="top" wrapText="1"/>
    </xf>
    <xf numFmtId="0" fontId="59" fillId="0" borderId="0" xfId="0" applyFont="1" applyAlignment="1">
      <alignment horizontal="center" vertical="top"/>
    </xf>
    <xf numFmtId="0" fontId="0" fillId="2" borderId="0" xfId="0" applyFill="1" applyAlignment="1">
      <alignment horizontal="center" vertical="top" wrapText="1"/>
    </xf>
    <xf numFmtId="0" fontId="15" fillId="2" borderId="0" xfId="211" applyFont="1" applyFill="1" applyBorder="1" applyAlignment="1" applyProtection="1">
      <alignment horizontal="justify" vertical="top" wrapText="1"/>
    </xf>
    <xf numFmtId="0" fontId="15" fillId="2" borderId="0" xfId="211" applyFont="1" applyFill="1" applyBorder="1" applyAlignment="1" applyProtection="1">
      <alignment horizontal="center" vertical="top" wrapText="1"/>
    </xf>
    <xf numFmtId="2" fontId="0" fillId="2" borderId="0" xfId="0" applyNumberFormat="1" applyFill="1" applyAlignment="1">
      <alignment horizontal="right" vertical="top"/>
    </xf>
    <xf numFmtId="43" fontId="0" fillId="2" borderId="0" xfId="11" applyFont="1" applyFill="1" applyBorder="1" applyAlignment="1" applyProtection="1">
      <alignment horizontal="right" vertical="top"/>
    </xf>
    <xf numFmtId="0" fontId="15" fillId="0" borderId="0" xfId="0" applyFont="1" applyAlignment="1">
      <alignment horizontal="center" vertical="top"/>
    </xf>
    <xf numFmtId="177" fontId="15" fillId="0" borderId="0" xfId="0" applyNumberFormat="1" applyFont="1" applyAlignment="1">
      <alignment horizontal="justify" vertical="top"/>
    </xf>
    <xf numFmtId="14" fontId="0" fillId="0" borderId="0" xfId="0" applyNumberFormat="1" applyAlignment="1">
      <alignment horizontal="center" vertical="top"/>
    </xf>
    <xf numFmtId="0" fontId="15" fillId="0" borderId="0" xfId="0" applyFont="1" applyAlignment="1">
      <alignment vertical="top"/>
    </xf>
    <xf numFmtId="0" fontId="33" fillId="0" borderId="0" xfId="0" applyFont="1" applyAlignment="1">
      <alignment horizontal="justify" vertical="top"/>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Protection="1">
      <alignment vertical="top"/>
      <protection hidden="1"/>
    </xf>
    <xf numFmtId="1" fontId="15" fillId="15" borderId="4" xfId="200" applyNumberFormat="1" applyFont="1" applyFill="1" applyBorder="1" applyAlignment="1" applyProtection="1">
      <alignment horizontal="center" vertical="top" wrapText="1"/>
    </xf>
    <xf numFmtId="164" fontId="15" fillId="15" borderId="4" xfId="200" applyNumberFormat="1" applyFont="1" applyFill="1" applyBorder="1" applyAlignment="1" applyProtection="1">
      <alignment horizontal="center" vertical="top" wrapText="1"/>
    </xf>
    <xf numFmtId="1" fontId="15" fillId="15" borderId="4" xfId="0" applyNumberFormat="1" applyFont="1" applyFill="1" applyBorder="1" applyAlignment="1">
      <alignment horizontal="center" vertical="center"/>
    </xf>
    <xf numFmtId="0" fontId="15" fillId="15" borderId="4" xfId="0" applyFont="1" applyFill="1" applyBorder="1" applyAlignment="1">
      <alignment horizontal="center" vertical="center"/>
    </xf>
    <xf numFmtId="0" fontId="99" fillId="15" borderId="4" xfId="0" applyFont="1" applyFill="1" applyBorder="1" applyAlignment="1">
      <alignment horizontal="center" vertical="top" wrapText="1"/>
    </xf>
    <xf numFmtId="10" fontId="99" fillId="15" borderId="4" xfId="0" applyNumberFormat="1" applyFont="1" applyFill="1" applyBorder="1" applyAlignment="1">
      <alignment horizontal="center" vertical="top" wrapText="1"/>
    </xf>
    <xf numFmtId="0" fontId="99" fillId="15" borderId="4" xfId="0" applyFont="1" applyFill="1" applyBorder="1" applyAlignment="1">
      <alignment vertical="top" wrapText="1"/>
    </xf>
    <xf numFmtId="0" fontId="99" fillId="15" borderId="4" xfId="0" applyFont="1" applyFill="1" applyBorder="1" applyAlignment="1">
      <alignment horizontal="center" vertical="top"/>
    </xf>
    <xf numFmtId="0" fontId="99" fillId="15" borderId="23" xfId="0" applyFont="1" applyFill="1" applyBorder="1" applyAlignment="1">
      <alignment horizontal="center" vertical="top"/>
    </xf>
    <xf numFmtId="0" fontId="99" fillId="15" borderId="15" xfId="0" applyFont="1" applyFill="1" applyBorder="1" applyAlignment="1">
      <alignment horizontal="center" vertical="top"/>
    </xf>
    <xf numFmtId="0" fontId="100" fillId="15" borderId="36" xfId="0" applyFont="1" applyFill="1" applyBorder="1" applyAlignment="1">
      <alignment horizontal="center" vertical="top"/>
    </xf>
    <xf numFmtId="0" fontId="23" fillId="15" borderId="4" xfId="200" applyNumberFormat="1" applyFont="1" applyFill="1" applyBorder="1" applyAlignment="1" applyProtection="1">
      <alignment horizontal="center" vertical="top" wrapText="1"/>
    </xf>
    <xf numFmtId="0" fontId="23" fillId="15" borderId="4" xfId="200" applyNumberFormat="1" applyFont="1" applyFill="1" applyBorder="1" applyAlignment="1" applyProtection="1">
      <alignment horizontal="justify" vertical="top" wrapText="1"/>
    </xf>
    <xf numFmtId="0" fontId="23" fillId="15" borderId="4" xfId="200" applyNumberFormat="1" applyFont="1" applyFill="1" applyBorder="1" applyAlignment="1" applyProtection="1">
      <alignment horizontal="center" vertical="top"/>
    </xf>
    <xf numFmtId="0" fontId="23" fillId="15" borderId="4" xfId="0" applyFont="1" applyFill="1" applyBorder="1" applyAlignment="1">
      <alignment horizontal="center" vertical="top"/>
    </xf>
    <xf numFmtId="1" fontId="23" fillId="15" borderId="4" xfId="200" applyNumberFormat="1" applyFont="1" applyFill="1" applyBorder="1" applyAlignment="1" applyProtection="1">
      <alignment horizontal="center" vertical="top" wrapText="1"/>
    </xf>
    <xf numFmtId="164" fontId="23" fillId="15" borderId="4" xfId="200" applyNumberFormat="1" applyFont="1" applyFill="1" applyBorder="1" applyAlignment="1" applyProtection="1">
      <alignment horizontal="center" vertical="top" wrapText="1"/>
    </xf>
    <xf numFmtId="1" fontId="23" fillId="15" borderId="4" xfId="0" applyNumberFormat="1" applyFont="1" applyFill="1" applyBorder="1" applyAlignment="1">
      <alignment horizontal="center" vertical="top" wrapText="1"/>
    </xf>
    <xf numFmtId="0" fontId="23" fillId="15" borderId="4" xfId="0" applyFont="1" applyFill="1" applyBorder="1" applyAlignment="1">
      <alignment horizontal="center" vertical="top" wrapText="1"/>
    </xf>
    <xf numFmtId="0" fontId="23" fillId="15" borderId="4" xfId="0" applyFont="1" applyFill="1" applyBorder="1" applyAlignment="1">
      <alignment vertical="top" wrapText="1"/>
    </xf>
    <xf numFmtId="1" fontId="23" fillId="15" borderId="4" xfId="0" applyNumberFormat="1" applyFont="1" applyFill="1" applyBorder="1" applyAlignment="1">
      <alignment horizontal="center" vertical="center"/>
    </xf>
    <xf numFmtId="1" fontId="101" fillId="15" borderId="4" xfId="0" applyNumberFormat="1" applyFont="1" applyFill="1" applyBorder="1" applyAlignment="1">
      <alignment horizontal="center" vertical="center"/>
    </xf>
    <xf numFmtId="1" fontId="101" fillId="15" borderId="4" xfId="0" applyNumberFormat="1" applyFont="1" applyFill="1" applyBorder="1" applyAlignment="1">
      <alignment horizontal="center" vertical="center" wrapText="1"/>
    </xf>
    <xf numFmtId="1" fontId="23" fillId="15" borderId="4" xfId="0" applyNumberFormat="1"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3" fillId="15" borderId="4" xfId="0" applyFont="1" applyFill="1" applyBorder="1" applyAlignment="1">
      <alignment horizontal="center" vertical="center"/>
    </xf>
    <xf numFmtId="0" fontId="18" fillId="0" borderId="0" xfId="197" applyFont="1" applyAlignment="1" applyProtection="1">
      <alignment horizontal="center"/>
      <protection hidden="1"/>
    </xf>
    <xf numFmtId="0" fontId="108" fillId="0" borderId="0" xfId="197" applyFont="1" applyAlignment="1" applyProtection="1">
      <alignment horizontal="center" vertical="center"/>
      <protection hidden="1"/>
    </xf>
    <xf numFmtId="0" fontId="93" fillId="0" borderId="4" xfId="0" applyFont="1" applyBorder="1" applyAlignment="1">
      <alignment horizontal="left" vertical="top" wrapText="1"/>
    </xf>
    <xf numFmtId="43" fontId="94" fillId="0" borderId="4" xfId="0" applyNumberFormat="1" applyFont="1" applyBorder="1" applyAlignment="1">
      <alignment horizontal="left" vertical="top" wrapText="1"/>
    </xf>
    <xf numFmtId="0" fontId="93" fillId="0" borderId="4" xfId="214" applyFont="1" applyFill="1" applyBorder="1" applyAlignment="1">
      <alignment horizontal="left" vertical="top" wrapText="1"/>
    </xf>
    <xf numFmtId="1" fontId="4" fillId="0" borderId="4" xfId="0" applyNumberFormat="1" applyFont="1" applyBorder="1" applyAlignment="1">
      <alignment horizontal="left" vertical="top" wrapText="1"/>
    </xf>
    <xf numFmtId="0" fontId="109" fillId="0" borderId="0" xfId="0" applyFont="1"/>
    <xf numFmtId="0" fontId="50" fillId="0" borderId="0" xfId="194" applyFont="1" applyAlignment="1">
      <alignment vertical="top" wrapText="1"/>
    </xf>
    <xf numFmtId="0" fontId="15" fillId="11" borderId="4" xfId="0" applyFont="1" applyFill="1" applyBorder="1" applyAlignment="1">
      <alignment horizontal="center" vertical="center"/>
    </xf>
    <xf numFmtId="0" fontId="5" fillId="11" borderId="4" xfId="0" applyFont="1" applyFill="1" applyBorder="1" applyAlignment="1">
      <alignment horizontal="center" vertical="top" wrapText="1"/>
    </xf>
    <xf numFmtId="0" fontId="5" fillId="11" borderId="4" xfId="0" applyFont="1" applyFill="1" applyBorder="1" applyAlignment="1">
      <alignment horizontal="left" vertical="top" wrapText="1"/>
    </xf>
    <xf numFmtId="1" fontId="39" fillId="0" borderId="0" xfId="0" applyNumberFormat="1" applyFont="1" applyAlignment="1" applyProtection="1">
      <alignment vertical="top"/>
      <protection hidden="1"/>
    </xf>
    <xf numFmtId="0" fontId="5" fillId="11" borderId="14" xfId="214" applyFont="1" applyFill="1" applyBorder="1" applyAlignment="1">
      <alignment vertical="top"/>
    </xf>
    <xf numFmtId="0" fontId="5" fillId="11" borderId="3" xfId="214" applyFont="1" applyFill="1" applyBorder="1" applyAlignment="1">
      <alignment vertical="top"/>
    </xf>
    <xf numFmtId="0" fontId="5" fillId="11" borderId="15" xfId="214" applyFont="1" applyFill="1" applyBorder="1" applyAlignment="1">
      <alignment vertical="top"/>
    </xf>
    <xf numFmtId="0" fontId="15" fillId="11" borderId="14" xfId="0" applyFont="1" applyFill="1" applyBorder="1" applyAlignment="1">
      <alignment vertical="center"/>
    </xf>
    <xf numFmtId="0" fontId="15" fillId="11" borderId="3" xfId="0" applyFont="1" applyFill="1" applyBorder="1" applyAlignment="1">
      <alignment vertical="center" wrapText="1"/>
    </xf>
    <xf numFmtId="0" fontId="15" fillId="11" borderId="15" xfId="0" applyFont="1" applyFill="1" applyBorder="1" applyAlignment="1">
      <alignment vertical="center" wrapText="1"/>
    </xf>
    <xf numFmtId="0" fontId="110" fillId="0" borderId="0" xfId="205" applyFont="1" applyAlignment="1" applyProtection="1">
      <alignment vertical="center"/>
      <protection hidden="1"/>
    </xf>
    <xf numFmtId="0" fontId="93" fillId="17" borderId="4" xfId="0" applyFont="1" applyFill="1" applyBorder="1" applyAlignment="1">
      <alignment horizontal="left" vertical="top" wrapText="1"/>
    </xf>
    <xf numFmtId="43" fontId="94" fillId="17" borderId="4" xfId="0" applyNumberFormat="1" applyFont="1" applyFill="1" applyBorder="1" applyAlignment="1">
      <alignment horizontal="left" vertical="top" wrapText="1"/>
    </xf>
    <xf numFmtId="0" fontId="15" fillId="17" borderId="15" xfId="0" applyFont="1" applyFill="1" applyBorder="1" applyAlignment="1">
      <alignment horizontal="center" vertical="top"/>
    </xf>
    <xf numFmtId="0" fontId="15" fillId="17" borderId="3" xfId="0" applyFont="1" applyFill="1" applyBorder="1" applyAlignment="1">
      <alignment horizontal="center" vertical="top"/>
    </xf>
    <xf numFmtId="1" fontId="15" fillId="17" borderId="13" xfId="0" applyNumberFormat="1" applyFont="1" applyFill="1" applyBorder="1" applyAlignment="1">
      <alignment horizontal="center" vertical="center"/>
    </xf>
    <xf numFmtId="0" fontId="15" fillId="17" borderId="13" xfId="0" applyFont="1" applyFill="1" applyBorder="1" applyAlignment="1">
      <alignment horizontal="center" vertical="center"/>
    </xf>
    <xf numFmtId="0" fontId="0" fillId="0" borderId="4" xfId="0" applyBorder="1" applyAlignment="1">
      <alignment horizontal="justify" vertical="top" wrapText="1"/>
    </xf>
    <xf numFmtId="0" fontId="18" fillId="0" borderId="0" xfId="0" applyFont="1" applyAlignment="1">
      <alignment horizontal="justify" vertical="top" wrapText="1"/>
    </xf>
    <xf numFmtId="0" fontId="0" fillId="0" borderId="4" xfId="0" applyBorder="1" applyAlignment="1">
      <alignment horizontal="center" vertical="top" wrapText="1"/>
    </xf>
    <xf numFmtId="0" fontId="94" fillId="0" borderId="0" xfId="0" applyFont="1" applyAlignment="1">
      <alignment horizontal="center" vertical="top" wrapText="1"/>
    </xf>
    <xf numFmtId="0" fontId="93" fillId="0" borderId="4" xfId="0" applyFont="1" applyBorder="1" applyAlignment="1">
      <alignment horizontal="center" vertical="top" wrapText="1"/>
    </xf>
    <xf numFmtId="0" fontId="93" fillId="17" borderId="4" xfId="0" applyFont="1" applyFill="1" applyBorder="1" applyAlignment="1">
      <alignment horizontal="center" vertical="top" wrapText="1"/>
    </xf>
    <xf numFmtId="43" fontId="94" fillId="0" borderId="4" xfId="0" applyNumberFormat="1" applyFont="1" applyBorder="1" applyAlignment="1">
      <alignment horizontal="center" vertical="top" wrapText="1"/>
    </xf>
    <xf numFmtId="0" fontId="94" fillId="0" borderId="4" xfId="0" applyFont="1" applyBorder="1" applyAlignment="1">
      <alignment horizontal="center" vertical="top" wrapText="1"/>
    </xf>
    <xf numFmtId="43" fontId="94" fillId="17" borderId="4" xfId="0" applyNumberFormat="1" applyFont="1" applyFill="1" applyBorder="1" applyAlignment="1">
      <alignment horizontal="center" vertical="top" wrapText="1"/>
    </xf>
    <xf numFmtId="0" fontId="4" fillId="17" borderId="4" xfId="0" applyFont="1" applyFill="1" applyBorder="1" applyAlignment="1">
      <alignment horizontal="center" vertical="top" wrapText="1"/>
    </xf>
    <xf numFmtId="0" fontId="4" fillId="11" borderId="4" xfId="0" applyFont="1" applyFill="1" applyBorder="1" applyAlignment="1">
      <alignment horizontal="center" vertical="top" wrapText="1"/>
    </xf>
    <xf numFmtId="2" fontId="94" fillId="0" borderId="4" xfId="0" applyNumberFormat="1" applyFont="1" applyBorder="1" applyAlignment="1">
      <alignment horizontal="center" vertical="top" wrapText="1"/>
    </xf>
    <xf numFmtId="2" fontId="59" fillId="0" borderId="4" xfId="0" applyNumberFormat="1" applyFont="1" applyBorder="1" applyAlignment="1">
      <alignment horizontal="center" vertical="top" wrapText="1"/>
    </xf>
    <xf numFmtId="43" fontId="94" fillId="6" borderId="13" xfId="11" applyFont="1" applyFill="1" applyBorder="1" applyAlignment="1" applyProtection="1">
      <alignment horizontal="center" vertical="top"/>
    </xf>
    <xf numFmtId="43" fontId="94" fillId="0" borderId="4" xfId="11" applyFont="1" applyFill="1" applyBorder="1" applyAlignment="1" applyProtection="1">
      <alignment horizontal="center" vertical="top"/>
    </xf>
    <xf numFmtId="0" fontId="94" fillId="0" borderId="36" xfId="0" applyFont="1" applyBorder="1" applyAlignment="1">
      <alignment horizontal="center" vertical="top"/>
    </xf>
    <xf numFmtId="43" fontId="94" fillId="7" borderId="4" xfId="11" applyFont="1" applyFill="1" applyBorder="1" applyAlignment="1" applyProtection="1">
      <alignment horizontal="center" vertical="top"/>
    </xf>
    <xf numFmtId="0" fontId="94" fillId="7" borderId="4" xfId="0" applyFont="1" applyFill="1" applyBorder="1" applyAlignment="1">
      <alignment horizontal="center" vertical="top"/>
    </xf>
    <xf numFmtId="2" fontId="96" fillId="0" borderId="0" xfId="0" applyNumberFormat="1" applyFont="1" applyAlignment="1" applyProtection="1">
      <alignment horizontal="center" vertical="top"/>
      <protection hidden="1"/>
    </xf>
    <xf numFmtId="2" fontId="96" fillId="0" borderId="0" xfId="0" applyNumberFormat="1" applyFont="1" applyAlignment="1" applyProtection="1">
      <alignment horizontal="center" vertical="top" wrapText="1"/>
      <protection hidden="1"/>
    </xf>
    <xf numFmtId="0" fontId="0" fillId="0" borderId="0" xfId="0" applyAlignment="1">
      <alignment horizontal="center" vertical="center"/>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5" fillId="17" borderId="15" xfId="0" applyFont="1" applyFill="1" applyBorder="1" applyAlignment="1">
      <alignment horizontal="center" vertical="center"/>
    </xf>
    <xf numFmtId="0" fontId="93" fillId="11" borderId="15" xfId="0" applyFont="1" applyFill="1" applyBorder="1" applyAlignment="1">
      <alignment horizontal="center" vertical="center" wrapText="1"/>
    </xf>
    <xf numFmtId="0" fontId="15" fillId="7" borderId="4" xfId="211" applyFont="1" applyFill="1" applyBorder="1" applyAlignment="1" applyProtection="1">
      <alignment horizontal="center" vertical="center" wrapText="1"/>
    </xf>
    <xf numFmtId="0" fontId="15" fillId="2" borderId="0" xfId="211" applyFont="1" applyFill="1" applyBorder="1" applyAlignment="1" applyProtection="1">
      <alignment horizontal="center" vertical="center" wrapText="1"/>
    </xf>
    <xf numFmtId="0" fontId="0" fillId="0" borderId="0" xfId="200" applyNumberFormat="1" applyFont="1" applyFill="1" applyBorder="1" applyAlignment="1" applyProtection="1">
      <alignment horizontal="center" vertical="center"/>
      <protection hidden="1"/>
    </xf>
    <xf numFmtId="0" fontId="0" fillId="0" borderId="0" xfId="206" applyFont="1" applyAlignment="1">
      <alignment horizontal="center" vertical="center"/>
    </xf>
    <xf numFmtId="164" fontId="32" fillId="14" borderId="0" xfId="206" applyNumberFormat="1" applyFont="1" applyFill="1" applyAlignment="1" applyProtection="1">
      <alignment vertical="center"/>
      <protection hidden="1"/>
    </xf>
    <xf numFmtId="164" fontId="32" fillId="14" borderId="0" xfId="206" applyNumberFormat="1" applyFont="1" applyFill="1" applyAlignment="1" applyProtection="1">
      <alignment horizontal="center" vertical="center"/>
      <protection hidden="1"/>
    </xf>
    <xf numFmtId="0" fontId="4" fillId="0" borderId="0" xfId="0" applyFont="1" applyAlignment="1">
      <alignment horizontal="center" vertical="top" wrapText="1"/>
    </xf>
    <xf numFmtId="0" fontId="39" fillId="14" borderId="0" xfId="0" applyFont="1" applyFill="1" applyAlignment="1">
      <alignment horizontal="center" vertical="center"/>
    </xf>
    <xf numFmtId="0" fontId="15" fillId="15" borderId="4" xfId="0" applyFont="1" applyFill="1" applyBorder="1" applyAlignment="1">
      <alignment horizontal="center" vertical="top" wrapText="1"/>
    </xf>
    <xf numFmtId="2" fontId="4" fillId="0" borderId="4" xfId="200" applyNumberFormat="1" applyFont="1" applyFill="1" applyBorder="1" applyAlignment="1" applyProtection="1">
      <alignment horizontal="center" vertical="top" wrapText="1"/>
    </xf>
    <xf numFmtId="2" fontId="5" fillId="13" borderId="4" xfId="200" applyNumberFormat="1" applyFont="1" applyFill="1" applyBorder="1" applyAlignment="1" applyProtection="1">
      <alignment horizontal="center" vertical="top"/>
    </xf>
    <xf numFmtId="0" fontId="39" fillId="13" borderId="4" xfId="0" applyFont="1" applyFill="1" applyBorder="1" applyAlignment="1">
      <alignment horizontal="center" vertical="top"/>
    </xf>
    <xf numFmtId="2" fontId="5"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protection hidden="1"/>
    </xf>
    <xf numFmtId="0" fontId="39" fillId="0" borderId="0" xfId="0" applyFont="1" applyAlignment="1" applyProtection="1">
      <alignment horizontal="center" vertical="top"/>
      <protection hidden="1"/>
    </xf>
    <xf numFmtId="4" fontId="39" fillId="0" borderId="0" xfId="200" applyNumberFormat="1" applyFont="1" applyFill="1" applyBorder="1" applyAlignment="1" applyProtection="1">
      <alignment horizontal="center" vertical="top"/>
      <protection hidden="1"/>
    </xf>
    <xf numFmtId="164" fontId="42" fillId="14" borderId="0" xfId="206" applyNumberFormat="1" applyFont="1" applyFill="1" applyAlignment="1" applyProtection="1">
      <alignment horizontal="center" vertical="center"/>
      <protection hidden="1"/>
    </xf>
    <xf numFmtId="164" fontId="5" fillId="0" borderId="5" xfId="0" applyNumberFormat="1" applyFont="1" applyBorder="1" applyAlignment="1">
      <alignment horizontal="center" vertical="top"/>
    </xf>
    <xf numFmtId="164" fontId="5" fillId="0" borderId="0" xfId="206" applyNumberFormat="1" applyFont="1" applyAlignment="1" applyProtection="1">
      <alignment horizontal="center" vertical="top"/>
      <protection hidden="1"/>
    </xf>
    <xf numFmtId="0" fontId="5" fillId="0" borderId="0" xfId="200" applyNumberFormat="1" applyFont="1" applyFill="1" applyBorder="1" applyAlignment="1" applyProtection="1">
      <alignment horizontal="center" vertical="top" wrapText="1"/>
    </xf>
    <xf numFmtId="0" fontId="55" fillId="0" borderId="0" xfId="0" applyFont="1" applyAlignment="1">
      <alignment horizontal="center" vertical="top"/>
    </xf>
    <xf numFmtId="1" fontId="5" fillId="11" borderId="13" xfId="0" applyNumberFormat="1" applyFont="1" applyFill="1" applyBorder="1" applyAlignment="1">
      <alignment horizontal="center" vertical="center" wrapText="1"/>
    </xf>
    <xf numFmtId="0" fontId="5" fillId="11" borderId="14" xfId="0" applyFont="1" applyFill="1" applyBorder="1" applyAlignment="1">
      <alignment vertical="center"/>
    </xf>
    <xf numFmtId="0" fontId="5" fillId="11" borderId="3" xfId="0" applyFont="1" applyFill="1" applyBorder="1" applyAlignment="1">
      <alignment horizontal="center" vertical="center" wrapText="1"/>
    </xf>
    <xf numFmtId="0" fontId="5" fillId="11" borderId="3" xfId="0" applyFont="1" applyFill="1" applyBorder="1" applyAlignment="1">
      <alignment vertical="center" wrapText="1"/>
    </xf>
    <xf numFmtId="0" fontId="5" fillId="11" borderId="15" xfId="0" applyFont="1" applyFill="1" applyBorder="1" applyAlignment="1">
      <alignment vertical="center" wrapText="1"/>
    </xf>
    <xf numFmtId="0" fontId="5" fillId="11" borderId="13" xfId="0" applyFont="1" applyFill="1" applyBorder="1" applyAlignment="1">
      <alignment horizontal="center" vertical="center" wrapText="1"/>
    </xf>
    <xf numFmtId="0" fontId="106" fillId="12" borderId="15" xfId="0" applyFont="1" applyFill="1" applyBorder="1" applyAlignment="1">
      <alignment vertical="center" wrapText="1"/>
    </xf>
    <xf numFmtId="0" fontId="106" fillId="12" borderId="4" xfId="0" applyFont="1" applyFill="1" applyBorder="1" applyAlignment="1">
      <alignment vertical="center" wrapText="1"/>
    </xf>
    <xf numFmtId="0" fontId="62"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wrapText="1"/>
    </xf>
    <xf numFmtId="43" fontId="93" fillId="6" borderId="13" xfId="11" applyFont="1" applyFill="1" applyBorder="1" applyAlignment="1" applyProtection="1">
      <alignment horizontal="center" vertical="top"/>
    </xf>
    <xf numFmtId="43" fontId="93" fillId="7" borderId="4" xfId="11" applyFont="1" applyFill="1" applyBorder="1" applyAlignment="1" applyProtection="1">
      <alignment horizontal="center" vertical="top"/>
    </xf>
    <xf numFmtId="1" fontId="112" fillId="0" borderId="4" xfId="200" applyNumberFormat="1" applyFont="1" applyFill="1" applyBorder="1" applyAlignment="1" applyProtection="1">
      <alignment horizontal="center" vertical="top"/>
      <protection locked="0"/>
    </xf>
    <xf numFmtId="9" fontId="111" fillId="0" borderId="4" xfId="0" applyNumberFormat="1" applyFont="1" applyBorder="1" applyAlignment="1">
      <alignment horizontal="center" vertical="top"/>
    </xf>
    <xf numFmtId="10" fontId="112" fillId="0" borderId="4" xfId="200" applyNumberFormat="1" applyFont="1" applyFill="1" applyBorder="1" applyAlignment="1" applyProtection="1">
      <alignment horizontal="center" vertical="top"/>
      <protection locked="0" hidden="1"/>
    </xf>
    <xf numFmtId="0" fontId="112" fillId="0" borderId="4" xfId="201" applyNumberFormat="1" applyFont="1" applyFill="1" applyBorder="1" applyAlignment="1" applyProtection="1">
      <alignment horizontal="justify" vertical="top" wrapText="1"/>
    </xf>
    <xf numFmtId="178" fontId="112" fillId="0" borderId="4" xfId="70" applyNumberFormat="1" applyFont="1" applyBorder="1" applyAlignment="1">
      <alignment horizontal="center" vertical="top" wrapText="1"/>
    </xf>
    <xf numFmtId="0" fontId="112" fillId="0" borderId="4" xfId="201" applyNumberFormat="1" applyFont="1" applyFill="1" applyBorder="1" applyAlignment="1" applyProtection="1">
      <alignment horizontal="center" vertical="top"/>
    </xf>
    <xf numFmtId="1" fontId="112" fillId="0" borderId="4" xfId="200" applyNumberFormat="1" applyFont="1" applyFill="1" applyBorder="1" applyAlignment="1" applyProtection="1">
      <alignment horizontal="right" vertical="top"/>
      <protection locked="0"/>
    </xf>
    <xf numFmtId="2" fontId="112" fillId="0" borderId="4" xfId="200" applyNumberFormat="1" applyFont="1" applyFill="1" applyBorder="1" applyAlignment="1" applyProtection="1">
      <alignment horizontal="right" vertical="top"/>
    </xf>
    <xf numFmtId="2" fontId="112" fillId="0" borderId="4" xfId="200" applyNumberFormat="1" applyFont="1" applyFill="1" applyBorder="1" applyProtection="1">
      <alignment vertical="top"/>
    </xf>
    <xf numFmtId="0" fontId="0" fillId="7" borderId="4" xfId="0" applyFill="1" applyBorder="1" applyAlignment="1">
      <alignment horizontal="center" vertical="center" wrapText="1"/>
    </xf>
    <xf numFmtId="0" fontId="15" fillId="7" borderId="4" xfId="211" applyFont="1" applyFill="1" applyBorder="1" applyAlignment="1" applyProtection="1">
      <alignment horizontal="justify" vertical="center" wrapText="1"/>
    </xf>
    <xf numFmtId="2" fontId="0" fillId="7" borderId="4" xfId="0" applyNumberFormat="1" applyFill="1" applyBorder="1" applyAlignment="1">
      <alignment horizontal="right" vertical="center"/>
    </xf>
    <xf numFmtId="43" fontId="15" fillId="7" borderId="4" xfId="11" applyFont="1" applyFill="1" applyBorder="1" applyAlignment="1" applyProtection="1">
      <alignment horizontal="right" vertical="center"/>
    </xf>
    <xf numFmtId="0" fontId="0" fillId="0" borderId="0" xfId="0" applyAlignment="1">
      <alignment vertical="center"/>
    </xf>
    <xf numFmtId="1" fontId="15" fillId="15" borderId="4" xfId="0" applyNumberFormat="1" applyFont="1" applyFill="1" applyBorder="1" applyAlignment="1">
      <alignment horizontal="center" vertical="center" wrapText="1"/>
    </xf>
    <xf numFmtId="2" fontId="4" fillId="0" borderId="4" xfId="200" applyNumberFormat="1" applyFont="1" applyFill="1" applyBorder="1" applyAlignment="1" applyProtection="1">
      <alignment horizontal="center" vertical="top" wrapText="1"/>
      <protection locked="0"/>
    </xf>
    <xf numFmtId="2" fontId="0" fillId="0" borderId="4" xfId="200" applyNumberFormat="1" applyFont="1" applyFill="1" applyBorder="1" applyAlignment="1" applyProtection="1">
      <alignment horizontal="center" vertical="top" wrapText="1"/>
      <protection locked="0" hidden="1"/>
    </xf>
    <xf numFmtId="10" fontId="93" fillId="0" borderId="5" xfId="0" applyNumberFormat="1" applyFont="1" applyBorder="1" applyAlignment="1">
      <alignment horizontal="center" vertical="top"/>
    </xf>
    <xf numFmtId="10" fontId="93" fillId="0" borderId="0" xfId="206" applyNumberFormat="1" applyFont="1" applyAlignment="1" applyProtection="1">
      <alignment horizontal="center" vertical="top"/>
      <protection hidden="1"/>
    </xf>
    <xf numFmtId="10" fontId="94" fillId="0" borderId="0" xfId="206" applyNumberFormat="1" applyFont="1" applyAlignment="1" applyProtection="1">
      <alignment horizontal="center" vertical="top"/>
      <protection hidden="1"/>
    </xf>
    <xf numFmtId="10" fontId="94" fillId="0" borderId="0" xfId="0" applyNumberFormat="1" applyFont="1" applyAlignment="1">
      <alignment horizontal="center" vertical="top" wrapText="1"/>
    </xf>
    <xf numFmtId="10" fontId="93" fillId="0" borderId="4" xfId="0" applyNumberFormat="1" applyFont="1" applyBorder="1" applyAlignment="1">
      <alignment horizontal="center" vertical="top" wrapText="1"/>
    </xf>
    <xf numFmtId="0" fontId="5" fillId="11" borderId="3" xfId="214" applyFont="1" applyFill="1" applyBorder="1" applyAlignment="1">
      <alignment horizontal="center" vertical="top"/>
    </xf>
    <xf numFmtId="9" fontId="0" fillId="0" borderId="4" xfId="200" applyNumberFormat="1" applyFont="1" applyFill="1" applyBorder="1" applyAlignment="1" applyProtection="1">
      <alignment horizontal="center" vertical="top" wrapText="1"/>
      <protection locked="0" hidden="1"/>
    </xf>
    <xf numFmtId="10" fontId="95" fillId="0" borderId="0" xfId="206" applyNumberFormat="1" applyFont="1" applyAlignment="1" applyProtection="1">
      <alignment horizontal="center" vertical="top"/>
      <protection hidden="1"/>
    </xf>
    <xf numFmtId="10" fontId="96" fillId="0" borderId="0" xfId="206" applyNumberFormat="1" applyFont="1" applyAlignment="1" applyProtection="1">
      <alignment horizontal="center" vertical="top"/>
      <protection hidden="1"/>
    </xf>
    <xf numFmtId="1" fontId="0" fillId="0" borderId="4" xfId="200" applyNumberFormat="1" applyFont="1" applyFill="1" applyBorder="1" applyAlignment="1" applyProtection="1">
      <alignment horizontal="center" vertical="top" wrapText="1"/>
      <protection locked="0" hidden="1"/>
    </xf>
    <xf numFmtId="2" fontId="94" fillId="0" borderId="4" xfId="0" applyNumberFormat="1" applyFont="1" applyBorder="1" applyAlignment="1">
      <alignment horizontal="right" vertical="top" wrapText="1"/>
    </xf>
    <xf numFmtId="10" fontId="4" fillId="0" borderId="4" xfId="200" applyNumberFormat="1" applyFont="1" applyFill="1" applyBorder="1" applyAlignment="1" applyProtection="1">
      <alignment horizontal="center" vertical="top" wrapText="1"/>
      <protection locked="0" hidden="1"/>
    </xf>
    <xf numFmtId="1" fontId="4" fillId="0" borderId="4" xfId="200" applyNumberFormat="1" applyFont="1" applyFill="1" applyBorder="1" applyAlignment="1" applyProtection="1">
      <alignment horizontal="center" vertical="top" wrapText="1"/>
      <protection locked="0"/>
    </xf>
    <xf numFmtId="0" fontId="15" fillId="11" borderId="3" xfId="0" applyFont="1" applyFill="1" applyBorder="1" applyAlignment="1">
      <alignment horizontal="center" vertical="center" wrapText="1"/>
    </xf>
    <xf numFmtId="0" fontId="15" fillId="11" borderId="14" xfId="0" applyFont="1" applyFill="1" applyBorder="1" applyAlignment="1">
      <alignment horizontal="left" vertical="center"/>
    </xf>
    <xf numFmtId="0" fontId="24" fillId="0" borderId="6" xfId="205" applyFont="1" applyBorder="1" applyAlignment="1" applyProtection="1">
      <alignment vertical="center"/>
      <protection hidden="1"/>
    </xf>
    <xf numFmtId="0" fontId="24" fillId="0" borderId="0" xfId="205" applyFont="1" applyAlignment="1" applyProtection="1">
      <alignment vertical="center"/>
      <protection hidden="1"/>
    </xf>
    <xf numFmtId="0" fontId="22" fillId="0" borderId="6" xfId="205" applyFont="1" applyBorder="1" applyAlignment="1" applyProtection="1">
      <alignment vertical="center"/>
      <protection hidden="1"/>
    </xf>
    <xf numFmtId="0" fontId="22" fillId="0" borderId="0" xfId="205" applyFont="1" applyAlignment="1" applyProtection="1">
      <alignment vertical="center"/>
      <protection hidden="1"/>
    </xf>
    <xf numFmtId="0" fontId="24" fillId="0" borderId="8" xfId="205" applyFont="1" applyBorder="1" applyAlignment="1" applyProtection="1">
      <alignment vertical="center"/>
      <protection hidden="1"/>
    </xf>
    <xf numFmtId="0" fontId="24" fillId="0" borderId="5" xfId="205" applyFont="1" applyBorder="1" applyAlignment="1" applyProtection="1">
      <alignment vertical="center"/>
      <protection hidden="1"/>
    </xf>
    <xf numFmtId="0" fontId="22" fillId="0" borderId="29" xfId="205" applyFont="1" applyBorder="1" applyAlignment="1" applyProtection="1">
      <alignment vertical="center"/>
      <protection hidden="1"/>
    </xf>
    <xf numFmtId="0" fontId="22" fillId="0" borderId="10" xfId="205" applyFont="1" applyBorder="1" applyAlignment="1" applyProtection="1">
      <alignment vertical="center"/>
      <protection hidden="1"/>
    </xf>
    <xf numFmtId="0" fontId="87" fillId="0" borderId="0" xfId="0" quotePrefix="1" applyFont="1" applyAlignment="1" applyProtection="1">
      <alignment horizontal="left" vertical="center"/>
      <protection hidden="1"/>
    </xf>
    <xf numFmtId="0" fontId="87" fillId="0" borderId="0" xfId="0" applyFont="1" applyAlignment="1" applyProtection="1">
      <alignment vertical="center"/>
      <protection hidden="1"/>
    </xf>
    <xf numFmtId="0" fontId="25" fillId="0" borderId="4" xfId="205" applyFont="1" applyBorder="1" applyAlignment="1" applyProtection="1">
      <alignment horizontal="center" vertical="center"/>
      <protection hidden="1"/>
    </xf>
    <xf numFmtId="0" fontId="18" fillId="0" borderId="4" xfId="205" applyFont="1" applyBorder="1" applyAlignment="1" applyProtection="1">
      <alignment horizontal="center" vertical="center"/>
      <protection hidden="1"/>
    </xf>
    <xf numFmtId="0" fontId="92" fillId="0" borderId="11" xfId="205" applyFont="1" applyBorder="1" applyAlignment="1" applyProtection="1">
      <alignment horizontal="center" vertical="center" textRotation="90"/>
      <protection hidden="1"/>
    </xf>
    <xf numFmtId="0" fontId="92" fillId="0" borderId="12" xfId="205" applyFont="1" applyBorder="1" applyAlignment="1" applyProtection="1">
      <alignment horizontal="center" vertical="center" textRotation="90"/>
      <protection hidden="1"/>
    </xf>
    <xf numFmtId="0" fontId="92" fillId="0" borderId="13" xfId="205" applyFont="1" applyBorder="1" applyAlignment="1" applyProtection="1">
      <alignment horizontal="center" vertical="center" textRotation="90"/>
      <protection hidden="1"/>
    </xf>
    <xf numFmtId="0" fontId="105" fillId="0" borderId="11" xfId="205" applyFont="1" applyBorder="1" applyAlignment="1" applyProtection="1">
      <alignment horizontal="center" vertical="center" textRotation="90"/>
      <protection hidden="1"/>
    </xf>
    <xf numFmtId="0" fontId="105" fillId="0" borderId="12" xfId="205" applyFont="1" applyBorder="1" applyAlignment="1" applyProtection="1">
      <alignment horizontal="center" vertical="center" textRotation="90"/>
      <protection hidden="1"/>
    </xf>
    <xf numFmtId="0" fontId="105" fillId="0" borderId="13" xfId="205" applyFont="1" applyBorder="1" applyAlignment="1" applyProtection="1">
      <alignment horizontal="center" vertical="center" textRotation="90"/>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1" fillId="0" borderId="6" xfId="205" applyBorder="1"/>
    <xf numFmtId="0" fontId="1" fillId="0" borderId="0" xfId="205"/>
    <xf numFmtId="0" fontId="1" fillId="0" borderId="7" xfId="205" applyBorder="1"/>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103" fillId="15" borderId="16" xfId="205" applyFont="1" applyFill="1" applyBorder="1" applyAlignment="1" applyProtection="1">
      <alignment horizontal="justify" vertical="center" wrapText="1"/>
      <protection hidden="1"/>
    </xf>
    <xf numFmtId="0" fontId="103" fillId="15" borderId="39" xfId="205" applyFont="1" applyFill="1" applyBorder="1" applyAlignment="1" applyProtection="1">
      <alignment horizontal="justify" vertical="center" wrapText="1"/>
      <protection hidden="1"/>
    </xf>
    <xf numFmtId="0" fontId="103" fillId="15" borderId="17" xfId="205" applyFont="1" applyFill="1" applyBorder="1" applyAlignment="1" applyProtection="1">
      <alignment horizontal="justify" vertical="center" wrapText="1"/>
      <protection hidden="1"/>
    </xf>
    <xf numFmtId="0" fontId="21" fillId="0" borderId="18" xfId="205" applyFont="1" applyBorder="1" applyAlignment="1" applyProtection="1">
      <alignment horizontal="center" vertical="center"/>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31" fillId="9"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42" fillId="0" borderId="40" xfId="0" applyFont="1" applyBorder="1" applyAlignment="1" applyProtection="1">
      <alignment horizontal="center" vertical="top"/>
      <protection hidden="1"/>
    </xf>
    <xf numFmtId="0" fontId="42" fillId="0" borderId="0" xfId="0" applyFont="1" applyAlignment="1" applyProtection="1">
      <alignment horizontal="center" vertical="top"/>
      <protection hidden="1"/>
    </xf>
    <xf numFmtId="0" fontId="40" fillId="15"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7" fillId="9"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60" fillId="4" borderId="16" xfId="197" applyFont="1" applyFill="1" applyBorder="1" applyAlignment="1" applyProtection="1">
      <alignment horizontal="left" vertical="center"/>
      <protection locked="0"/>
    </xf>
    <xf numFmtId="0" fontId="60" fillId="4" borderId="39" xfId="197" applyFont="1" applyFill="1" applyBorder="1" applyAlignment="1" applyProtection="1">
      <alignment horizontal="left" vertical="center"/>
      <protection locked="0"/>
    </xf>
    <xf numFmtId="0" fontId="60" fillId="4" borderId="17" xfId="197" applyFont="1" applyFill="1" applyBorder="1" applyAlignment="1" applyProtection="1">
      <alignment horizontal="left" vertical="center"/>
      <protection locked="0"/>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42" fillId="15" borderId="0" xfId="0" applyFont="1" applyFill="1" applyAlignment="1">
      <alignment horizontal="justify" vertical="center" wrapText="1"/>
    </xf>
    <xf numFmtId="0" fontId="95" fillId="9" borderId="0" xfId="0" applyFont="1" applyFill="1" applyAlignment="1">
      <alignment horizontal="center" vertical="top"/>
    </xf>
    <xf numFmtId="0" fontId="93" fillId="0" borderId="0" xfId="0" applyFont="1" applyAlignment="1">
      <alignment horizontal="justify" vertical="top" wrapText="1"/>
    </xf>
    <xf numFmtId="0" fontId="94" fillId="0" borderId="0" xfId="0" applyFont="1" applyAlignment="1">
      <alignment horizontal="center" vertical="top"/>
    </xf>
    <xf numFmtId="0" fontId="95" fillId="0" borderId="0" xfId="0" applyFont="1" applyAlignment="1">
      <alignment horizontal="center" vertical="top"/>
    </xf>
    <xf numFmtId="0" fontId="93" fillId="0" borderId="0" xfId="0" applyFont="1" applyAlignment="1">
      <alignment horizontal="center" vertical="top"/>
    </xf>
    <xf numFmtId="0" fontId="94" fillId="0" borderId="0" xfId="206" applyFont="1" applyAlignment="1" applyProtection="1">
      <alignment horizontal="left" vertical="top"/>
      <protection hidden="1"/>
    </xf>
    <xf numFmtId="0" fontId="15" fillId="14" borderId="0" xfId="0" applyFont="1" applyFill="1" applyAlignment="1">
      <alignment horizontal="left" vertical="center" wrapText="1"/>
    </xf>
    <xf numFmtId="0" fontId="95" fillId="0" borderId="0" xfId="211" applyNumberFormat="1" applyFont="1" applyFill="1" applyBorder="1" applyAlignment="1" applyProtection="1">
      <alignment horizontal="left" vertical="top"/>
      <protection hidden="1"/>
    </xf>
    <xf numFmtId="0" fontId="94" fillId="0" borderId="0" xfId="0" applyFont="1" applyAlignment="1">
      <alignment horizontal="left" vertical="top" wrapText="1"/>
    </xf>
    <xf numFmtId="0" fontId="95" fillId="0" borderId="0" xfId="0" applyFont="1" applyAlignment="1" applyProtection="1">
      <alignment horizontal="center" vertical="top"/>
      <protection hidden="1"/>
    </xf>
    <xf numFmtId="0" fontId="95" fillId="0" borderId="0" xfId="211" applyNumberFormat="1" applyFont="1" applyFill="1" applyBorder="1" applyAlignment="1" applyProtection="1">
      <alignment horizontal="left" vertical="top" wrapText="1"/>
      <protection hidden="1"/>
    </xf>
    <xf numFmtId="0" fontId="96" fillId="0" borderId="0" xfId="206" applyFont="1" applyAlignment="1" applyProtection="1">
      <alignment horizontal="left" vertical="top"/>
      <protection hidden="1"/>
    </xf>
    <xf numFmtId="0" fontId="95" fillId="0" borderId="0" xfId="211" applyFont="1" applyFill="1" applyBorder="1" applyAlignment="1" applyProtection="1">
      <alignment horizontal="left" vertical="top" wrapText="1"/>
      <protection hidden="1"/>
    </xf>
    <xf numFmtId="0" fontId="96" fillId="0" borderId="0" xfId="0" applyFont="1" applyAlignment="1" applyProtection="1">
      <alignment horizontal="justify" vertical="top" wrapText="1"/>
      <protection hidden="1"/>
    </xf>
    <xf numFmtId="0" fontId="104" fillId="17" borderId="14" xfId="0" applyFont="1" applyFill="1" applyBorder="1" applyAlignment="1">
      <alignment horizontal="left" vertical="top" wrapText="1"/>
    </xf>
    <xf numFmtId="0" fontId="104" fillId="17" borderId="3" xfId="0" applyFont="1" applyFill="1" applyBorder="1" applyAlignment="1">
      <alignment horizontal="left" vertical="top" wrapText="1"/>
    </xf>
    <xf numFmtId="0" fontId="104" fillId="17" borderId="15" xfId="0" applyFont="1" applyFill="1" applyBorder="1" applyAlignment="1">
      <alignment horizontal="left" vertical="top" wrapText="1"/>
    </xf>
    <xf numFmtId="0" fontId="93" fillId="0" borderId="3" xfId="211" applyNumberFormat="1" applyFont="1" applyFill="1" applyBorder="1" applyAlignment="1" applyProtection="1">
      <alignment horizontal="left" vertical="top"/>
    </xf>
    <xf numFmtId="0" fontId="93" fillId="0" borderId="15" xfId="211" applyNumberFormat="1" applyFont="1" applyFill="1" applyBorder="1" applyAlignment="1" applyProtection="1">
      <alignment horizontal="left" vertical="top"/>
    </xf>
    <xf numFmtId="0" fontId="93" fillId="7" borderId="4" xfId="211" applyNumberFormat="1" applyFont="1" applyFill="1" applyBorder="1" applyAlignment="1" applyProtection="1">
      <alignment horizontal="left" vertical="top" wrapText="1"/>
    </xf>
    <xf numFmtId="0" fontId="95" fillId="0" borderId="0" xfId="0" applyFont="1" applyAlignment="1" applyProtection="1">
      <alignment horizontal="justify" vertical="top" wrapText="1"/>
      <protection hidden="1"/>
    </xf>
    <xf numFmtId="0" fontId="95" fillId="0" borderId="0" xfId="0" applyFont="1" applyAlignment="1" applyProtection="1">
      <alignment horizontal="center" vertical="top" wrapText="1"/>
      <protection hidden="1"/>
    </xf>
    <xf numFmtId="10" fontId="93" fillId="6" borderId="5" xfId="0" applyNumberFormat="1" applyFont="1" applyFill="1" applyBorder="1" applyAlignment="1">
      <alignment horizontal="center" vertical="top" wrapText="1"/>
    </xf>
    <xf numFmtId="10" fontId="93" fillId="6" borderId="9" xfId="0" applyNumberFormat="1" applyFont="1" applyFill="1" applyBorder="1" applyAlignment="1">
      <alignment horizontal="center" vertical="top" wrapText="1"/>
    </xf>
    <xf numFmtId="0" fontId="97" fillId="0" borderId="41" xfId="211" applyNumberFormat="1" applyFont="1" applyFill="1" applyBorder="1" applyAlignment="1" applyProtection="1">
      <alignment horizontal="justify" vertical="top"/>
    </xf>
    <xf numFmtId="0" fontId="97" fillId="0" borderId="0" xfId="211" applyNumberFormat="1" applyFont="1" applyFill="1" applyBorder="1" applyAlignment="1" applyProtection="1">
      <alignment horizontal="justify" vertical="top"/>
    </xf>
    <xf numFmtId="0" fontId="93" fillId="7" borderId="14" xfId="211" applyNumberFormat="1" applyFont="1" applyFill="1" applyBorder="1" applyAlignment="1" applyProtection="1">
      <alignment horizontal="left" vertical="top" wrapText="1"/>
    </xf>
    <xf numFmtId="0" fontId="93" fillId="7" borderId="3" xfId="211" applyNumberFormat="1" applyFont="1" applyFill="1" applyBorder="1" applyAlignment="1" applyProtection="1">
      <alignment horizontal="left" vertical="top" wrapText="1"/>
    </xf>
    <xf numFmtId="0" fontId="93" fillId="7" borderId="15" xfId="211" applyNumberFormat="1" applyFont="1" applyFill="1" applyBorder="1" applyAlignment="1" applyProtection="1">
      <alignment horizontal="left" vertical="top" wrapText="1"/>
    </xf>
    <xf numFmtId="0" fontId="27"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vertical="center" wrapText="1"/>
    </xf>
    <xf numFmtId="0" fontId="27" fillId="9"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50" fillId="0" borderId="0" xfId="206" applyFont="1" applyAlignment="1" applyProtection="1">
      <alignment horizontal="left" vertical="center"/>
      <protection hidden="1"/>
    </xf>
    <xf numFmtId="0" fontId="50" fillId="0" borderId="0" xfId="0" applyFont="1" applyAlignment="1">
      <alignment horizontal="justify" vertical="center" wrapText="1"/>
    </xf>
    <xf numFmtId="0" fontId="33" fillId="0" borderId="0" xfId="206" applyFont="1" applyAlignment="1" applyProtection="1">
      <alignment horizontal="left" vertical="center"/>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9" fillId="0" borderId="10" xfId="211" applyNumberFormat="1" applyFont="1" applyFill="1" applyBorder="1" applyAlignment="1" applyProtection="1">
      <alignment horizontal="center" vertical="center"/>
    </xf>
    <xf numFmtId="0" fontId="29" fillId="0" borderId="0" xfId="0" applyFont="1" applyAlignment="1">
      <alignment horizontal="justify" vertical="center" wrapText="1"/>
    </xf>
    <xf numFmtId="0" fontId="16" fillId="0" borderId="0" xfId="0" applyFont="1" applyAlignment="1">
      <alignment horizontal="justify" vertical="top" wrapText="1"/>
    </xf>
    <xf numFmtId="0" fontId="27" fillId="0" borderId="0" xfId="0" applyFont="1" applyAlignment="1" applyProtection="1">
      <alignment horizontal="center" vertical="center" wrapText="1"/>
      <protection hidden="1"/>
    </xf>
    <xf numFmtId="0" fontId="27" fillId="0" borderId="0" xfId="0" applyFont="1" applyAlignment="1" applyProtection="1">
      <alignment horizontal="center" vertical="center"/>
      <protection hidden="1"/>
    </xf>
    <xf numFmtId="0" fontId="27" fillId="0" borderId="0" xfId="0" applyFont="1" applyAlignment="1" applyProtection="1">
      <alignment horizontal="justify" vertical="center" wrapText="1"/>
      <protection hidden="1"/>
    </xf>
    <xf numFmtId="0" fontId="27" fillId="0" borderId="0" xfId="211" applyNumberFormat="1" applyFont="1" applyFill="1" applyBorder="1" applyAlignment="1" applyProtection="1">
      <alignment horizontal="left" vertical="center" wrapText="1"/>
      <protection hidden="1"/>
    </xf>
    <xf numFmtId="0" fontId="33" fillId="0" borderId="0" xfId="0" applyFont="1" applyAlignment="1" applyProtection="1">
      <alignment horizontal="justify" vertical="center" wrapText="1"/>
      <protection hidden="1"/>
    </xf>
    <xf numFmtId="0" fontId="27" fillId="0" borderId="0" xfId="211" applyFont="1" applyFill="1" applyBorder="1" applyAlignment="1" applyProtection="1">
      <alignment horizontal="left" vertical="center" wrapText="1"/>
      <protection hidden="1"/>
    </xf>
    <xf numFmtId="0" fontId="27" fillId="0" borderId="0" xfId="211" applyNumberFormat="1" applyFont="1" applyFill="1" applyBorder="1" applyAlignment="1" applyProtection="1">
      <alignment horizontal="left" vertical="center"/>
      <protection hidden="1"/>
    </xf>
    <xf numFmtId="0" fontId="15" fillId="0" borderId="0" xfId="0" applyFont="1" applyAlignment="1">
      <alignment horizontal="center" vertical="top"/>
    </xf>
    <xf numFmtId="0" fontId="0" fillId="0" borderId="10" xfId="0" applyBorder="1" applyAlignment="1">
      <alignment horizontal="center" vertical="top" wrapText="1"/>
    </xf>
    <xf numFmtId="0" fontId="0" fillId="0" borderId="0" xfId="206" applyFont="1" applyAlignment="1">
      <alignment horizontal="left" vertical="top"/>
    </xf>
    <xf numFmtId="0" fontId="15" fillId="0" borderId="0" xfId="0" applyFont="1" applyAlignment="1">
      <alignment horizontal="right" vertical="top"/>
    </xf>
    <xf numFmtId="0" fontId="104" fillId="17" borderId="14" xfId="0" applyFont="1" applyFill="1" applyBorder="1" applyAlignment="1">
      <alignment horizontal="left" vertical="top"/>
    </xf>
    <xf numFmtId="0" fontId="104" fillId="17" borderId="3" xfId="0" applyFont="1" applyFill="1" applyBorder="1" applyAlignment="1">
      <alignment horizontal="left" vertical="top"/>
    </xf>
    <xf numFmtId="0" fontId="104" fillId="17" borderId="15" xfId="0" applyFont="1" applyFill="1" applyBorder="1" applyAlignment="1">
      <alignment horizontal="left" vertical="top"/>
    </xf>
    <xf numFmtId="0" fontId="15" fillId="14" borderId="0" xfId="206" applyFont="1" applyFill="1" applyAlignment="1" applyProtection="1">
      <alignment horizontal="left" vertical="center"/>
      <protection hidden="1"/>
    </xf>
    <xf numFmtId="0" fontId="15" fillId="0" borderId="0" xfId="206" applyFont="1" applyAlignment="1" applyProtection="1">
      <alignment horizontal="left" vertical="top"/>
      <protection hidden="1"/>
    </xf>
    <xf numFmtId="0" fontId="98" fillId="0" borderId="0" xfId="0" applyFont="1" applyAlignment="1">
      <alignment horizontal="left" vertical="top" wrapText="1"/>
    </xf>
    <xf numFmtId="0" fontId="42" fillId="15" borderId="0" xfId="0" applyFont="1" applyFill="1" applyAlignment="1">
      <alignment horizontal="left" vertical="center" wrapText="1"/>
    </xf>
    <xf numFmtId="0" fontId="33" fillId="0" borderId="0" xfId="0" applyFont="1" applyAlignment="1">
      <alignment horizontal="center" vertical="top"/>
    </xf>
    <xf numFmtId="0" fontId="27" fillId="9" borderId="0" xfId="0" applyFont="1" applyFill="1" applyAlignment="1">
      <alignment horizontal="center" vertical="top"/>
    </xf>
    <xf numFmtId="0" fontId="15" fillId="0" borderId="0" xfId="200" applyNumberFormat="1" applyFont="1" applyFill="1" applyBorder="1" applyAlignment="1" applyProtection="1">
      <alignment horizontal="justify" vertical="top" wrapText="1"/>
    </xf>
    <xf numFmtId="0" fontId="33"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50" fillId="0" borderId="0" xfId="206" applyFont="1" applyAlignment="1">
      <alignment horizontal="left" vertical="center"/>
    </xf>
    <xf numFmtId="0" fontId="4" fillId="0" borderId="0" xfId="0" applyFont="1" applyAlignment="1">
      <alignment horizontal="center" vertical="top"/>
    </xf>
    <xf numFmtId="0" fontId="5" fillId="0" borderId="0" xfId="0" applyFont="1" applyAlignment="1">
      <alignment horizontal="right" vertical="top"/>
    </xf>
    <xf numFmtId="1" fontId="4" fillId="13" borderId="14" xfId="0" applyNumberFormat="1" applyFont="1" applyFill="1" applyBorder="1" applyAlignment="1">
      <alignment horizontal="center" vertical="top" wrapText="1"/>
    </xf>
    <xf numFmtId="1" fontId="4" fillId="13" borderId="3" xfId="0" applyNumberFormat="1" applyFont="1" applyFill="1" applyBorder="1" applyAlignment="1">
      <alignment horizontal="center" vertical="top" wrapText="1"/>
    </xf>
    <xf numFmtId="1" fontId="4" fillId="13" borderId="15" xfId="0" applyNumberFormat="1" applyFont="1" applyFill="1" applyBorder="1" applyAlignment="1">
      <alignment horizontal="center" vertical="top" wrapText="1"/>
    </xf>
    <xf numFmtId="0" fontId="4" fillId="0" borderId="0" xfId="206" applyFont="1" applyAlignment="1" applyProtection="1">
      <alignment horizontal="left" vertical="top"/>
      <protection hidden="1"/>
    </xf>
    <xf numFmtId="1" fontId="4" fillId="0" borderId="42" xfId="0" applyNumberFormat="1" applyFont="1" applyBorder="1" applyAlignment="1">
      <alignment horizontal="center" vertical="top" wrapText="1"/>
    </xf>
    <xf numFmtId="1" fontId="4" fillId="0" borderId="3" xfId="0" applyNumberFormat="1" applyFont="1" applyBorder="1" applyAlignment="1">
      <alignment horizontal="center" vertical="top" wrapText="1"/>
    </xf>
    <xf numFmtId="1" fontId="4" fillId="0" borderId="15" xfId="0" applyNumberFormat="1" applyFont="1" applyBorder="1" applyAlignment="1">
      <alignment horizontal="center" vertical="top" wrapText="1"/>
    </xf>
    <xf numFmtId="1" fontId="5" fillId="0" borderId="0" xfId="0" applyNumberFormat="1" applyFont="1" applyAlignment="1">
      <alignment horizontal="right" vertical="top"/>
    </xf>
    <xf numFmtId="0" fontId="44" fillId="0" borderId="0" xfId="0" applyFont="1" applyAlignment="1">
      <alignment horizontal="center" vertical="center"/>
    </xf>
    <xf numFmtId="0" fontId="55" fillId="0" borderId="0" xfId="0" applyFont="1" applyAlignment="1">
      <alignment horizontal="left" vertical="top" wrapText="1"/>
    </xf>
    <xf numFmtId="1" fontId="5" fillId="0" borderId="0" xfId="0" applyNumberFormat="1" applyFont="1" applyAlignment="1">
      <alignment horizontal="center" vertical="center" wrapText="1"/>
    </xf>
    <xf numFmtId="1" fontId="62" fillId="0" borderId="0" xfId="0" applyNumberFormat="1" applyFont="1" applyAlignment="1">
      <alignment horizontal="center" vertical="center" wrapText="1"/>
    </xf>
    <xf numFmtId="1" fontId="104" fillId="17" borderId="14" xfId="0" applyNumberFormat="1" applyFont="1" applyFill="1" applyBorder="1" applyAlignment="1">
      <alignment horizontal="left" vertical="center"/>
    </xf>
    <xf numFmtId="1" fontId="104" fillId="17" borderId="3" xfId="0" applyNumberFormat="1" applyFont="1" applyFill="1" applyBorder="1" applyAlignment="1">
      <alignment horizontal="left" vertical="center"/>
    </xf>
    <xf numFmtId="1" fontId="104" fillId="17" borderId="15" xfId="0" applyNumberFormat="1" applyFont="1" applyFill="1" applyBorder="1" applyAlignment="1">
      <alignment horizontal="left" vertical="center"/>
    </xf>
    <xf numFmtId="0" fontId="90" fillId="0" borderId="0" xfId="0" applyFont="1" applyAlignment="1">
      <alignment horizontal="left" vertical="top" wrapText="1"/>
    </xf>
    <xf numFmtId="0" fontId="44" fillId="9" borderId="0" xfId="0" applyFont="1" applyFill="1" applyAlignment="1">
      <alignment horizontal="center" vertical="top"/>
    </xf>
    <xf numFmtId="170" fontId="89" fillId="13" borderId="14" xfId="0" applyNumberFormat="1" applyFont="1" applyFill="1" applyBorder="1" applyAlignment="1">
      <alignment horizontal="left" vertical="top" wrapText="1"/>
    </xf>
    <xf numFmtId="170" fontId="89" fillId="13" borderId="3" xfId="0" applyNumberFormat="1" applyFont="1" applyFill="1" applyBorder="1" applyAlignment="1">
      <alignment horizontal="left" vertical="top" wrapText="1"/>
    </xf>
    <xf numFmtId="170" fontId="89" fillId="13" borderId="15" xfId="0" applyNumberFormat="1" applyFont="1" applyFill="1" applyBorder="1" applyAlignment="1">
      <alignment horizontal="left" vertical="top" wrapText="1"/>
    </xf>
    <xf numFmtId="0" fontId="15" fillId="0" borderId="0" xfId="0" applyFont="1" applyAlignment="1" applyProtection="1">
      <alignment horizontal="left" vertical="center" wrapText="1"/>
      <protection hidden="1"/>
    </xf>
    <xf numFmtId="0" fontId="85" fillId="11" borderId="14" xfId="214" applyFont="1" applyFill="1" applyBorder="1" applyAlignment="1">
      <alignment horizontal="left" vertical="top" wrapText="1"/>
    </xf>
    <xf numFmtId="0" fontId="85" fillId="11" borderId="3" xfId="214" applyFont="1" applyFill="1" applyBorder="1" applyAlignment="1">
      <alignment horizontal="left" vertical="top" wrapText="1"/>
    </xf>
    <xf numFmtId="0" fontId="85" fillId="11" borderId="15" xfId="214" applyFont="1" applyFill="1" applyBorder="1" applyAlignment="1">
      <alignment horizontal="left" vertical="top" wrapText="1"/>
    </xf>
    <xf numFmtId="170" fontId="89" fillId="13" borderId="10" xfId="0" applyNumberFormat="1" applyFont="1" applyFill="1" applyBorder="1" applyAlignment="1">
      <alignment horizontal="center" vertical="top" wrapText="1"/>
    </xf>
    <xf numFmtId="170" fontId="89" fillId="13" borderId="30" xfId="0" applyNumberFormat="1" applyFont="1" applyFill="1" applyBorder="1" applyAlignment="1">
      <alignment horizontal="center" vertical="top" wrapText="1"/>
    </xf>
    <xf numFmtId="0" fontId="42" fillId="15" borderId="0" xfId="0" applyFont="1" applyFill="1" applyAlignment="1" applyProtection="1">
      <alignment horizontal="left" vertical="top" wrapText="1"/>
      <protection hidden="1"/>
    </xf>
    <xf numFmtId="0" fontId="27" fillId="9" borderId="0" xfId="0" applyFont="1" applyFill="1" applyAlignment="1" applyProtection="1">
      <alignment horizontal="center" vertical="center"/>
      <protection hidden="1"/>
    </xf>
    <xf numFmtId="0" fontId="14" fillId="0" borderId="14" xfId="205" applyFont="1" applyBorder="1" applyAlignment="1" applyProtection="1">
      <alignment horizontal="center" vertical="top"/>
      <protection hidden="1"/>
    </xf>
    <xf numFmtId="0" fontId="14" fillId="0" borderId="3" xfId="205" applyFont="1" applyBorder="1" applyAlignment="1" applyProtection="1">
      <alignment horizontal="center" vertical="top"/>
      <protection hidden="1"/>
    </xf>
    <xf numFmtId="0" fontId="14" fillId="0" borderId="15" xfId="205" applyFont="1" applyBorder="1" applyAlignment="1" applyProtection="1">
      <alignment horizontal="center" vertical="top"/>
      <protection hidden="1"/>
    </xf>
    <xf numFmtId="170" fontId="89" fillId="13" borderId="14" xfId="0" applyNumberFormat="1" applyFont="1" applyFill="1" applyBorder="1" applyAlignment="1">
      <alignment horizontal="center" vertical="top" wrapText="1"/>
    </xf>
    <xf numFmtId="170" fontId="89" fillId="13" borderId="3" xfId="0" applyNumberFormat="1" applyFont="1" applyFill="1" applyBorder="1" applyAlignment="1">
      <alignment horizontal="center" vertical="top" wrapText="1"/>
    </xf>
    <xf numFmtId="170" fontId="89" fillId="13" borderId="15" xfId="0" applyNumberFormat="1" applyFont="1" applyFill="1" applyBorder="1" applyAlignment="1">
      <alignment horizontal="center" vertical="top" wrapText="1"/>
    </xf>
    <xf numFmtId="0" fontId="85" fillId="17" borderId="14" xfId="214" applyFont="1" applyFill="1" applyBorder="1" applyAlignment="1">
      <alignment horizontal="left" vertical="top" wrapText="1"/>
    </xf>
    <xf numFmtId="0" fontId="85" fillId="17" borderId="3" xfId="214" applyFont="1" applyFill="1" applyBorder="1" applyAlignment="1">
      <alignment horizontal="left" vertical="top" wrapText="1"/>
    </xf>
    <xf numFmtId="0" fontId="15" fillId="15" borderId="0" xfId="0" applyFont="1" applyFill="1" applyAlignment="1" applyProtection="1">
      <alignment horizontal="left" vertical="top" wrapText="1"/>
      <protection hidden="1"/>
    </xf>
    <xf numFmtId="0" fontId="44" fillId="0" borderId="0" xfId="205" applyFont="1" applyAlignment="1" applyProtection="1">
      <alignment horizontal="center" vertical="top"/>
      <protection hidden="1"/>
    </xf>
    <xf numFmtId="0" fontId="15" fillId="15" borderId="0" xfId="205" applyFont="1" applyFill="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27" fillId="9"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43" fontId="15" fillId="6" borderId="29" xfId="11" applyFont="1" applyFill="1" applyBorder="1" applyAlignment="1" applyProtection="1">
      <alignment horizontal="center" vertical="top"/>
      <protection hidden="1"/>
    </xf>
    <xf numFmtId="43" fontId="15" fillId="6" borderId="30" xfId="11" applyFont="1" applyFill="1" applyBorder="1" applyAlignment="1" applyProtection="1">
      <alignment horizontal="center" vertical="top"/>
      <protection hidden="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3" fillId="6" borderId="8" xfId="205" applyFont="1" applyFill="1" applyBorder="1" applyAlignment="1" applyProtection="1">
      <alignment horizontal="justify" vertical="center" wrapText="1"/>
      <protection hidden="1"/>
    </xf>
    <xf numFmtId="0" fontId="43"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15" borderId="0" xfId="205" applyFont="1" applyFill="1" applyAlignment="1" applyProtection="1">
      <alignment horizontal="center" vertical="center" wrapText="1"/>
      <protection hidden="1"/>
    </xf>
    <xf numFmtId="0" fontId="0"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6" borderId="24" xfId="205" applyFont="1" applyFill="1" applyBorder="1" applyAlignment="1" applyProtection="1">
      <alignment horizontal="left" vertical="center" wrapText="1"/>
      <protection hidden="1"/>
    </xf>
    <xf numFmtId="0" fontId="15" fillId="0" borderId="0" xfId="200" applyNumberFormat="1" applyFont="1" applyFill="1" applyBorder="1" applyAlignment="1" applyProtection="1">
      <alignment horizontal="justify" vertical="center" wrapText="1"/>
      <protection hidden="1"/>
    </xf>
    <xf numFmtId="0" fontId="16" fillId="0" borderId="26" xfId="205" applyFont="1" applyBorder="1" applyAlignment="1" applyProtection="1">
      <alignment horizontal="justify" vertical="center" wrapText="1"/>
      <protection hidden="1"/>
    </xf>
    <xf numFmtId="0" fontId="15" fillId="15" borderId="0" xfId="205" applyFont="1" applyFill="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102" fillId="15" borderId="0" xfId="205" applyFont="1" applyFill="1" applyAlignment="1" applyProtection="1">
      <alignment horizontal="justify" vertical="top" wrapText="1"/>
      <protection hidden="1"/>
    </xf>
    <xf numFmtId="0" fontId="104" fillId="15" borderId="0" xfId="206" applyFont="1" applyFill="1" applyAlignment="1" applyProtection="1">
      <alignment horizontal="justify" vertical="top" wrapText="1"/>
      <protection hidden="1"/>
    </xf>
    <xf numFmtId="0" fontId="15" fillId="0" borderId="0" xfId="206"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50"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15" fillId="0" borderId="5" xfId="206" applyFont="1" applyBorder="1" applyAlignment="1" applyProtection="1">
      <alignment horizontal="left" vertical="center"/>
      <protection hidden="1"/>
    </xf>
    <xf numFmtId="167" fontId="27" fillId="0" borderId="0" xfId="0" applyNumberFormat="1" applyFont="1" applyAlignment="1" applyProtection="1">
      <alignment horizontal="center" vertical="center" wrapText="1"/>
      <protection hidden="1"/>
    </xf>
    <xf numFmtId="0" fontId="16" fillId="0" borderId="0" xfId="206" applyAlignment="1" applyProtection="1">
      <alignment horizontal="left" vertical="top" wrapText="1"/>
      <protection hidden="1"/>
    </xf>
    <xf numFmtId="0" fontId="4" fillId="13" borderId="14" xfId="206" applyFont="1" applyFill="1" applyBorder="1" applyAlignment="1">
      <alignment horizontal="center" vertical="top" wrapText="1"/>
    </xf>
    <xf numFmtId="0" fontId="4" fillId="13" borderId="3" xfId="206" applyFont="1" applyFill="1" applyBorder="1" applyAlignment="1">
      <alignment horizontal="center" vertical="top" wrapText="1"/>
    </xf>
    <xf numFmtId="0" fontId="4" fillId="13" borderId="15" xfId="206" applyFont="1" applyFill="1" applyBorder="1" applyAlignment="1">
      <alignment horizontal="center" vertical="top" wrapText="1"/>
    </xf>
    <xf numFmtId="0" fontId="50" fillId="13" borderId="14" xfId="206" applyFont="1" applyFill="1" applyBorder="1" applyAlignment="1" applyProtection="1">
      <alignment horizontal="center" vertical="center" wrapText="1"/>
      <protection hidden="1"/>
    </xf>
    <xf numFmtId="0" fontId="50" fillId="13" borderId="3" xfId="206" applyFont="1" applyFill="1" applyBorder="1" applyAlignment="1" applyProtection="1">
      <alignment horizontal="center" vertical="center" wrapText="1"/>
      <protection hidden="1"/>
    </xf>
    <xf numFmtId="0" fontId="50" fillId="13" borderId="15" xfId="206" applyFont="1" applyFill="1" applyBorder="1" applyAlignment="1" applyProtection="1">
      <alignment horizontal="center" vertical="center" wrapText="1"/>
      <protection hidden="1"/>
    </xf>
    <xf numFmtId="0" fontId="15" fillId="11" borderId="14" xfId="0" applyFont="1" applyFill="1" applyBorder="1" applyAlignment="1" applyProtection="1">
      <alignment horizontal="left" vertical="center"/>
      <protection hidden="1"/>
    </xf>
    <xf numFmtId="0" fontId="15" fillId="11" borderId="3" xfId="0" applyFont="1" applyFill="1" applyBorder="1" applyAlignment="1" applyProtection="1">
      <alignment horizontal="left" vertical="center"/>
      <protection hidden="1"/>
    </xf>
    <xf numFmtId="0" fontId="15" fillId="11" borderId="15" xfId="0" applyFont="1" applyFill="1" applyBorder="1" applyAlignment="1" applyProtection="1">
      <alignment horizontal="left" vertical="center"/>
      <protection hidden="1"/>
    </xf>
    <xf numFmtId="2" fontId="16" fillId="0" borderId="0" xfId="206" applyNumberFormat="1" applyAlignment="1" applyProtection="1">
      <alignment horizontal="right" vertical="center"/>
      <protection hidden="1"/>
    </xf>
    <xf numFmtId="0" fontId="15" fillId="0" borderId="0" xfId="206" applyFont="1" applyAlignment="1" applyProtection="1">
      <alignment horizontal="center" vertical="center"/>
      <protection hidden="1"/>
    </xf>
    <xf numFmtId="167" fontId="15" fillId="0" borderId="0" xfId="0" applyNumberFormat="1" applyFont="1" applyAlignment="1" applyProtection="1">
      <alignment horizontal="center" vertical="center" wrapText="1"/>
      <protection hidden="1"/>
    </xf>
    <xf numFmtId="0" fontId="15" fillId="0" borderId="0" xfId="206" applyFont="1" applyAlignment="1" applyProtection="1">
      <alignment horizontal="left" vertical="center"/>
      <protection hidden="1"/>
    </xf>
    <xf numFmtId="0" fontId="29"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15" fillId="0" borderId="14" xfId="204" applyFont="1" applyBorder="1" applyAlignment="1" applyProtection="1">
      <alignment horizontal="justify" vertical="top"/>
      <protection hidden="1"/>
    </xf>
    <xf numFmtId="0" fontId="16" fillId="0" borderId="3" xfId="204" applyFont="1" applyBorder="1" applyAlignment="1" applyProtection="1">
      <alignment horizontal="justify" vertical="top"/>
      <protection hidden="1"/>
    </xf>
    <xf numFmtId="0" fontId="16" fillId="0" borderId="15" xfId="204" applyFont="1" applyBorder="1" applyAlignment="1" applyProtection="1">
      <alignment horizontal="justify" vertical="top"/>
      <protection hidden="1"/>
    </xf>
    <xf numFmtId="0" fontId="15" fillId="10" borderId="0" xfId="204" applyNumberFormat="1" applyFont="1" applyFill="1" applyBorder="1" applyAlignment="1" applyProtection="1">
      <alignment horizontal="center" vertical="center" wrapText="1"/>
      <protection hidden="1"/>
    </xf>
    <xf numFmtId="0" fontId="42" fillId="15" borderId="0" xfId="0" applyFont="1" applyFill="1" applyAlignment="1" applyProtection="1">
      <alignment horizontal="justify" vertical="top" wrapText="1"/>
      <protection hidden="1"/>
    </xf>
    <xf numFmtId="0" fontId="16" fillId="0" borderId="0" xfId="204" applyFont="1" applyAlignment="1" applyProtection="1">
      <alignment horizontal="justify" vertical="center"/>
      <protection hidden="1"/>
    </xf>
    <xf numFmtId="0" fontId="15" fillId="0" borderId="0" xfId="195" applyFont="1" applyAlignment="1" applyProtection="1">
      <alignment horizontal="left" vertical="center" indent="2"/>
      <protection hidden="1"/>
    </xf>
    <xf numFmtId="0" fontId="15" fillId="0" borderId="16" xfId="204" applyFont="1" applyBorder="1" applyAlignment="1" applyProtection="1">
      <alignment horizontal="justify" vertical="top"/>
      <protection hidden="1"/>
    </xf>
    <xf numFmtId="0" fontId="16" fillId="0" borderId="39" xfId="204" applyFont="1" applyBorder="1" applyAlignment="1" applyProtection="1">
      <alignment horizontal="justify" vertical="top"/>
      <protection hidden="1"/>
    </xf>
    <xf numFmtId="0" fontId="16" fillId="0" borderId="17" xfId="204" applyFont="1" applyBorder="1" applyAlignment="1" applyProtection="1">
      <alignment horizontal="justify" vertical="top"/>
      <protection hidden="1"/>
    </xf>
    <xf numFmtId="0" fontId="15" fillId="0" borderId="16" xfId="204" applyFont="1" applyBorder="1" applyAlignment="1" applyProtection="1">
      <alignment horizontal="justify" vertical="center"/>
      <protection hidden="1"/>
    </xf>
    <xf numFmtId="0" fontId="16" fillId="0" borderId="39" xfId="204" applyFont="1" applyBorder="1" applyAlignment="1" applyProtection="1">
      <alignment horizontal="justify" vertical="center"/>
      <protection hidden="1"/>
    </xf>
    <xf numFmtId="0" fontId="16"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6"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6" fillId="4" borderId="0" xfId="204" applyFont="1" applyFill="1" applyBorder="1" applyAlignment="1" applyProtection="1">
      <alignment horizontal="justify" vertical="top" wrapText="1"/>
      <protection locked="0" hidden="1"/>
    </xf>
    <xf numFmtId="0" fontId="16" fillId="0" borderId="0" xfId="204" applyFont="1" applyBorder="1" applyAlignment="1" applyProtection="1">
      <alignment horizontal="justify" vertical="center"/>
      <protection hidden="1"/>
    </xf>
    <xf numFmtId="0" fontId="31" fillId="9" borderId="0" xfId="0" applyFont="1" applyFill="1" applyAlignment="1" applyProtection="1">
      <alignment horizontal="center" vertical="center" wrapText="1"/>
      <protection hidden="1"/>
    </xf>
    <xf numFmtId="0" fontId="31" fillId="9" borderId="7" xfId="0" applyFont="1" applyFill="1" applyBorder="1" applyAlignment="1" applyProtection="1">
      <alignment horizontal="center" vertical="center" wrapText="1"/>
      <protection hidden="1"/>
    </xf>
    <xf numFmtId="0" fontId="5" fillId="15" borderId="0" xfId="194" applyFont="1" applyFill="1" applyAlignment="1">
      <alignment horizontal="left" vertical="top" wrapText="1"/>
    </xf>
    <xf numFmtId="0" fontId="50" fillId="0" borderId="0" xfId="194" applyFont="1" applyAlignment="1">
      <alignment horizontal="justify" vertical="top"/>
    </xf>
    <xf numFmtId="0" fontId="15" fillId="0" borderId="0" xfId="194" applyFont="1" applyAlignment="1">
      <alignment horizontal="justify" vertical="center"/>
    </xf>
    <xf numFmtId="0" fontId="15" fillId="0" borderId="0" xfId="194" applyFont="1" applyAlignment="1">
      <alignment horizontal="center" vertical="center"/>
    </xf>
    <xf numFmtId="0" fontId="50" fillId="4" borderId="0" xfId="194" applyFont="1" applyFill="1" applyAlignment="1" applyProtection="1">
      <alignment horizontal="left" vertical="center"/>
      <protection locked="0"/>
    </xf>
    <xf numFmtId="177" fontId="50" fillId="0" borderId="0" xfId="194" applyNumberFormat="1" applyFont="1" applyAlignment="1">
      <alignment horizontal="left" vertical="center"/>
    </xf>
    <xf numFmtId="0" fontId="50" fillId="0" borderId="0" xfId="194" applyFont="1" applyAlignment="1">
      <alignment horizontal="justify" vertical="center"/>
    </xf>
    <xf numFmtId="0" fontId="50" fillId="0" borderId="0" xfId="194" applyFont="1" applyAlignment="1">
      <alignment horizontal="center" vertical="top"/>
    </xf>
    <xf numFmtId="0" fontId="42" fillId="0" borderId="0" xfId="194" quotePrefix="1" applyFont="1" applyAlignment="1">
      <alignment horizontal="center" vertical="center"/>
    </xf>
    <xf numFmtId="0" fontId="0" fillId="4" borderId="22" xfId="0" applyFill="1" applyBorder="1" applyAlignment="1" applyProtection="1">
      <alignment horizontal="left" vertical="center"/>
      <protection locked="0"/>
    </xf>
    <xf numFmtId="0" fontId="50" fillId="4" borderId="22" xfId="0" applyFont="1" applyFill="1" applyBorder="1" applyAlignment="1" applyProtection="1">
      <alignment horizontal="left" vertical="center"/>
      <protection locked="0"/>
    </xf>
    <xf numFmtId="0" fontId="50" fillId="0" borderId="43" xfId="0" applyFont="1" applyBorder="1" applyAlignment="1">
      <alignment horizontal="justify" vertical="center" wrapText="1"/>
    </xf>
    <xf numFmtId="0" fontId="50" fillId="0" borderId="22" xfId="0" applyFont="1" applyBorder="1" applyAlignment="1">
      <alignment horizontal="left" vertical="center" indent="2"/>
    </xf>
    <xf numFmtId="0" fontId="50" fillId="0" borderId="40" xfId="0" applyFont="1" applyBorder="1" applyAlignment="1">
      <alignment horizontal="left" vertical="center" indent="2"/>
    </xf>
    <xf numFmtId="0" fontId="50" fillId="0" borderId="0" xfId="0" applyFont="1" applyAlignment="1">
      <alignment horizontal="left" vertical="center" indent="2"/>
    </xf>
    <xf numFmtId="0" fontId="50" fillId="0" borderId="43" xfId="0" applyFont="1" applyBorder="1" applyAlignment="1">
      <alignment horizontal="left" vertical="center" indent="2"/>
    </xf>
    <xf numFmtId="0" fontId="0" fillId="0" borderId="0" xfId="194" applyFont="1" applyAlignment="1">
      <alignment horizontal="justify" vertical="top"/>
    </xf>
    <xf numFmtId="0" fontId="16" fillId="0" borderId="0" xfId="194" applyFont="1" applyAlignment="1">
      <alignment horizontal="center" vertical="top" wrapText="1"/>
    </xf>
    <xf numFmtId="0" fontId="16" fillId="0" borderId="0" xfId="194" applyFont="1" applyAlignment="1">
      <alignment horizontal="justify" vertical="top"/>
    </xf>
    <xf numFmtId="177" fontId="15" fillId="0" borderId="0" xfId="194" applyNumberFormat="1" applyFont="1" applyAlignment="1">
      <alignment horizontal="left" vertical="center" indent="1"/>
    </xf>
    <xf numFmtId="0" fontId="0" fillId="0" borderId="0" xfId="194" applyFont="1" applyAlignment="1">
      <alignment horizontal="center" vertical="top"/>
    </xf>
    <xf numFmtId="0" fontId="0" fillId="0" borderId="0" xfId="0" applyAlignment="1">
      <alignment horizontal="left" vertical="top" wrapText="1"/>
    </xf>
    <xf numFmtId="0" fontId="16" fillId="0" borderId="0" xfId="210" applyFont="1" applyAlignment="1" applyProtection="1">
      <alignment horizontal="justify" vertical="center"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3" fillId="0" borderId="29" xfId="210" applyNumberFormat="1" applyFont="1" applyBorder="1" applyAlignment="1" applyProtection="1">
      <alignment horizontal="justify" vertical="center" wrapText="1"/>
      <protection hidden="1"/>
    </xf>
    <xf numFmtId="1" fontId="23" fillId="0" borderId="10" xfId="210" applyNumberFormat="1" applyFont="1" applyBorder="1" applyAlignment="1" applyProtection="1">
      <alignment horizontal="justify" vertical="center" wrapText="1"/>
      <protection hidden="1"/>
    </xf>
    <xf numFmtId="1" fontId="23"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1" fontId="23"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2" fontId="36" fillId="0" borderId="0" xfId="198" applyNumberFormat="1" applyFont="1" applyAlignment="1" applyProtection="1">
      <alignment horizontal="left" vertical="center"/>
      <protection hidden="1"/>
    </xf>
  </cellXfs>
  <cellStyles count="22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371">
    <dxf>
      <font>
        <strike/>
      </font>
    </dxf>
    <dxf>
      <fill>
        <patternFill patternType="none">
          <bgColor indexed="65"/>
        </patternFill>
      </fill>
    </dxf>
    <dxf>
      <font>
        <condense val="0"/>
        <extend val="0"/>
        <color indexed="9"/>
      </font>
      <fill>
        <patternFill patternType="none">
          <bgColor indexed="65"/>
        </patternFill>
      </fill>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9"/>
      </font>
    </dxf>
    <dxf>
      <fill>
        <patternFill>
          <bgColor rgb="FFCCFFCC"/>
        </patternFill>
      </fill>
    </dxf>
    <dxf>
      <font>
        <condense val="0"/>
        <extend val="0"/>
        <color indexed="9"/>
      </font>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ont>
        <b val="0"/>
        <condense val="0"/>
        <extend val="0"/>
        <color indexed="10"/>
      </font>
    </dxf>
    <dxf>
      <font>
        <condense val="0"/>
        <extend val="0"/>
        <color indexed="9"/>
      </font>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ndense val="0"/>
        <extend val="0"/>
        <color indexed="10"/>
      </font>
    </dxf>
    <dxf>
      <font>
        <condense val="0"/>
        <extend val="0"/>
        <color indexed="10"/>
      </font>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ont>
        <condense val="0"/>
        <extend val="0"/>
        <color indexed="10"/>
      </font>
    </dxf>
    <dxf>
      <font>
        <condense val="0"/>
        <extend val="0"/>
        <color indexed="10"/>
      </font>
    </dxf>
    <dxf>
      <fill>
        <patternFill patternType="none">
          <bgColor indexed="65"/>
        </patternFill>
      </fill>
    </dxf>
    <dxf>
      <fill>
        <patternFill patternType="none">
          <bgColor indexed="65"/>
        </patternFill>
      </fill>
    </dxf>
    <dxf>
      <fill>
        <patternFill patternType="none">
          <bgColor indexed="65"/>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ill>
        <patternFill patternType="none">
          <bgColor indexed="65"/>
        </patternFill>
      </fill>
    </dxf>
    <dxf>
      <font>
        <condense val="0"/>
        <extend val="0"/>
        <color indexed="10"/>
      </font>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patternType="none">
          <bgColor indexed="65"/>
        </patternFill>
      </fill>
    </dxf>
    <dxf>
      <fill>
        <patternFill>
          <bgColor rgb="FFCCFFCC"/>
        </patternFill>
      </fill>
    </dxf>
    <dxf>
      <font>
        <condense val="0"/>
        <extend val="0"/>
        <color indexed="10"/>
      </font>
    </dxf>
    <dxf>
      <fill>
        <patternFill patternType="none">
          <bgColor indexed="65"/>
        </patternFill>
      </fill>
    </dxf>
    <dxf>
      <font>
        <b val="0"/>
        <condense val="0"/>
        <extend val="0"/>
        <color indexed="10"/>
      </font>
    </dxf>
    <dxf>
      <font>
        <condense val="0"/>
        <extend val="0"/>
        <color indexed="9"/>
      </font>
      <fill>
        <patternFill patternType="none">
          <bgColor indexed="65"/>
        </patternFill>
      </fill>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114300</xdr:colOff>
      <xdr:row>10</xdr:row>
      <xdr:rowOff>257175</xdr:rowOff>
    </xdr:from>
    <xdr:to>
      <xdr:col>2</xdr:col>
      <xdr:colOff>1714500</xdr:colOff>
      <xdr:row>12</xdr:row>
      <xdr:rowOff>228600</xdr:rowOff>
    </xdr:to>
    <xdr:pic>
      <xdr:nvPicPr>
        <xdr:cNvPr id="2" name="Picture 9">
          <a:extLst>
            <a:ext uri="{FF2B5EF4-FFF2-40B4-BE49-F238E27FC236}">
              <a16:creationId xmlns:a16="http://schemas.microsoft.com/office/drawing/2014/main" id="{DDBE8880-B7DC-4B51-8700-CC2202F7ED1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1525" y="4162425"/>
          <a:ext cx="24479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2552700</xdr:colOff>
      <xdr:row>11</xdr:row>
      <xdr:rowOff>9525</xdr:rowOff>
    </xdr:from>
    <xdr:to>
      <xdr:col>4</xdr:col>
      <xdr:colOff>666750</xdr:colOff>
      <xdr:row>13</xdr:row>
      <xdr:rowOff>19050</xdr:rowOff>
    </xdr:to>
    <xdr:pic>
      <xdr:nvPicPr>
        <xdr:cNvPr id="3" name="Picture 10">
          <a:extLst>
            <a:ext uri="{FF2B5EF4-FFF2-40B4-BE49-F238E27FC236}">
              <a16:creationId xmlns:a16="http://schemas.microsoft.com/office/drawing/2014/main" id="{9C734D20-191F-4973-82EA-B063C1917C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981" t="27950" r="31090" b="55093"/>
        <a:stretch>
          <a:fillRect/>
        </a:stretch>
      </xdr:blipFill>
      <xdr:spPr bwMode="auto">
        <a:xfrm>
          <a:off x="4057650" y="4695825"/>
          <a:ext cx="40005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6554450" y="19050"/>
          <a:ext cx="0" cy="695325"/>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853440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74009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7400925"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81514" y="66675"/>
          <a:ext cx="1583872" cy="472168"/>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65219" y="0"/>
          <a:ext cx="0" cy="452438"/>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7373600" y="28575"/>
          <a:ext cx="0" cy="6191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5249525" y="19050"/>
          <a:ext cx="1104900" cy="552450"/>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8307050" y="19050"/>
          <a:ext cx="683419" cy="654844"/>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26" Type="http://schemas.openxmlformats.org/officeDocument/2006/relationships/printerSettings" Target="../printerSettings/printerSettings285.bin"/><Relationship Id="rId3" Type="http://schemas.openxmlformats.org/officeDocument/2006/relationships/printerSettings" Target="../printerSettings/printerSettings262.bin"/><Relationship Id="rId21" Type="http://schemas.openxmlformats.org/officeDocument/2006/relationships/printerSettings" Target="../printerSettings/printerSettings280.bin"/><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5" Type="http://schemas.openxmlformats.org/officeDocument/2006/relationships/printerSettings" Target="../printerSettings/printerSettings284.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24" Type="http://schemas.openxmlformats.org/officeDocument/2006/relationships/printerSettings" Target="../printerSettings/printerSettings283.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23" Type="http://schemas.openxmlformats.org/officeDocument/2006/relationships/printerSettings" Target="../printerSettings/printerSettings282.bin"/><Relationship Id="rId28" Type="http://schemas.openxmlformats.org/officeDocument/2006/relationships/drawing" Target="../drawings/drawing9.xml"/><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 Id="rId22" Type="http://schemas.openxmlformats.org/officeDocument/2006/relationships/printerSettings" Target="../printerSettings/printerSettings281.bin"/><Relationship Id="rId27" Type="http://schemas.openxmlformats.org/officeDocument/2006/relationships/printerSettings" Target="../printerSettings/printerSettings28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94.bin"/><Relationship Id="rId13" Type="http://schemas.openxmlformats.org/officeDocument/2006/relationships/drawing" Target="../drawings/drawing10.xml"/><Relationship Id="rId3" Type="http://schemas.openxmlformats.org/officeDocument/2006/relationships/printerSettings" Target="../printerSettings/printerSettings289.bin"/><Relationship Id="rId7" Type="http://schemas.openxmlformats.org/officeDocument/2006/relationships/printerSettings" Target="../printerSettings/printerSettings293.bin"/><Relationship Id="rId12" Type="http://schemas.openxmlformats.org/officeDocument/2006/relationships/printerSettings" Target="../printerSettings/printerSettings298.bin"/><Relationship Id="rId2" Type="http://schemas.openxmlformats.org/officeDocument/2006/relationships/printerSettings" Target="../printerSettings/printerSettings288.bin"/><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11" Type="http://schemas.openxmlformats.org/officeDocument/2006/relationships/printerSettings" Target="../printerSettings/printerSettings297.bin"/><Relationship Id="rId5" Type="http://schemas.openxmlformats.org/officeDocument/2006/relationships/printerSettings" Target="../printerSettings/printerSettings291.bin"/><Relationship Id="rId10" Type="http://schemas.openxmlformats.org/officeDocument/2006/relationships/printerSettings" Target="../printerSettings/printerSettings296.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26" Type="http://schemas.openxmlformats.org/officeDocument/2006/relationships/printerSettings" Target="../printerSettings/printerSettings324.bin"/><Relationship Id="rId3" Type="http://schemas.openxmlformats.org/officeDocument/2006/relationships/printerSettings" Target="../printerSettings/printerSettings301.bin"/><Relationship Id="rId21" Type="http://schemas.openxmlformats.org/officeDocument/2006/relationships/printerSettings" Target="../printerSettings/printerSettings319.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5" Type="http://schemas.openxmlformats.org/officeDocument/2006/relationships/printerSettings" Target="../printerSettings/printerSettings323.bin"/><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29" Type="http://schemas.openxmlformats.org/officeDocument/2006/relationships/printerSettings" Target="../printerSettings/printerSettings327.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24" Type="http://schemas.openxmlformats.org/officeDocument/2006/relationships/printerSettings" Target="../printerSettings/printerSettings322.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23" Type="http://schemas.openxmlformats.org/officeDocument/2006/relationships/printerSettings" Target="../printerSettings/printerSettings321.bin"/><Relationship Id="rId28" Type="http://schemas.openxmlformats.org/officeDocument/2006/relationships/printerSettings" Target="../printerSettings/printerSettings326.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31" Type="http://schemas.openxmlformats.org/officeDocument/2006/relationships/drawing" Target="../drawings/drawing11.xml"/><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 Id="rId22" Type="http://schemas.openxmlformats.org/officeDocument/2006/relationships/printerSettings" Target="../printerSettings/printerSettings320.bin"/><Relationship Id="rId27" Type="http://schemas.openxmlformats.org/officeDocument/2006/relationships/printerSettings" Target="../printerSettings/printerSettings325.bin"/><Relationship Id="rId30" Type="http://schemas.openxmlformats.org/officeDocument/2006/relationships/printerSettings" Target="../printerSettings/printerSettings32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6.bin"/><Relationship Id="rId26" Type="http://schemas.openxmlformats.org/officeDocument/2006/relationships/printerSettings" Target="../printerSettings/printerSettings354.bin"/><Relationship Id="rId3" Type="http://schemas.openxmlformats.org/officeDocument/2006/relationships/printerSettings" Target="../printerSettings/printerSettings331.bin"/><Relationship Id="rId21" Type="http://schemas.openxmlformats.org/officeDocument/2006/relationships/printerSettings" Target="../printerSettings/printerSettings349.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printerSettings" Target="../printerSettings/printerSettings345.bin"/><Relationship Id="rId25" Type="http://schemas.openxmlformats.org/officeDocument/2006/relationships/printerSettings" Target="../printerSettings/printerSettings353.bin"/><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20" Type="http://schemas.openxmlformats.org/officeDocument/2006/relationships/printerSettings" Target="../printerSettings/printerSettings348.bin"/><Relationship Id="rId29" Type="http://schemas.openxmlformats.org/officeDocument/2006/relationships/printerSettings" Target="../printerSettings/printerSettings357.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24" Type="http://schemas.openxmlformats.org/officeDocument/2006/relationships/printerSettings" Target="../printerSettings/printerSettings352.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23" Type="http://schemas.openxmlformats.org/officeDocument/2006/relationships/printerSettings" Target="../printerSettings/printerSettings351.bin"/><Relationship Id="rId28" Type="http://schemas.openxmlformats.org/officeDocument/2006/relationships/printerSettings" Target="../printerSettings/printerSettings356.bin"/><Relationship Id="rId10" Type="http://schemas.openxmlformats.org/officeDocument/2006/relationships/printerSettings" Target="../printerSettings/printerSettings338.bin"/><Relationship Id="rId19" Type="http://schemas.openxmlformats.org/officeDocument/2006/relationships/printerSettings" Target="../printerSettings/printerSettings347.bin"/><Relationship Id="rId31" Type="http://schemas.openxmlformats.org/officeDocument/2006/relationships/drawing" Target="../drawings/drawing12.xml"/><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 Id="rId22" Type="http://schemas.openxmlformats.org/officeDocument/2006/relationships/printerSettings" Target="../printerSettings/printerSettings350.bin"/><Relationship Id="rId27" Type="http://schemas.openxmlformats.org/officeDocument/2006/relationships/printerSettings" Target="../printerSettings/printerSettings355.bin"/><Relationship Id="rId30" Type="http://schemas.openxmlformats.org/officeDocument/2006/relationships/printerSettings" Target="../printerSettings/printerSettings35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66.bin"/><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 Type="http://schemas.openxmlformats.org/officeDocument/2006/relationships/printerSettings" Target="../printerSettings/printerSettings361.bin"/><Relationship Id="rId21" Type="http://schemas.openxmlformats.org/officeDocument/2006/relationships/printerSettings" Target="../printerSettings/printerSettings379.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drawing" Target="../drawings/drawing13.xml"/><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26" Type="http://schemas.openxmlformats.org/officeDocument/2006/relationships/printerSettings" Target="../printerSettings/printerSettings411.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5" Type="http://schemas.openxmlformats.org/officeDocument/2006/relationships/printerSettings" Target="../printerSettings/printerSettings410.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29" Type="http://schemas.openxmlformats.org/officeDocument/2006/relationships/printerSettings" Target="../printerSettings/printerSettings414.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24" Type="http://schemas.openxmlformats.org/officeDocument/2006/relationships/printerSettings" Target="../printerSettings/printerSettings409.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23" Type="http://schemas.openxmlformats.org/officeDocument/2006/relationships/printerSettings" Target="../printerSettings/printerSettings408.bin"/><Relationship Id="rId28" Type="http://schemas.openxmlformats.org/officeDocument/2006/relationships/printerSettings" Target="../printerSettings/printerSettings413.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31" Type="http://schemas.openxmlformats.org/officeDocument/2006/relationships/drawing" Target="../drawings/drawing14.xml"/><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printerSettings" Target="../printerSettings/printerSettings407.bin"/><Relationship Id="rId27" Type="http://schemas.openxmlformats.org/officeDocument/2006/relationships/printerSettings" Target="../printerSettings/printerSettings412.bin"/><Relationship Id="rId30" Type="http://schemas.openxmlformats.org/officeDocument/2006/relationships/printerSettings" Target="../printerSettings/printerSettings4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23.bin"/><Relationship Id="rId13" Type="http://schemas.openxmlformats.org/officeDocument/2006/relationships/printerSettings" Target="../printerSettings/printerSettings428.bin"/><Relationship Id="rId18" Type="http://schemas.openxmlformats.org/officeDocument/2006/relationships/printerSettings" Target="../printerSettings/printerSettings433.bin"/><Relationship Id="rId26" Type="http://schemas.openxmlformats.org/officeDocument/2006/relationships/printerSettings" Target="../printerSettings/printerSettings441.bin"/><Relationship Id="rId3" Type="http://schemas.openxmlformats.org/officeDocument/2006/relationships/printerSettings" Target="../printerSettings/printerSettings418.bin"/><Relationship Id="rId21" Type="http://schemas.openxmlformats.org/officeDocument/2006/relationships/printerSettings" Target="../printerSettings/printerSettings436.bin"/><Relationship Id="rId7" Type="http://schemas.openxmlformats.org/officeDocument/2006/relationships/printerSettings" Target="../printerSettings/printerSettings422.bin"/><Relationship Id="rId12" Type="http://schemas.openxmlformats.org/officeDocument/2006/relationships/printerSettings" Target="../printerSettings/printerSettings427.bin"/><Relationship Id="rId17" Type="http://schemas.openxmlformats.org/officeDocument/2006/relationships/printerSettings" Target="../printerSettings/printerSettings432.bin"/><Relationship Id="rId25" Type="http://schemas.openxmlformats.org/officeDocument/2006/relationships/printerSettings" Target="../printerSettings/printerSettings440.bin"/><Relationship Id="rId2" Type="http://schemas.openxmlformats.org/officeDocument/2006/relationships/printerSettings" Target="../printerSettings/printerSettings417.bin"/><Relationship Id="rId16" Type="http://schemas.openxmlformats.org/officeDocument/2006/relationships/printerSettings" Target="../printerSettings/printerSettings431.bin"/><Relationship Id="rId20" Type="http://schemas.openxmlformats.org/officeDocument/2006/relationships/printerSettings" Target="../printerSettings/printerSettings435.bin"/><Relationship Id="rId1" Type="http://schemas.openxmlformats.org/officeDocument/2006/relationships/printerSettings" Target="../printerSettings/printerSettings416.bin"/><Relationship Id="rId6" Type="http://schemas.openxmlformats.org/officeDocument/2006/relationships/printerSettings" Target="../printerSettings/printerSettings421.bin"/><Relationship Id="rId11" Type="http://schemas.openxmlformats.org/officeDocument/2006/relationships/printerSettings" Target="../printerSettings/printerSettings426.bin"/><Relationship Id="rId24" Type="http://schemas.openxmlformats.org/officeDocument/2006/relationships/printerSettings" Target="../printerSettings/printerSettings439.bin"/><Relationship Id="rId5" Type="http://schemas.openxmlformats.org/officeDocument/2006/relationships/printerSettings" Target="../printerSettings/printerSettings420.bin"/><Relationship Id="rId15" Type="http://schemas.openxmlformats.org/officeDocument/2006/relationships/printerSettings" Target="../printerSettings/printerSettings430.bin"/><Relationship Id="rId23" Type="http://schemas.openxmlformats.org/officeDocument/2006/relationships/printerSettings" Target="../printerSettings/printerSettings438.bin"/><Relationship Id="rId28" Type="http://schemas.openxmlformats.org/officeDocument/2006/relationships/drawing" Target="../drawings/drawing15.xml"/><Relationship Id="rId10" Type="http://schemas.openxmlformats.org/officeDocument/2006/relationships/printerSettings" Target="../printerSettings/printerSettings425.bin"/><Relationship Id="rId19" Type="http://schemas.openxmlformats.org/officeDocument/2006/relationships/printerSettings" Target="../printerSettings/printerSettings434.bin"/><Relationship Id="rId4" Type="http://schemas.openxmlformats.org/officeDocument/2006/relationships/printerSettings" Target="../printerSettings/printerSettings419.bin"/><Relationship Id="rId9" Type="http://schemas.openxmlformats.org/officeDocument/2006/relationships/printerSettings" Target="../printerSettings/printerSettings424.bin"/><Relationship Id="rId14" Type="http://schemas.openxmlformats.org/officeDocument/2006/relationships/printerSettings" Target="../printerSettings/printerSettings429.bin"/><Relationship Id="rId22" Type="http://schemas.openxmlformats.org/officeDocument/2006/relationships/printerSettings" Target="../printerSettings/printerSettings437.bin"/><Relationship Id="rId27" Type="http://schemas.openxmlformats.org/officeDocument/2006/relationships/printerSettings" Target="../printerSettings/printerSettings44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50.bin"/><Relationship Id="rId13" Type="http://schemas.openxmlformats.org/officeDocument/2006/relationships/printerSettings" Target="../printerSettings/printerSettings455.bin"/><Relationship Id="rId18" Type="http://schemas.openxmlformats.org/officeDocument/2006/relationships/printerSettings" Target="../printerSettings/printerSettings460.bin"/><Relationship Id="rId26" Type="http://schemas.openxmlformats.org/officeDocument/2006/relationships/printerSettings" Target="../printerSettings/printerSettings468.bin"/><Relationship Id="rId3" Type="http://schemas.openxmlformats.org/officeDocument/2006/relationships/printerSettings" Target="../printerSettings/printerSettings445.bin"/><Relationship Id="rId21" Type="http://schemas.openxmlformats.org/officeDocument/2006/relationships/printerSettings" Target="../printerSettings/printerSettings463.bin"/><Relationship Id="rId7" Type="http://schemas.openxmlformats.org/officeDocument/2006/relationships/printerSettings" Target="../printerSettings/printerSettings449.bin"/><Relationship Id="rId12" Type="http://schemas.openxmlformats.org/officeDocument/2006/relationships/printerSettings" Target="../printerSettings/printerSettings454.bin"/><Relationship Id="rId17" Type="http://schemas.openxmlformats.org/officeDocument/2006/relationships/printerSettings" Target="../printerSettings/printerSettings459.bin"/><Relationship Id="rId25" Type="http://schemas.openxmlformats.org/officeDocument/2006/relationships/printerSettings" Target="../printerSettings/printerSettings467.bin"/><Relationship Id="rId2" Type="http://schemas.openxmlformats.org/officeDocument/2006/relationships/printerSettings" Target="../printerSettings/printerSettings444.bin"/><Relationship Id="rId16" Type="http://schemas.openxmlformats.org/officeDocument/2006/relationships/printerSettings" Target="../printerSettings/printerSettings458.bin"/><Relationship Id="rId20" Type="http://schemas.openxmlformats.org/officeDocument/2006/relationships/printerSettings" Target="../printerSettings/printerSettings462.bin"/><Relationship Id="rId29" Type="http://schemas.openxmlformats.org/officeDocument/2006/relationships/printerSettings" Target="../printerSettings/printerSettings471.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11" Type="http://schemas.openxmlformats.org/officeDocument/2006/relationships/printerSettings" Target="../printerSettings/printerSettings453.bin"/><Relationship Id="rId24" Type="http://schemas.openxmlformats.org/officeDocument/2006/relationships/printerSettings" Target="../printerSettings/printerSettings466.bin"/><Relationship Id="rId5" Type="http://schemas.openxmlformats.org/officeDocument/2006/relationships/printerSettings" Target="../printerSettings/printerSettings447.bin"/><Relationship Id="rId15" Type="http://schemas.openxmlformats.org/officeDocument/2006/relationships/printerSettings" Target="../printerSettings/printerSettings457.bin"/><Relationship Id="rId23" Type="http://schemas.openxmlformats.org/officeDocument/2006/relationships/printerSettings" Target="../printerSettings/printerSettings465.bin"/><Relationship Id="rId28" Type="http://schemas.openxmlformats.org/officeDocument/2006/relationships/printerSettings" Target="../printerSettings/printerSettings470.bin"/><Relationship Id="rId10" Type="http://schemas.openxmlformats.org/officeDocument/2006/relationships/printerSettings" Target="../printerSettings/printerSettings452.bin"/><Relationship Id="rId19" Type="http://schemas.openxmlformats.org/officeDocument/2006/relationships/printerSettings" Target="../printerSettings/printerSettings461.bin"/><Relationship Id="rId31" Type="http://schemas.openxmlformats.org/officeDocument/2006/relationships/drawing" Target="../drawings/drawing16.xml"/><Relationship Id="rId4" Type="http://schemas.openxmlformats.org/officeDocument/2006/relationships/printerSettings" Target="../printerSettings/printerSettings446.bin"/><Relationship Id="rId9" Type="http://schemas.openxmlformats.org/officeDocument/2006/relationships/printerSettings" Target="../printerSettings/printerSettings451.bin"/><Relationship Id="rId14" Type="http://schemas.openxmlformats.org/officeDocument/2006/relationships/printerSettings" Target="../printerSettings/printerSettings456.bin"/><Relationship Id="rId22" Type="http://schemas.openxmlformats.org/officeDocument/2006/relationships/printerSettings" Target="../printerSettings/printerSettings464.bin"/><Relationship Id="rId27" Type="http://schemas.openxmlformats.org/officeDocument/2006/relationships/printerSettings" Target="../printerSettings/printerSettings469.bin"/><Relationship Id="rId30" Type="http://schemas.openxmlformats.org/officeDocument/2006/relationships/printerSettings" Target="../printerSettings/printerSettings47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80.bin"/><Relationship Id="rId13" Type="http://schemas.openxmlformats.org/officeDocument/2006/relationships/printerSettings" Target="../printerSettings/printerSettings485.bin"/><Relationship Id="rId18" Type="http://schemas.openxmlformats.org/officeDocument/2006/relationships/printerSettings" Target="../printerSettings/printerSettings490.bin"/><Relationship Id="rId26" Type="http://schemas.openxmlformats.org/officeDocument/2006/relationships/printerSettings" Target="../printerSettings/printerSettings498.bin"/><Relationship Id="rId3" Type="http://schemas.openxmlformats.org/officeDocument/2006/relationships/printerSettings" Target="../printerSettings/printerSettings475.bin"/><Relationship Id="rId21" Type="http://schemas.openxmlformats.org/officeDocument/2006/relationships/printerSettings" Target="../printerSettings/printerSettings493.bin"/><Relationship Id="rId7" Type="http://schemas.openxmlformats.org/officeDocument/2006/relationships/printerSettings" Target="../printerSettings/printerSettings479.bin"/><Relationship Id="rId12" Type="http://schemas.openxmlformats.org/officeDocument/2006/relationships/printerSettings" Target="../printerSettings/printerSettings484.bin"/><Relationship Id="rId17" Type="http://schemas.openxmlformats.org/officeDocument/2006/relationships/printerSettings" Target="../printerSettings/printerSettings489.bin"/><Relationship Id="rId25" Type="http://schemas.openxmlformats.org/officeDocument/2006/relationships/printerSettings" Target="../printerSettings/printerSettings497.bin"/><Relationship Id="rId2" Type="http://schemas.openxmlformats.org/officeDocument/2006/relationships/printerSettings" Target="../printerSettings/printerSettings474.bin"/><Relationship Id="rId16" Type="http://schemas.openxmlformats.org/officeDocument/2006/relationships/printerSettings" Target="../printerSettings/printerSettings488.bin"/><Relationship Id="rId20" Type="http://schemas.openxmlformats.org/officeDocument/2006/relationships/printerSettings" Target="../printerSettings/printerSettings492.bin"/><Relationship Id="rId1" Type="http://schemas.openxmlformats.org/officeDocument/2006/relationships/printerSettings" Target="../printerSettings/printerSettings473.bin"/><Relationship Id="rId6" Type="http://schemas.openxmlformats.org/officeDocument/2006/relationships/printerSettings" Target="../printerSettings/printerSettings478.bin"/><Relationship Id="rId11" Type="http://schemas.openxmlformats.org/officeDocument/2006/relationships/printerSettings" Target="../printerSettings/printerSettings483.bin"/><Relationship Id="rId24" Type="http://schemas.openxmlformats.org/officeDocument/2006/relationships/printerSettings" Target="../printerSettings/printerSettings496.bin"/><Relationship Id="rId5" Type="http://schemas.openxmlformats.org/officeDocument/2006/relationships/printerSettings" Target="../printerSettings/printerSettings477.bin"/><Relationship Id="rId15" Type="http://schemas.openxmlformats.org/officeDocument/2006/relationships/printerSettings" Target="../printerSettings/printerSettings487.bin"/><Relationship Id="rId23" Type="http://schemas.openxmlformats.org/officeDocument/2006/relationships/printerSettings" Target="../printerSettings/printerSettings495.bin"/><Relationship Id="rId28" Type="http://schemas.openxmlformats.org/officeDocument/2006/relationships/drawing" Target="../drawings/drawing17.xml"/><Relationship Id="rId10" Type="http://schemas.openxmlformats.org/officeDocument/2006/relationships/printerSettings" Target="../printerSettings/printerSettings482.bin"/><Relationship Id="rId19" Type="http://schemas.openxmlformats.org/officeDocument/2006/relationships/printerSettings" Target="../printerSettings/printerSettings491.bin"/><Relationship Id="rId4" Type="http://schemas.openxmlformats.org/officeDocument/2006/relationships/printerSettings" Target="../printerSettings/printerSettings476.bin"/><Relationship Id="rId9" Type="http://schemas.openxmlformats.org/officeDocument/2006/relationships/printerSettings" Target="../printerSettings/printerSettings481.bin"/><Relationship Id="rId14" Type="http://schemas.openxmlformats.org/officeDocument/2006/relationships/printerSettings" Target="../printerSettings/printerSettings486.bin"/><Relationship Id="rId22" Type="http://schemas.openxmlformats.org/officeDocument/2006/relationships/printerSettings" Target="../printerSettings/printerSettings494.bin"/><Relationship Id="rId27" Type="http://schemas.openxmlformats.org/officeDocument/2006/relationships/printerSettings" Target="../printerSettings/printerSettings49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07.bin"/><Relationship Id="rId13" Type="http://schemas.openxmlformats.org/officeDocument/2006/relationships/printerSettings" Target="../printerSettings/printerSettings512.bin"/><Relationship Id="rId18" Type="http://schemas.openxmlformats.org/officeDocument/2006/relationships/printerSettings" Target="../printerSettings/printerSettings517.bin"/><Relationship Id="rId26" Type="http://schemas.openxmlformats.org/officeDocument/2006/relationships/printerSettings" Target="../printerSettings/printerSettings525.bin"/><Relationship Id="rId3" Type="http://schemas.openxmlformats.org/officeDocument/2006/relationships/printerSettings" Target="../printerSettings/printerSettings502.bin"/><Relationship Id="rId21" Type="http://schemas.openxmlformats.org/officeDocument/2006/relationships/printerSettings" Target="../printerSettings/printerSettings520.bin"/><Relationship Id="rId7" Type="http://schemas.openxmlformats.org/officeDocument/2006/relationships/printerSettings" Target="../printerSettings/printerSettings506.bin"/><Relationship Id="rId12" Type="http://schemas.openxmlformats.org/officeDocument/2006/relationships/printerSettings" Target="../printerSettings/printerSettings511.bin"/><Relationship Id="rId17" Type="http://schemas.openxmlformats.org/officeDocument/2006/relationships/printerSettings" Target="../printerSettings/printerSettings516.bin"/><Relationship Id="rId25" Type="http://schemas.openxmlformats.org/officeDocument/2006/relationships/printerSettings" Target="../printerSettings/printerSettings524.bin"/><Relationship Id="rId2" Type="http://schemas.openxmlformats.org/officeDocument/2006/relationships/printerSettings" Target="../printerSettings/printerSettings501.bin"/><Relationship Id="rId16" Type="http://schemas.openxmlformats.org/officeDocument/2006/relationships/printerSettings" Target="../printerSettings/printerSettings515.bin"/><Relationship Id="rId20" Type="http://schemas.openxmlformats.org/officeDocument/2006/relationships/printerSettings" Target="../printerSettings/printerSettings519.bin"/><Relationship Id="rId1" Type="http://schemas.openxmlformats.org/officeDocument/2006/relationships/printerSettings" Target="../printerSettings/printerSettings500.bin"/><Relationship Id="rId6" Type="http://schemas.openxmlformats.org/officeDocument/2006/relationships/printerSettings" Target="../printerSettings/printerSettings505.bin"/><Relationship Id="rId11" Type="http://schemas.openxmlformats.org/officeDocument/2006/relationships/printerSettings" Target="../printerSettings/printerSettings510.bin"/><Relationship Id="rId24" Type="http://schemas.openxmlformats.org/officeDocument/2006/relationships/printerSettings" Target="../printerSettings/printerSettings523.bin"/><Relationship Id="rId5" Type="http://schemas.openxmlformats.org/officeDocument/2006/relationships/printerSettings" Target="../printerSettings/printerSettings504.bin"/><Relationship Id="rId15" Type="http://schemas.openxmlformats.org/officeDocument/2006/relationships/printerSettings" Target="../printerSettings/printerSettings514.bin"/><Relationship Id="rId23" Type="http://schemas.openxmlformats.org/officeDocument/2006/relationships/printerSettings" Target="../printerSettings/printerSettings522.bin"/><Relationship Id="rId28" Type="http://schemas.openxmlformats.org/officeDocument/2006/relationships/drawing" Target="../drawings/drawing18.xml"/><Relationship Id="rId10" Type="http://schemas.openxmlformats.org/officeDocument/2006/relationships/printerSettings" Target="../printerSettings/printerSettings509.bin"/><Relationship Id="rId19" Type="http://schemas.openxmlformats.org/officeDocument/2006/relationships/printerSettings" Target="../printerSettings/printerSettings518.bin"/><Relationship Id="rId4" Type="http://schemas.openxmlformats.org/officeDocument/2006/relationships/printerSettings" Target="../printerSettings/printerSettings503.bin"/><Relationship Id="rId9" Type="http://schemas.openxmlformats.org/officeDocument/2006/relationships/printerSettings" Target="../printerSettings/printerSettings508.bin"/><Relationship Id="rId14" Type="http://schemas.openxmlformats.org/officeDocument/2006/relationships/printerSettings" Target="../printerSettings/printerSettings513.bin"/><Relationship Id="rId22" Type="http://schemas.openxmlformats.org/officeDocument/2006/relationships/printerSettings" Target="../printerSettings/printerSettings521.bin"/><Relationship Id="rId27" Type="http://schemas.openxmlformats.org/officeDocument/2006/relationships/printerSettings" Target="../printerSettings/printerSettings52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4.bin"/><Relationship Id="rId13" Type="http://schemas.openxmlformats.org/officeDocument/2006/relationships/printerSettings" Target="../printerSettings/printerSettings39.bin"/><Relationship Id="rId18" Type="http://schemas.openxmlformats.org/officeDocument/2006/relationships/printerSettings" Target="../printerSettings/printerSettings44.bin"/><Relationship Id="rId26" Type="http://schemas.openxmlformats.org/officeDocument/2006/relationships/printerSettings" Target="../printerSettings/printerSettings52.bin"/><Relationship Id="rId3" Type="http://schemas.openxmlformats.org/officeDocument/2006/relationships/printerSettings" Target="../printerSettings/printerSettings29.bin"/><Relationship Id="rId21" Type="http://schemas.openxmlformats.org/officeDocument/2006/relationships/printerSettings" Target="../printerSettings/printerSettings47.bin"/><Relationship Id="rId7" Type="http://schemas.openxmlformats.org/officeDocument/2006/relationships/printerSettings" Target="../printerSettings/printerSettings33.bin"/><Relationship Id="rId12" Type="http://schemas.openxmlformats.org/officeDocument/2006/relationships/printerSettings" Target="../printerSettings/printerSettings38.bin"/><Relationship Id="rId17" Type="http://schemas.openxmlformats.org/officeDocument/2006/relationships/printerSettings" Target="../printerSettings/printerSettings43.bin"/><Relationship Id="rId25" Type="http://schemas.openxmlformats.org/officeDocument/2006/relationships/printerSettings" Target="../printerSettings/printerSettings51.bin"/><Relationship Id="rId2" Type="http://schemas.openxmlformats.org/officeDocument/2006/relationships/printerSettings" Target="../printerSettings/printerSettings28.bin"/><Relationship Id="rId16" Type="http://schemas.openxmlformats.org/officeDocument/2006/relationships/printerSettings" Target="../printerSettings/printerSettings42.bin"/><Relationship Id="rId20" Type="http://schemas.openxmlformats.org/officeDocument/2006/relationships/printerSettings" Target="../printerSettings/printerSettings46.bin"/><Relationship Id="rId29" Type="http://schemas.openxmlformats.org/officeDocument/2006/relationships/printerSettings" Target="../printerSettings/printerSettings55.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11" Type="http://schemas.openxmlformats.org/officeDocument/2006/relationships/printerSettings" Target="../printerSettings/printerSettings37.bin"/><Relationship Id="rId24" Type="http://schemas.openxmlformats.org/officeDocument/2006/relationships/printerSettings" Target="../printerSettings/printerSettings50.bin"/><Relationship Id="rId5" Type="http://schemas.openxmlformats.org/officeDocument/2006/relationships/printerSettings" Target="../printerSettings/printerSettings31.bin"/><Relationship Id="rId15" Type="http://schemas.openxmlformats.org/officeDocument/2006/relationships/printerSettings" Target="../printerSettings/printerSettings41.bin"/><Relationship Id="rId23" Type="http://schemas.openxmlformats.org/officeDocument/2006/relationships/printerSettings" Target="../printerSettings/printerSettings49.bin"/><Relationship Id="rId28" Type="http://schemas.openxmlformats.org/officeDocument/2006/relationships/printerSettings" Target="../printerSettings/printerSettings54.bin"/><Relationship Id="rId10" Type="http://schemas.openxmlformats.org/officeDocument/2006/relationships/printerSettings" Target="../printerSettings/printerSettings36.bin"/><Relationship Id="rId19" Type="http://schemas.openxmlformats.org/officeDocument/2006/relationships/printerSettings" Target="../printerSettings/printerSettings45.bin"/><Relationship Id="rId31" Type="http://schemas.openxmlformats.org/officeDocument/2006/relationships/drawing" Target="../drawings/drawing1.xml"/><Relationship Id="rId4" Type="http://schemas.openxmlformats.org/officeDocument/2006/relationships/printerSettings" Target="../printerSettings/printerSettings30.bin"/><Relationship Id="rId9" Type="http://schemas.openxmlformats.org/officeDocument/2006/relationships/printerSettings" Target="../printerSettings/printerSettings35.bin"/><Relationship Id="rId14" Type="http://schemas.openxmlformats.org/officeDocument/2006/relationships/printerSettings" Target="../printerSettings/printerSettings40.bin"/><Relationship Id="rId22" Type="http://schemas.openxmlformats.org/officeDocument/2006/relationships/printerSettings" Target="../printerSettings/printerSettings48.bin"/><Relationship Id="rId27" Type="http://schemas.openxmlformats.org/officeDocument/2006/relationships/printerSettings" Target="../printerSettings/printerSettings53.bin"/><Relationship Id="rId30" Type="http://schemas.openxmlformats.org/officeDocument/2006/relationships/printerSettings" Target="../printerSettings/printerSettings56.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34.bin"/><Relationship Id="rId13" Type="http://schemas.openxmlformats.org/officeDocument/2006/relationships/printerSettings" Target="../printerSettings/printerSettings539.bin"/><Relationship Id="rId18" Type="http://schemas.openxmlformats.org/officeDocument/2006/relationships/printerSettings" Target="../printerSettings/printerSettings544.bin"/><Relationship Id="rId26" Type="http://schemas.openxmlformats.org/officeDocument/2006/relationships/printerSettings" Target="../printerSettings/printerSettings552.bin"/><Relationship Id="rId3" Type="http://schemas.openxmlformats.org/officeDocument/2006/relationships/printerSettings" Target="../printerSettings/printerSettings529.bin"/><Relationship Id="rId21" Type="http://schemas.openxmlformats.org/officeDocument/2006/relationships/printerSettings" Target="../printerSettings/printerSettings547.bin"/><Relationship Id="rId7" Type="http://schemas.openxmlformats.org/officeDocument/2006/relationships/printerSettings" Target="../printerSettings/printerSettings533.bin"/><Relationship Id="rId12" Type="http://schemas.openxmlformats.org/officeDocument/2006/relationships/printerSettings" Target="../printerSettings/printerSettings538.bin"/><Relationship Id="rId17" Type="http://schemas.openxmlformats.org/officeDocument/2006/relationships/printerSettings" Target="../printerSettings/printerSettings543.bin"/><Relationship Id="rId25" Type="http://schemas.openxmlformats.org/officeDocument/2006/relationships/printerSettings" Target="../printerSettings/printerSettings551.bin"/><Relationship Id="rId2" Type="http://schemas.openxmlformats.org/officeDocument/2006/relationships/printerSettings" Target="../printerSettings/printerSettings528.bin"/><Relationship Id="rId16" Type="http://schemas.openxmlformats.org/officeDocument/2006/relationships/printerSettings" Target="../printerSettings/printerSettings542.bin"/><Relationship Id="rId20" Type="http://schemas.openxmlformats.org/officeDocument/2006/relationships/printerSettings" Target="../printerSettings/printerSettings546.bin"/><Relationship Id="rId1" Type="http://schemas.openxmlformats.org/officeDocument/2006/relationships/printerSettings" Target="../printerSettings/printerSettings527.bin"/><Relationship Id="rId6" Type="http://schemas.openxmlformats.org/officeDocument/2006/relationships/printerSettings" Target="../printerSettings/printerSettings532.bin"/><Relationship Id="rId11" Type="http://schemas.openxmlformats.org/officeDocument/2006/relationships/printerSettings" Target="../printerSettings/printerSettings537.bin"/><Relationship Id="rId24" Type="http://schemas.openxmlformats.org/officeDocument/2006/relationships/printerSettings" Target="../printerSettings/printerSettings550.bin"/><Relationship Id="rId5" Type="http://schemas.openxmlformats.org/officeDocument/2006/relationships/printerSettings" Target="../printerSettings/printerSettings531.bin"/><Relationship Id="rId15" Type="http://schemas.openxmlformats.org/officeDocument/2006/relationships/printerSettings" Target="../printerSettings/printerSettings541.bin"/><Relationship Id="rId23" Type="http://schemas.openxmlformats.org/officeDocument/2006/relationships/printerSettings" Target="../printerSettings/printerSettings549.bin"/><Relationship Id="rId28" Type="http://schemas.openxmlformats.org/officeDocument/2006/relationships/drawing" Target="../drawings/drawing19.xml"/><Relationship Id="rId10" Type="http://schemas.openxmlformats.org/officeDocument/2006/relationships/printerSettings" Target="../printerSettings/printerSettings536.bin"/><Relationship Id="rId19" Type="http://schemas.openxmlformats.org/officeDocument/2006/relationships/printerSettings" Target="../printerSettings/printerSettings545.bin"/><Relationship Id="rId4" Type="http://schemas.openxmlformats.org/officeDocument/2006/relationships/printerSettings" Target="../printerSettings/printerSettings530.bin"/><Relationship Id="rId9" Type="http://schemas.openxmlformats.org/officeDocument/2006/relationships/printerSettings" Target="../printerSettings/printerSettings535.bin"/><Relationship Id="rId14" Type="http://schemas.openxmlformats.org/officeDocument/2006/relationships/printerSettings" Target="../printerSettings/printerSettings540.bin"/><Relationship Id="rId22" Type="http://schemas.openxmlformats.org/officeDocument/2006/relationships/printerSettings" Target="../printerSettings/printerSettings548.bin"/><Relationship Id="rId27" Type="http://schemas.openxmlformats.org/officeDocument/2006/relationships/printerSettings" Target="../printerSettings/printerSettings55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61.bin"/><Relationship Id="rId13" Type="http://schemas.openxmlformats.org/officeDocument/2006/relationships/printerSettings" Target="../printerSettings/printerSettings566.bin"/><Relationship Id="rId18" Type="http://schemas.openxmlformats.org/officeDocument/2006/relationships/printerSettings" Target="../printerSettings/printerSettings571.bin"/><Relationship Id="rId26" Type="http://schemas.openxmlformats.org/officeDocument/2006/relationships/printerSettings" Target="../printerSettings/printerSettings579.bin"/><Relationship Id="rId3" Type="http://schemas.openxmlformats.org/officeDocument/2006/relationships/printerSettings" Target="../printerSettings/printerSettings556.bin"/><Relationship Id="rId21" Type="http://schemas.openxmlformats.org/officeDocument/2006/relationships/printerSettings" Target="../printerSettings/printerSettings574.bin"/><Relationship Id="rId7" Type="http://schemas.openxmlformats.org/officeDocument/2006/relationships/printerSettings" Target="../printerSettings/printerSettings560.bin"/><Relationship Id="rId12" Type="http://schemas.openxmlformats.org/officeDocument/2006/relationships/printerSettings" Target="../printerSettings/printerSettings565.bin"/><Relationship Id="rId17" Type="http://schemas.openxmlformats.org/officeDocument/2006/relationships/printerSettings" Target="../printerSettings/printerSettings570.bin"/><Relationship Id="rId25" Type="http://schemas.openxmlformats.org/officeDocument/2006/relationships/printerSettings" Target="../printerSettings/printerSettings578.bin"/><Relationship Id="rId2" Type="http://schemas.openxmlformats.org/officeDocument/2006/relationships/printerSettings" Target="../printerSettings/printerSettings555.bin"/><Relationship Id="rId16" Type="http://schemas.openxmlformats.org/officeDocument/2006/relationships/printerSettings" Target="../printerSettings/printerSettings569.bin"/><Relationship Id="rId20" Type="http://schemas.openxmlformats.org/officeDocument/2006/relationships/printerSettings" Target="../printerSettings/printerSettings573.bin"/><Relationship Id="rId1" Type="http://schemas.openxmlformats.org/officeDocument/2006/relationships/printerSettings" Target="../printerSettings/printerSettings554.bin"/><Relationship Id="rId6" Type="http://schemas.openxmlformats.org/officeDocument/2006/relationships/printerSettings" Target="../printerSettings/printerSettings559.bin"/><Relationship Id="rId11" Type="http://schemas.openxmlformats.org/officeDocument/2006/relationships/printerSettings" Target="../printerSettings/printerSettings564.bin"/><Relationship Id="rId24" Type="http://schemas.openxmlformats.org/officeDocument/2006/relationships/printerSettings" Target="../printerSettings/printerSettings577.bin"/><Relationship Id="rId5" Type="http://schemas.openxmlformats.org/officeDocument/2006/relationships/printerSettings" Target="../printerSettings/printerSettings558.bin"/><Relationship Id="rId15" Type="http://schemas.openxmlformats.org/officeDocument/2006/relationships/printerSettings" Target="../printerSettings/printerSettings568.bin"/><Relationship Id="rId23" Type="http://schemas.openxmlformats.org/officeDocument/2006/relationships/printerSettings" Target="../printerSettings/printerSettings576.bin"/><Relationship Id="rId28" Type="http://schemas.openxmlformats.org/officeDocument/2006/relationships/drawing" Target="../drawings/drawing20.xml"/><Relationship Id="rId10" Type="http://schemas.openxmlformats.org/officeDocument/2006/relationships/printerSettings" Target="../printerSettings/printerSettings563.bin"/><Relationship Id="rId19" Type="http://schemas.openxmlformats.org/officeDocument/2006/relationships/printerSettings" Target="../printerSettings/printerSettings572.bin"/><Relationship Id="rId4" Type="http://schemas.openxmlformats.org/officeDocument/2006/relationships/printerSettings" Target="../printerSettings/printerSettings557.bin"/><Relationship Id="rId9" Type="http://schemas.openxmlformats.org/officeDocument/2006/relationships/printerSettings" Target="../printerSettings/printerSettings562.bin"/><Relationship Id="rId14" Type="http://schemas.openxmlformats.org/officeDocument/2006/relationships/printerSettings" Target="../printerSettings/printerSettings567.bin"/><Relationship Id="rId22" Type="http://schemas.openxmlformats.org/officeDocument/2006/relationships/printerSettings" Target="../printerSettings/printerSettings575.bin"/><Relationship Id="rId27" Type="http://schemas.openxmlformats.org/officeDocument/2006/relationships/printerSettings" Target="../printerSettings/printerSettings58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88.bin"/><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26" Type="http://schemas.openxmlformats.org/officeDocument/2006/relationships/printerSettings" Target="../printerSettings/printerSettings606.bin"/><Relationship Id="rId3" Type="http://schemas.openxmlformats.org/officeDocument/2006/relationships/printerSettings" Target="../printerSettings/printerSettings583.bin"/><Relationship Id="rId21" Type="http://schemas.openxmlformats.org/officeDocument/2006/relationships/printerSettings" Target="../printerSettings/printerSettings601.bin"/><Relationship Id="rId7" Type="http://schemas.openxmlformats.org/officeDocument/2006/relationships/printerSettings" Target="../printerSettings/printerSettings587.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5" Type="http://schemas.openxmlformats.org/officeDocument/2006/relationships/printerSettings" Target="../printerSettings/printerSettings605.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0" Type="http://schemas.openxmlformats.org/officeDocument/2006/relationships/printerSettings" Target="../printerSettings/printerSettings600.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24" Type="http://schemas.openxmlformats.org/officeDocument/2006/relationships/printerSettings" Target="../printerSettings/printerSettings604.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printerSettings" Target="../printerSettings/printerSettings603.bin"/><Relationship Id="rId28" Type="http://schemas.openxmlformats.org/officeDocument/2006/relationships/drawing" Target="../drawings/drawing21.xml"/><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2.bin"/><Relationship Id="rId27" Type="http://schemas.openxmlformats.org/officeDocument/2006/relationships/printerSettings" Target="../printerSettings/printerSettings60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15.bin"/><Relationship Id="rId13" Type="http://schemas.openxmlformats.org/officeDocument/2006/relationships/printerSettings" Target="../printerSettings/printerSettings620.bin"/><Relationship Id="rId18" Type="http://schemas.openxmlformats.org/officeDocument/2006/relationships/printerSettings" Target="../printerSettings/printerSettings625.bin"/><Relationship Id="rId26" Type="http://schemas.openxmlformats.org/officeDocument/2006/relationships/printerSettings" Target="../printerSettings/printerSettings633.bin"/><Relationship Id="rId3" Type="http://schemas.openxmlformats.org/officeDocument/2006/relationships/printerSettings" Target="../printerSettings/printerSettings610.bin"/><Relationship Id="rId21" Type="http://schemas.openxmlformats.org/officeDocument/2006/relationships/printerSettings" Target="../printerSettings/printerSettings628.bin"/><Relationship Id="rId7" Type="http://schemas.openxmlformats.org/officeDocument/2006/relationships/printerSettings" Target="../printerSettings/printerSettings614.bin"/><Relationship Id="rId12" Type="http://schemas.openxmlformats.org/officeDocument/2006/relationships/printerSettings" Target="../printerSettings/printerSettings619.bin"/><Relationship Id="rId17" Type="http://schemas.openxmlformats.org/officeDocument/2006/relationships/printerSettings" Target="../printerSettings/printerSettings624.bin"/><Relationship Id="rId25" Type="http://schemas.openxmlformats.org/officeDocument/2006/relationships/printerSettings" Target="../printerSettings/printerSettings632.bin"/><Relationship Id="rId2" Type="http://schemas.openxmlformats.org/officeDocument/2006/relationships/printerSettings" Target="../printerSettings/printerSettings609.bin"/><Relationship Id="rId16" Type="http://schemas.openxmlformats.org/officeDocument/2006/relationships/printerSettings" Target="../printerSettings/printerSettings623.bin"/><Relationship Id="rId20" Type="http://schemas.openxmlformats.org/officeDocument/2006/relationships/printerSettings" Target="../printerSettings/printerSettings627.bin"/><Relationship Id="rId29" Type="http://schemas.openxmlformats.org/officeDocument/2006/relationships/printerSettings" Target="../printerSettings/printerSettings636.bin"/><Relationship Id="rId1" Type="http://schemas.openxmlformats.org/officeDocument/2006/relationships/printerSettings" Target="../printerSettings/printerSettings608.bin"/><Relationship Id="rId6" Type="http://schemas.openxmlformats.org/officeDocument/2006/relationships/printerSettings" Target="../printerSettings/printerSettings613.bin"/><Relationship Id="rId11" Type="http://schemas.openxmlformats.org/officeDocument/2006/relationships/printerSettings" Target="../printerSettings/printerSettings618.bin"/><Relationship Id="rId24" Type="http://schemas.openxmlformats.org/officeDocument/2006/relationships/printerSettings" Target="../printerSettings/printerSettings631.bin"/><Relationship Id="rId5" Type="http://schemas.openxmlformats.org/officeDocument/2006/relationships/printerSettings" Target="../printerSettings/printerSettings612.bin"/><Relationship Id="rId15" Type="http://schemas.openxmlformats.org/officeDocument/2006/relationships/printerSettings" Target="../printerSettings/printerSettings622.bin"/><Relationship Id="rId23" Type="http://schemas.openxmlformats.org/officeDocument/2006/relationships/printerSettings" Target="../printerSettings/printerSettings630.bin"/><Relationship Id="rId28" Type="http://schemas.openxmlformats.org/officeDocument/2006/relationships/printerSettings" Target="../printerSettings/printerSettings635.bin"/><Relationship Id="rId10" Type="http://schemas.openxmlformats.org/officeDocument/2006/relationships/printerSettings" Target="../printerSettings/printerSettings617.bin"/><Relationship Id="rId19" Type="http://schemas.openxmlformats.org/officeDocument/2006/relationships/printerSettings" Target="../printerSettings/printerSettings626.bin"/><Relationship Id="rId31" Type="http://schemas.openxmlformats.org/officeDocument/2006/relationships/drawing" Target="../drawings/drawing22.xml"/><Relationship Id="rId4" Type="http://schemas.openxmlformats.org/officeDocument/2006/relationships/printerSettings" Target="../printerSettings/printerSettings611.bin"/><Relationship Id="rId9" Type="http://schemas.openxmlformats.org/officeDocument/2006/relationships/printerSettings" Target="../printerSettings/printerSettings616.bin"/><Relationship Id="rId14" Type="http://schemas.openxmlformats.org/officeDocument/2006/relationships/printerSettings" Target="../printerSettings/printerSettings621.bin"/><Relationship Id="rId22" Type="http://schemas.openxmlformats.org/officeDocument/2006/relationships/printerSettings" Target="../printerSettings/printerSettings629.bin"/><Relationship Id="rId27" Type="http://schemas.openxmlformats.org/officeDocument/2006/relationships/printerSettings" Target="../printerSettings/printerSettings634.bin"/><Relationship Id="rId30" Type="http://schemas.openxmlformats.org/officeDocument/2006/relationships/printerSettings" Target="../printerSettings/printerSettings63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45.bin"/><Relationship Id="rId13" Type="http://schemas.openxmlformats.org/officeDocument/2006/relationships/printerSettings" Target="../printerSettings/printerSettings650.bin"/><Relationship Id="rId18" Type="http://schemas.openxmlformats.org/officeDocument/2006/relationships/printerSettings" Target="../printerSettings/printerSettings655.bin"/><Relationship Id="rId26" Type="http://schemas.openxmlformats.org/officeDocument/2006/relationships/printerSettings" Target="../printerSettings/printerSettings663.bin"/><Relationship Id="rId3" Type="http://schemas.openxmlformats.org/officeDocument/2006/relationships/printerSettings" Target="../printerSettings/printerSettings640.bin"/><Relationship Id="rId21" Type="http://schemas.openxmlformats.org/officeDocument/2006/relationships/printerSettings" Target="../printerSettings/printerSettings658.bin"/><Relationship Id="rId7" Type="http://schemas.openxmlformats.org/officeDocument/2006/relationships/printerSettings" Target="../printerSettings/printerSettings644.bin"/><Relationship Id="rId12" Type="http://schemas.openxmlformats.org/officeDocument/2006/relationships/printerSettings" Target="../printerSettings/printerSettings649.bin"/><Relationship Id="rId17" Type="http://schemas.openxmlformats.org/officeDocument/2006/relationships/printerSettings" Target="../printerSettings/printerSettings654.bin"/><Relationship Id="rId25" Type="http://schemas.openxmlformats.org/officeDocument/2006/relationships/printerSettings" Target="../printerSettings/printerSettings662.bin"/><Relationship Id="rId2" Type="http://schemas.openxmlformats.org/officeDocument/2006/relationships/printerSettings" Target="../printerSettings/printerSettings639.bin"/><Relationship Id="rId16" Type="http://schemas.openxmlformats.org/officeDocument/2006/relationships/printerSettings" Target="../printerSettings/printerSettings653.bin"/><Relationship Id="rId20" Type="http://schemas.openxmlformats.org/officeDocument/2006/relationships/printerSettings" Target="../printerSettings/printerSettings657.bin"/><Relationship Id="rId1" Type="http://schemas.openxmlformats.org/officeDocument/2006/relationships/printerSettings" Target="../printerSettings/printerSettings638.bin"/><Relationship Id="rId6" Type="http://schemas.openxmlformats.org/officeDocument/2006/relationships/printerSettings" Target="../printerSettings/printerSettings643.bin"/><Relationship Id="rId11" Type="http://schemas.openxmlformats.org/officeDocument/2006/relationships/printerSettings" Target="../printerSettings/printerSettings648.bin"/><Relationship Id="rId24" Type="http://schemas.openxmlformats.org/officeDocument/2006/relationships/printerSettings" Target="../printerSettings/printerSettings661.bin"/><Relationship Id="rId5" Type="http://schemas.openxmlformats.org/officeDocument/2006/relationships/printerSettings" Target="../printerSettings/printerSettings642.bin"/><Relationship Id="rId15" Type="http://schemas.openxmlformats.org/officeDocument/2006/relationships/printerSettings" Target="../printerSettings/printerSettings652.bin"/><Relationship Id="rId23" Type="http://schemas.openxmlformats.org/officeDocument/2006/relationships/printerSettings" Target="../printerSettings/printerSettings660.bin"/><Relationship Id="rId10" Type="http://schemas.openxmlformats.org/officeDocument/2006/relationships/printerSettings" Target="../printerSettings/printerSettings647.bin"/><Relationship Id="rId19" Type="http://schemas.openxmlformats.org/officeDocument/2006/relationships/printerSettings" Target="../printerSettings/printerSettings656.bin"/><Relationship Id="rId4" Type="http://schemas.openxmlformats.org/officeDocument/2006/relationships/printerSettings" Target="../printerSettings/printerSettings641.bin"/><Relationship Id="rId9" Type="http://schemas.openxmlformats.org/officeDocument/2006/relationships/printerSettings" Target="../printerSettings/printerSettings646.bin"/><Relationship Id="rId14" Type="http://schemas.openxmlformats.org/officeDocument/2006/relationships/printerSettings" Target="../printerSettings/printerSettings651.bin"/><Relationship Id="rId22" Type="http://schemas.openxmlformats.org/officeDocument/2006/relationships/printerSettings" Target="../printerSettings/printerSettings65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71.bin"/><Relationship Id="rId13" Type="http://schemas.openxmlformats.org/officeDocument/2006/relationships/printerSettings" Target="../printerSettings/printerSettings676.bin"/><Relationship Id="rId18" Type="http://schemas.openxmlformats.org/officeDocument/2006/relationships/printerSettings" Target="../printerSettings/printerSettings681.bin"/><Relationship Id="rId26" Type="http://schemas.openxmlformats.org/officeDocument/2006/relationships/printerSettings" Target="../printerSettings/printerSettings689.bin"/><Relationship Id="rId3" Type="http://schemas.openxmlformats.org/officeDocument/2006/relationships/printerSettings" Target="../printerSettings/printerSettings666.bin"/><Relationship Id="rId21" Type="http://schemas.openxmlformats.org/officeDocument/2006/relationships/printerSettings" Target="../printerSettings/printerSettings684.bin"/><Relationship Id="rId7" Type="http://schemas.openxmlformats.org/officeDocument/2006/relationships/printerSettings" Target="../printerSettings/printerSettings670.bin"/><Relationship Id="rId12" Type="http://schemas.openxmlformats.org/officeDocument/2006/relationships/printerSettings" Target="../printerSettings/printerSettings675.bin"/><Relationship Id="rId17" Type="http://schemas.openxmlformats.org/officeDocument/2006/relationships/printerSettings" Target="../printerSettings/printerSettings680.bin"/><Relationship Id="rId25" Type="http://schemas.openxmlformats.org/officeDocument/2006/relationships/printerSettings" Target="../printerSettings/printerSettings688.bin"/><Relationship Id="rId2" Type="http://schemas.openxmlformats.org/officeDocument/2006/relationships/printerSettings" Target="../printerSettings/printerSettings665.bin"/><Relationship Id="rId16" Type="http://schemas.openxmlformats.org/officeDocument/2006/relationships/printerSettings" Target="../printerSettings/printerSettings679.bin"/><Relationship Id="rId20" Type="http://schemas.openxmlformats.org/officeDocument/2006/relationships/printerSettings" Target="../printerSettings/printerSettings683.bin"/><Relationship Id="rId29" Type="http://schemas.openxmlformats.org/officeDocument/2006/relationships/printerSettings" Target="../printerSettings/printerSettings692.bin"/><Relationship Id="rId1" Type="http://schemas.openxmlformats.org/officeDocument/2006/relationships/printerSettings" Target="../printerSettings/printerSettings664.bin"/><Relationship Id="rId6" Type="http://schemas.openxmlformats.org/officeDocument/2006/relationships/printerSettings" Target="../printerSettings/printerSettings669.bin"/><Relationship Id="rId11" Type="http://schemas.openxmlformats.org/officeDocument/2006/relationships/printerSettings" Target="../printerSettings/printerSettings674.bin"/><Relationship Id="rId24" Type="http://schemas.openxmlformats.org/officeDocument/2006/relationships/printerSettings" Target="../printerSettings/printerSettings687.bin"/><Relationship Id="rId5" Type="http://schemas.openxmlformats.org/officeDocument/2006/relationships/printerSettings" Target="../printerSettings/printerSettings668.bin"/><Relationship Id="rId15" Type="http://schemas.openxmlformats.org/officeDocument/2006/relationships/printerSettings" Target="../printerSettings/printerSettings678.bin"/><Relationship Id="rId23" Type="http://schemas.openxmlformats.org/officeDocument/2006/relationships/printerSettings" Target="../printerSettings/printerSettings686.bin"/><Relationship Id="rId28" Type="http://schemas.openxmlformats.org/officeDocument/2006/relationships/printerSettings" Target="../printerSettings/printerSettings691.bin"/><Relationship Id="rId10" Type="http://schemas.openxmlformats.org/officeDocument/2006/relationships/printerSettings" Target="../printerSettings/printerSettings673.bin"/><Relationship Id="rId19" Type="http://schemas.openxmlformats.org/officeDocument/2006/relationships/printerSettings" Target="../printerSettings/printerSettings682.bin"/><Relationship Id="rId4" Type="http://schemas.openxmlformats.org/officeDocument/2006/relationships/printerSettings" Target="../printerSettings/printerSettings667.bin"/><Relationship Id="rId9" Type="http://schemas.openxmlformats.org/officeDocument/2006/relationships/printerSettings" Target="../printerSettings/printerSettings672.bin"/><Relationship Id="rId14" Type="http://schemas.openxmlformats.org/officeDocument/2006/relationships/printerSettings" Target="../printerSettings/printerSettings677.bin"/><Relationship Id="rId22" Type="http://schemas.openxmlformats.org/officeDocument/2006/relationships/printerSettings" Target="../printerSettings/printerSettings685.bin"/><Relationship Id="rId27" Type="http://schemas.openxmlformats.org/officeDocument/2006/relationships/printerSettings" Target="../printerSettings/printerSettings690.bin"/><Relationship Id="rId30" Type="http://schemas.openxmlformats.org/officeDocument/2006/relationships/printerSettings" Target="../printerSettings/printerSettings693.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01.bin"/><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printerSettings" Target="../printerSettings/printerSettings719.bin"/><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29" Type="http://schemas.openxmlformats.org/officeDocument/2006/relationships/printerSettings" Target="../printerSettings/printerSettings722.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28" Type="http://schemas.openxmlformats.org/officeDocument/2006/relationships/printerSettings" Target="../printerSettings/printerSettings721.bin"/><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 Id="rId27" Type="http://schemas.openxmlformats.org/officeDocument/2006/relationships/printerSettings" Target="../printerSettings/printerSettings720.bin"/><Relationship Id="rId30" Type="http://schemas.openxmlformats.org/officeDocument/2006/relationships/printerSettings" Target="../printerSettings/printerSettings72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4.bin"/><Relationship Id="rId13" Type="http://schemas.openxmlformats.org/officeDocument/2006/relationships/printerSettings" Target="../printerSettings/printerSettings69.bin"/><Relationship Id="rId18" Type="http://schemas.openxmlformats.org/officeDocument/2006/relationships/printerSettings" Target="../printerSettings/printerSettings74.bin"/><Relationship Id="rId26" Type="http://schemas.openxmlformats.org/officeDocument/2006/relationships/printerSettings" Target="../printerSettings/printerSettings82.bin"/><Relationship Id="rId3" Type="http://schemas.openxmlformats.org/officeDocument/2006/relationships/printerSettings" Target="../printerSettings/printerSettings59.bin"/><Relationship Id="rId21" Type="http://schemas.openxmlformats.org/officeDocument/2006/relationships/printerSettings" Target="../printerSettings/printerSettings77.bin"/><Relationship Id="rId7" Type="http://schemas.openxmlformats.org/officeDocument/2006/relationships/printerSettings" Target="../printerSettings/printerSettings63.bin"/><Relationship Id="rId12" Type="http://schemas.openxmlformats.org/officeDocument/2006/relationships/printerSettings" Target="../printerSettings/printerSettings68.bin"/><Relationship Id="rId17" Type="http://schemas.openxmlformats.org/officeDocument/2006/relationships/printerSettings" Target="../printerSettings/printerSettings73.bin"/><Relationship Id="rId25" Type="http://schemas.openxmlformats.org/officeDocument/2006/relationships/printerSettings" Target="../printerSettings/printerSettings81.bin"/><Relationship Id="rId2" Type="http://schemas.openxmlformats.org/officeDocument/2006/relationships/printerSettings" Target="../printerSettings/printerSettings58.bin"/><Relationship Id="rId16" Type="http://schemas.openxmlformats.org/officeDocument/2006/relationships/printerSettings" Target="../printerSettings/printerSettings72.bin"/><Relationship Id="rId20" Type="http://schemas.openxmlformats.org/officeDocument/2006/relationships/printerSettings" Target="../printerSettings/printerSettings76.bin"/><Relationship Id="rId29" Type="http://schemas.openxmlformats.org/officeDocument/2006/relationships/printerSettings" Target="../printerSettings/printerSettings85.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7.bin"/><Relationship Id="rId24" Type="http://schemas.openxmlformats.org/officeDocument/2006/relationships/printerSettings" Target="../printerSettings/printerSettings80.bin"/><Relationship Id="rId5" Type="http://schemas.openxmlformats.org/officeDocument/2006/relationships/printerSettings" Target="../printerSettings/printerSettings61.bin"/><Relationship Id="rId15" Type="http://schemas.openxmlformats.org/officeDocument/2006/relationships/printerSettings" Target="../printerSettings/printerSettings71.bin"/><Relationship Id="rId23" Type="http://schemas.openxmlformats.org/officeDocument/2006/relationships/printerSettings" Target="../printerSettings/printerSettings79.bin"/><Relationship Id="rId28" Type="http://schemas.openxmlformats.org/officeDocument/2006/relationships/printerSettings" Target="../printerSettings/printerSettings84.bin"/><Relationship Id="rId10" Type="http://schemas.openxmlformats.org/officeDocument/2006/relationships/printerSettings" Target="../printerSettings/printerSettings66.bin"/><Relationship Id="rId19" Type="http://schemas.openxmlformats.org/officeDocument/2006/relationships/printerSettings" Target="../printerSettings/printerSettings75.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 Id="rId14" Type="http://schemas.openxmlformats.org/officeDocument/2006/relationships/printerSettings" Target="../printerSettings/printerSettings70.bin"/><Relationship Id="rId22" Type="http://schemas.openxmlformats.org/officeDocument/2006/relationships/printerSettings" Target="../printerSettings/printerSettings78.bin"/><Relationship Id="rId27" Type="http://schemas.openxmlformats.org/officeDocument/2006/relationships/printerSettings" Target="../printerSettings/printerSettings83.bin"/><Relationship Id="rId30"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3.bin"/><Relationship Id="rId13" Type="http://schemas.openxmlformats.org/officeDocument/2006/relationships/printerSettings" Target="../printerSettings/printerSettings98.bin"/><Relationship Id="rId18" Type="http://schemas.openxmlformats.org/officeDocument/2006/relationships/printerSettings" Target="../printerSettings/printerSettings103.bin"/><Relationship Id="rId26" Type="http://schemas.openxmlformats.org/officeDocument/2006/relationships/printerSettings" Target="../printerSettings/printerSettings111.bin"/><Relationship Id="rId3" Type="http://schemas.openxmlformats.org/officeDocument/2006/relationships/printerSettings" Target="../printerSettings/printerSettings88.bin"/><Relationship Id="rId21" Type="http://schemas.openxmlformats.org/officeDocument/2006/relationships/printerSettings" Target="../printerSettings/printerSettings106.bin"/><Relationship Id="rId7" Type="http://schemas.openxmlformats.org/officeDocument/2006/relationships/printerSettings" Target="../printerSettings/printerSettings92.bin"/><Relationship Id="rId12" Type="http://schemas.openxmlformats.org/officeDocument/2006/relationships/printerSettings" Target="../printerSettings/printerSettings97.bin"/><Relationship Id="rId17" Type="http://schemas.openxmlformats.org/officeDocument/2006/relationships/printerSettings" Target="../printerSettings/printerSettings102.bin"/><Relationship Id="rId25" Type="http://schemas.openxmlformats.org/officeDocument/2006/relationships/printerSettings" Target="../printerSettings/printerSettings110.bin"/><Relationship Id="rId2" Type="http://schemas.openxmlformats.org/officeDocument/2006/relationships/printerSettings" Target="../printerSettings/printerSettings87.bin"/><Relationship Id="rId16" Type="http://schemas.openxmlformats.org/officeDocument/2006/relationships/printerSettings" Target="../printerSettings/printerSettings101.bin"/><Relationship Id="rId20" Type="http://schemas.openxmlformats.org/officeDocument/2006/relationships/printerSettings" Target="../printerSettings/printerSettings105.bin"/><Relationship Id="rId29" Type="http://schemas.openxmlformats.org/officeDocument/2006/relationships/printerSettings" Target="../printerSettings/printerSettings114.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11" Type="http://schemas.openxmlformats.org/officeDocument/2006/relationships/printerSettings" Target="../printerSettings/printerSettings96.bin"/><Relationship Id="rId24" Type="http://schemas.openxmlformats.org/officeDocument/2006/relationships/printerSettings" Target="../printerSettings/printerSettings109.bin"/><Relationship Id="rId5" Type="http://schemas.openxmlformats.org/officeDocument/2006/relationships/printerSettings" Target="../printerSettings/printerSettings90.bin"/><Relationship Id="rId15" Type="http://schemas.openxmlformats.org/officeDocument/2006/relationships/printerSettings" Target="../printerSettings/printerSettings100.bin"/><Relationship Id="rId23" Type="http://schemas.openxmlformats.org/officeDocument/2006/relationships/printerSettings" Target="../printerSettings/printerSettings108.bin"/><Relationship Id="rId28" Type="http://schemas.openxmlformats.org/officeDocument/2006/relationships/printerSettings" Target="../printerSettings/printerSettings113.bin"/><Relationship Id="rId10" Type="http://schemas.openxmlformats.org/officeDocument/2006/relationships/printerSettings" Target="../printerSettings/printerSettings95.bin"/><Relationship Id="rId19" Type="http://schemas.openxmlformats.org/officeDocument/2006/relationships/printerSettings" Target="../printerSettings/printerSettings104.bin"/><Relationship Id="rId31" Type="http://schemas.openxmlformats.org/officeDocument/2006/relationships/drawing" Target="../drawings/drawing3.xml"/><Relationship Id="rId4" Type="http://schemas.openxmlformats.org/officeDocument/2006/relationships/printerSettings" Target="../printerSettings/printerSettings89.bin"/><Relationship Id="rId9" Type="http://schemas.openxmlformats.org/officeDocument/2006/relationships/printerSettings" Target="../printerSettings/printerSettings94.bin"/><Relationship Id="rId14" Type="http://schemas.openxmlformats.org/officeDocument/2006/relationships/printerSettings" Target="../printerSettings/printerSettings99.bin"/><Relationship Id="rId22" Type="http://schemas.openxmlformats.org/officeDocument/2006/relationships/printerSettings" Target="../printerSettings/printerSettings107.bin"/><Relationship Id="rId27" Type="http://schemas.openxmlformats.org/officeDocument/2006/relationships/printerSettings" Target="../printerSettings/printerSettings112.bin"/><Relationship Id="rId30" Type="http://schemas.openxmlformats.org/officeDocument/2006/relationships/printerSettings" Target="../printerSettings/printerSettings11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26" Type="http://schemas.openxmlformats.org/officeDocument/2006/relationships/printerSettings" Target="../printerSettings/printerSettings141.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5" Type="http://schemas.openxmlformats.org/officeDocument/2006/relationships/printerSettings" Target="../printerSettings/printerSettings140.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29" Type="http://schemas.openxmlformats.org/officeDocument/2006/relationships/printerSettings" Target="../printerSettings/printerSettings144.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24" Type="http://schemas.openxmlformats.org/officeDocument/2006/relationships/printerSettings" Target="../printerSettings/printerSettings139.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23" Type="http://schemas.openxmlformats.org/officeDocument/2006/relationships/printerSettings" Target="../printerSettings/printerSettings138.bin"/><Relationship Id="rId28" Type="http://schemas.openxmlformats.org/officeDocument/2006/relationships/printerSettings" Target="../printerSettings/printerSettings143.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31" Type="http://schemas.openxmlformats.org/officeDocument/2006/relationships/drawing" Target="../drawings/drawing4.xml"/><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printerSettings" Target="../printerSettings/printerSettings137.bin"/><Relationship Id="rId27" Type="http://schemas.openxmlformats.org/officeDocument/2006/relationships/printerSettings" Target="../printerSettings/printerSettings142.bin"/><Relationship Id="rId30" Type="http://schemas.openxmlformats.org/officeDocument/2006/relationships/printerSettings" Target="../printerSettings/printerSettings14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3.bin"/><Relationship Id="rId13" Type="http://schemas.openxmlformats.org/officeDocument/2006/relationships/printerSettings" Target="../printerSettings/printerSettings158.bin"/><Relationship Id="rId18" Type="http://schemas.openxmlformats.org/officeDocument/2006/relationships/printerSettings" Target="../printerSettings/printerSettings163.bin"/><Relationship Id="rId26" Type="http://schemas.openxmlformats.org/officeDocument/2006/relationships/printerSettings" Target="../printerSettings/printerSettings171.bin"/><Relationship Id="rId3" Type="http://schemas.openxmlformats.org/officeDocument/2006/relationships/printerSettings" Target="../printerSettings/printerSettings148.bin"/><Relationship Id="rId21" Type="http://schemas.openxmlformats.org/officeDocument/2006/relationships/printerSettings" Target="../printerSettings/printerSettings166.bin"/><Relationship Id="rId7" Type="http://schemas.openxmlformats.org/officeDocument/2006/relationships/printerSettings" Target="../printerSettings/printerSettings152.bin"/><Relationship Id="rId12" Type="http://schemas.openxmlformats.org/officeDocument/2006/relationships/printerSettings" Target="../printerSettings/printerSettings157.bin"/><Relationship Id="rId17" Type="http://schemas.openxmlformats.org/officeDocument/2006/relationships/printerSettings" Target="../printerSettings/printerSettings162.bin"/><Relationship Id="rId25" Type="http://schemas.openxmlformats.org/officeDocument/2006/relationships/printerSettings" Target="../printerSettings/printerSettings170.bin"/><Relationship Id="rId2" Type="http://schemas.openxmlformats.org/officeDocument/2006/relationships/printerSettings" Target="../printerSettings/printerSettings147.bin"/><Relationship Id="rId16" Type="http://schemas.openxmlformats.org/officeDocument/2006/relationships/printerSettings" Target="../printerSettings/printerSettings161.bin"/><Relationship Id="rId20" Type="http://schemas.openxmlformats.org/officeDocument/2006/relationships/printerSettings" Target="../printerSettings/printerSettings165.bin"/><Relationship Id="rId1" Type="http://schemas.openxmlformats.org/officeDocument/2006/relationships/printerSettings" Target="../printerSettings/printerSettings146.bin"/><Relationship Id="rId6" Type="http://schemas.openxmlformats.org/officeDocument/2006/relationships/printerSettings" Target="../printerSettings/printerSettings151.bin"/><Relationship Id="rId11" Type="http://schemas.openxmlformats.org/officeDocument/2006/relationships/printerSettings" Target="../printerSettings/printerSettings156.bin"/><Relationship Id="rId24" Type="http://schemas.openxmlformats.org/officeDocument/2006/relationships/printerSettings" Target="../printerSettings/printerSettings169.bin"/><Relationship Id="rId5" Type="http://schemas.openxmlformats.org/officeDocument/2006/relationships/printerSettings" Target="../printerSettings/printerSettings150.bin"/><Relationship Id="rId15" Type="http://schemas.openxmlformats.org/officeDocument/2006/relationships/printerSettings" Target="../printerSettings/printerSettings160.bin"/><Relationship Id="rId23" Type="http://schemas.openxmlformats.org/officeDocument/2006/relationships/printerSettings" Target="../printerSettings/printerSettings168.bin"/><Relationship Id="rId28" Type="http://schemas.openxmlformats.org/officeDocument/2006/relationships/drawing" Target="../drawings/drawing5.xml"/><Relationship Id="rId10" Type="http://schemas.openxmlformats.org/officeDocument/2006/relationships/printerSettings" Target="../printerSettings/printerSettings155.bin"/><Relationship Id="rId19" Type="http://schemas.openxmlformats.org/officeDocument/2006/relationships/printerSettings" Target="../printerSettings/printerSettings164.bin"/><Relationship Id="rId4" Type="http://schemas.openxmlformats.org/officeDocument/2006/relationships/printerSettings" Target="../printerSettings/printerSettings149.bin"/><Relationship Id="rId9" Type="http://schemas.openxmlformats.org/officeDocument/2006/relationships/printerSettings" Target="../printerSettings/printerSettings154.bin"/><Relationship Id="rId14" Type="http://schemas.openxmlformats.org/officeDocument/2006/relationships/printerSettings" Target="../printerSettings/printerSettings159.bin"/><Relationship Id="rId22" Type="http://schemas.openxmlformats.org/officeDocument/2006/relationships/printerSettings" Target="../printerSettings/printerSettings167.bin"/><Relationship Id="rId27" Type="http://schemas.openxmlformats.org/officeDocument/2006/relationships/printerSettings" Target="../printerSettings/printerSettings17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80.bin"/><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26" Type="http://schemas.openxmlformats.org/officeDocument/2006/relationships/printerSettings" Target="../printerSettings/printerSettings198.bin"/><Relationship Id="rId3" Type="http://schemas.openxmlformats.org/officeDocument/2006/relationships/printerSettings" Target="../printerSettings/printerSettings175.bin"/><Relationship Id="rId21" Type="http://schemas.openxmlformats.org/officeDocument/2006/relationships/printerSettings" Target="../printerSettings/printerSettings193.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5" Type="http://schemas.openxmlformats.org/officeDocument/2006/relationships/printerSettings" Target="../printerSettings/printerSettings197.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29" Type="http://schemas.openxmlformats.org/officeDocument/2006/relationships/printerSettings" Target="../printerSettings/printerSettings201.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24" Type="http://schemas.openxmlformats.org/officeDocument/2006/relationships/printerSettings" Target="../printerSettings/printerSettings196.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23" Type="http://schemas.openxmlformats.org/officeDocument/2006/relationships/printerSettings" Target="../printerSettings/printerSettings195.bin"/><Relationship Id="rId28" Type="http://schemas.openxmlformats.org/officeDocument/2006/relationships/printerSettings" Target="../printerSettings/printerSettings200.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31" Type="http://schemas.openxmlformats.org/officeDocument/2006/relationships/drawing" Target="../drawings/drawing6.xml"/><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printerSettings" Target="../printerSettings/printerSettings194.bin"/><Relationship Id="rId27" Type="http://schemas.openxmlformats.org/officeDocument/2006/relationships/printerSettings" Target="../printerSettings/printerSettings199.bin"/><Relationship Id="rId30" Type="http://schemas.openxmlformats.org/officeDocument/2006/relationships/printerSettings" Target="../printerSettings/printerSettings20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10.bin"/><Relationship Id="rId13" Type="http://schemas.openxmlformats.org/officeDocument/2006/relationships/printerSettings" Target="../printerSettings/printerSettings215.bin"/><Relationship Id="rId18" Type="http://schemas.openxmlformats.org/officeDocument/2006/relationships/printerSettings" Target="../printerSettings/printerSettings220.bin"/><Relationship Id="rId26" Type="http://schemas.openxmlformats.org/officeDocument/2006/relationships/printerSettings" Target="../printerSettings/printerSettings228.bin"/><Relationship Id="rId3" Type="http://schemas.openxmlformats.org/officeDocument/2006/relationships/printerSettings" Target="../printerSettings/printerSettings205.bin"/><Relationship Id="rId21" Type="http://schemas.openxmlformats.org/officeDocument/2006/relationships/printerSettings" Target="../printerSettings/printerSettings223.bin"/><Relationship Id="rId7" Type="http://schemas.openxmlformats.org/officeDocument/2006/relationships/printerSettings" Target="../printerSettings/printerSettings209.bin"/><Relationship Id="rId12" Type="http://schemas.openxmlformats.org/officeDocument/2006/relationships/printerSettings" Target="../printerSettings/printerSettings214.bin"/><Relationship Id="rId17" Type="http://schemas.openxmlformats.org/officeDocument/2006/relationships/printerSettings" Target="../printerSettings/printerSettings219.bin"/><Relationship Id="rId25" Type="http://schemas.openxmlformats.org/officeDocument/2006/relationships/printerSettings" Target="../printerSettings/printerSettings227.bin"/><Relationship Id="rId2" Type="http://schemas.openxmlformats.org/officeDocument/2006/relationships/printerSettings" Target="../printerSettings/printerSettings204.bin"/><Relationship Id="rId16" Type="http://schemas.openxmlformats.org/officeDocument/2006/relationships/printerSettings" Target="../printerSettings/printerSettings218.bin"/><Relationship Id="rId20" Type="http://schemas.openxmlformats.org/officeDocument/2006/relationships/printerSettings" Target="../printerSettings/printerSettings222.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8.bin"/><Relationship Id="rId11" Type="http://schemas.openxmlformats.org/officeDocument/2006/relationships/printerSettings" Target="../printerSettings/printerSettings213.bin"/><Relationship Id="rId24" Type="http://schemas.openxmlformats.org/officeDocument/2006/relationships/printerSettings" Target="../printerSettings/printerSettings226.bin"/><Relationship Id="rId5" Type="http://schemas.openxmlformats.org/officeDocument/2006/relationships/printerSettings" Target="../printerSettings/printerSettings207.bin"/><Relationship Id="rId15" Type="http://schemas.openxmlformats.org/officeDocument/2006/relationships/printerSettings" Target="../printerSettings/printerSettings217.bin"/><Relationship Id="rId23" Type="http://schemas.openxmlformats.org/officeDocument/2006/relationships/printerSettings" Target="../printerSettings/printerSettings225.bin"/><Relationship Id="rId28" Type="http://schemas.openxmlformats.org/officeDocument/2006/relationships/drawing" Target="../drawings/drawing7.xml"/><Relationship Id="rId10" Type="http://schemas.openxmlformats.org/officeDocument/2006/relationships/printerSettings" Target="../printerSettings/printerSettings212.bin"/><Relationship Id="rId19" Type="http://schemas.openxmlformats.org/officeDocument/2006/relationships/printerSettings" Target="../printerSettings/printerSettings221.bin"/><Relationship Id="rId4" Type="http://schemas.openxmlformats.org/officeDocument/2006/relationships/printerSettings" Target="../printerSettings/printerSettings206.bin"/><Relationship Id="rId9" Type="http://schemas.openxmlformats.org/officeDocument/2006/relationships/printerSettings" Target="../printerSettings/printerSettings211.bin"/><Relationship Id="rId14" Type="http://schemas.openxmlformats.org/officeDocument/2006/relationships/printerSettings" Target="../printerSettings/printerSettings216.bin"/><Relationship Id="rId22" Type="http://schemas.openxmlformats.org/officeDocument/2006/relationships/printerSettings" Target="../printerSettings/printerSettings224.bin"/><Relationship Id="rId27" Type="http://schemas.openxmlformats.org/officeDocument/2006/relationships/printerSettings" Target="../printerSettings/printerSettings22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26" Type="http://schemas.openxmlformats.org/officeDocument/2006/relationships/printerSettings" Target="../printerSettings/printerSettings255.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printerSettings" Target="../printerSettings/printerSettings254.bin"/><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29" Type="http://schemas.openxmlformats.org/officeDocument/2006/relationships/printerSettings" Target="../printerSettings/printerSettings258.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28" Type="http://schemas.openxmlformats.org/officeDocument/2006/relationships/printerSettings" Target="../printerSettings/printerSettings257.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31" Type="http://schemas.openxmlformats.org/officeDocument/2006/relationships/drawing" Target="../drawings/drawing8.xml"/><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 Id="rId27" Type="http://schemas.openxmlformats.org/officeDocument/2006/relationships/printerSettings" Target="../printerSettings/printerSettings256.bin"/><Relationship Id="rId30" Type="http://schemas.openxmlformats.org/officeDocument/2006/relationships/printerSettings" Target="../printerSettings/printerSettings2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B20" sqref="B20"/>
    </sheetView>
  </sheetViews>
  <sheetFormatPr defaultRowHeight="16.5"/>
  <cols>
    <col min="1" max="1" width="18" customWidth="1"/>
    <col min="2" max="2" width="71.875" customWidth="1"/>
  </cols>
  <sheetData>
    <row r="1" spans="1:8" ht="54">
      <c r="A1" s="285" t="s">
        <v>470</v>
      </c>
      <c r="B1" s="1070" t="s">
        <v>747</v>
      </c>
      <c r="C1" s="680"/>
      <c r="D1" s="680"/>
      <c r="E1" s="680"/>
      <c r="F1" s="680"/>
      <c r="G1" s="680"/>
      <c r="H1" s="680"/>
    </row>
    <row r="2" spans="1:8">
      <c r="B2" s="469"/>
    </row>
    <row r="3" spans="1:8">
      <c r="A3" t="s">
        <v>307</v>
      </c>
      <c r="B3" s="670" t="s">
        <v>748</v>
      </c>
    </row>
    <row r="5" spans="1:8">
      <c r="A5" t="s">
        <v>308</v>
      </c>
      <c r="B5" s="1169" t="s">
        <v>749</v>
      </c>
      <c r="C5" s="1170"/>
      <c r="D5" s="1170"/>
      <c r="E5" s="1170"/>
      <c r="F5" s="1170"/>
      <c r="G5" s="1170"/>
      <c r="H5" s="1170"/>
    </row>
    <row r="7" spans="1:8">
      <c r="B7" s="1050" t="s">
        <v>560</v>
      </c>
    </row>
  </sheetData>
  <sheetProtection formatColumns="0" formatRows="0" selectLockedCells="1" selectUnlockedCells="1"/>
  <customSheetViews>
    <customSheetView guid="{B79CB868-E256-4BC8-93B8-32C16DA3E61B}" state="hidden">
      <selection activeCell="B2" sqref="B2"/>
      <pageMargins left="0.75" right="0.75" top="1" bottom="1" header="0.5" footer="0.5"/>
      <pageSetup orientation="portrait" r:id="rId1"/>
      <headerFooter alignWithMargins="0"/>
    </customSheetView>
    <customSheetView guid="{D5F8AD2D-F014-4A7B-9CE7-589273BD9F11}" state="hidden">
      <selection activeCell="B1" sqref="B1"/>
      <pageMargins left="0.75" right="0.75" top="1" bottom="1" header="0.5" footer="0.5"/>
      <pageSetup orientation="portrait" r:id="rId2"/>
      <headerFooter alignWithMargins="0"/>
    </customSheetView>
    <customSheetView guid="{8909CFDD-4F29-4C72-886E-908773EE94A2}" state="hidden">
      <selection activeCell="B11" sqref="B11"/>
      <pageMargins left="0.75" right="0.75" top="1" bottom="1" header="0.5" footer="0.5"/>
      <pageSetup orientation="portrait" r:id="rId3"/>
      <headerFooter alignWithMargins="0"/>
    </customSheetView>
    <customSheetView guid="{A34CC49F-E309-4C23-B4F6-1E3B307C10D1}" state="hidden">
      <selection activeCell="B12" sqref="B12"/>
      <pageMargins left="0.75" right="0.75" top="1" bottom="1" header="0.5" footer="0.5"/>
      <pageSetup orientation="portrait" r:id="rId4"/>
      <headerFooter alignWithMargins="0"/>
    </customSheetView>
    <customSheetView guid="{B835C05C-B615-4DCB-982D-4519616B3CD8}" state="hidden">
      <selection activeCell="B11" sqref="B11"/>
      <pageMargins left="0.75" right="0.75" top="1" bottom="1" header="0.5" footer="0.5"/>
      <pageSetup orientation="portrait" r:id="rId5"/>
      <headerFooter alignWithMargins="0"/>
    </customSheetView>
    <customSheetView guid="{223BC0FC-814D-40F0-9795-CE82A16FF3A5}" state="hidden">
      <selection activeCell="B10" sqref="B10"/>
      <pageMargins left="0.75" right="0.75" top="1" bottom="1" header="0.5" footer="0.5"/>
      <pageSetup orientation="portrait" r:id="rId6"/>
      <headerFooter alignWithMargins="0"/>
    </customSheetView>
    <customSheetView guid="{D53177B2-31EC-4222-B97A-A37DCFD9E45B}" state="hidden">
      <selection activeCell="B1" sqref="B1:H1"/>
      <pageMargins left="0.75" right="0.75" top="1" bottom="1" header="0.5" footer="0.5"/>
      <pageSetup orientation="portrait" r:id="rId7"/>
      <headerFooter alignWithMargins="0"/>
    </customSheetView>
    <customSheetView guid="{B3CE7B10-A914-4559-A6DA-AED8C22AFD6D}" state="hidden">
      <selection activeCell="B7" sqref="B7"/>
      <pageMargins left="0.75" right="0.75" top="1" bottom="1" header="0.5" footer="0.5"/>
      <pageSetup orientation="portrait" r:id="rId8"/>
      <headerFooter alignWithMargins="0"/>
    </customSheetView>
    <customSheetView guid="{7487ED9F-BBED-4B2A-9631-22F1A430946B}" state="hidden">
      <selection activeCell="B2" sqref="B2"/>
      <pageMargins left="0.75" right="0.75" top="1" bottom="1" header="0.5" footer="0.5"/>
      <pageSetup orientation="portrait" r:id="rId9"/>
      <headerFooter alignWithMargins="0"/>
    </customSheetView>
    <customSheetView guid="{A7DBDDEF-9245-44C6-9EBF-032DB6E1C0A2}" state="hidden">
      <selection activeCell="B8" sqref="B8"/>
      <pageMargins left="0.75" right="0.75" top="1" bottom="1" header="0.5" footer="0.5"/>
      <pageSetup orientation="portrait" r:id="rId10"/>
      <headerFooter alignWithMargins="0"/>
    </customSheetView>
    <customSheetView guid="{E9F4E142-7D26-464D-BECA-4F3806DB1FE1}" state="hidden">
      <selection activeCell="B10" sqref="B10"/>
      <pageMargins left="0.75" right="0.75" top="1" bottom="1" header="0.5" footer="0.5"/>
      <pageSetup orientation="portrait" r:id="rId11"/>
      <headerFooter alignWithMargins="0"/>
    </customSheetView>
    <customSheetView guid="{27A45B7A-04F2-4516-B80B-5ED0825D4ED3}" state="hidden">
      <selection activeCell="B1" sqref="B1"/>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ECE9294F-C910-4036-88BC-B1F2176FB06B}" state="hidden">
      <selection activeCell="B8" sqref="B8"/>
      <pageMargins left="0.75" right="0.75" top="1" bottom="1" header="0.5" footer="0.5"/>
      <pageSetup orientation="portrait" r:id="rId12"/>
      <headerFooter alignWithMargins="0"/>
    </customSheetView>
    <customSheetView guid="{B23AD343-29DA-4CE0-BD10-47BF44F3782F}" state="hidden">
      <selection activeCell="B10" sqref="B10"/>
      <pageMargins left="0.75" right="0.75" top="1" bottom="1" header="0.5" footer="0.5"/>
      <pageSetup orientation="portrait" r:id="rId13"/>
      <headerFooter alignWithMargins="0"/>
    </customSheetView>
    <customSheetView guid="{4AA1107B-A795-4744-B566-827168772C7A}" state="hidden">
      <selection activeCell="B2" sqref="B2"/>
      <pageMargins left="0.75" right="0.75" top="1" bottom="1" header="0.5" footer="0.5"/>
      <pageSetup orientation="portrait" r:id="rId14"/>
      <headerFooter alignWithMargins="0"/>
    </customSheetView>
    <customSheetView guid="{EE46BCD1-F715-4FA9-A5FC-1B125AD601E0}" state="hidden">
      <selection activeCell="B5" sqref="B5:H5"/>
      <pageMargins left="0.75" right="0.75" top="1" bottom="1" header="0.5" footer="0.5"/>
      <pageSetup orientation="portrait" r:id="rId15"/>
      <headerFooter alignWithMargins="0"/>
    </customSheetView>
    <customSheetView guid="{D0757F9E-DF41-4B40-A5E5-F4F8FDD8D61D}" state="hidden">
      <selection activeCell="B6" sqref="B6"/>
      <pageMargins left="0.75" right="0.75" top="1" bottom="1" header="0.5" footer="0.5"/>
      <pageSetup orientation="portrait" r:id="rId16"/>
      <headerFooter alignWithMargins="0"/>
    </customSheetView>
    <customSheetView guid="{E97134B6-5E8D-4951-8DA0-73D065532361}" state="hidden">
      <selection activeCell="B1" sqref="B1:H1"/>
      <pageMargins left="0.75" right="0.75" top="1" bottom="1" header="0.5" footer="0.5"/>
      <pageSetup orientation="portrait" r:id="rId17"/>
      <headerFooter alignWithMargins="0"/>
    </customSheetView>
    <customSheetView guid="{C431BC99-7569-44AB-83F6-AB73BDED3783}" state="hidden">
      <selection activeCell="B11" sqref="B11"/>
      <pageMargins left="0.75" right="0.75" top="1" bottom="1" header="0.5" footer="0.5"/>
      <pageSetup orientation="portrait" r:id="rId18"/>
      <headerFooter alignWithMargins="0"/>
    </customSheetView>
    <customSheetView guid="{498493C3-769C-4143-9114-C68CD1D40B11}" state="hidden">
      <selection activeCell="B13" sqref="B13"/>
      <pageMargins left="0.75" right="0.75" top="1" bottom="1" header="0.5" footer="0.5"/>
      <pageSetup orientation="portrait" r:id="rId19"/>
      <headerFooter alignWithMargins="0"/>
    </customSheetView>
    <customSheetView guid="{1E0C44A1-9358-4FBD-8C2C-4DB661DA1476}" state="hidden">
      <selection activeCell="B14" sqref="B14"/>
      <pageMargins left="0.75" right="0.75" top="1" bottom="1" header="0.5" footer="0.5"/>
      <pageSetup orientation="portrait" r:id="rId20"/>
      <headerFooter alignWithMargins="0"/>
    </customSheetView>
    <customSheetView guid="{A41EE4DE-0D82-4A56-8210-F78316511D11}" state="hidden">
      <selection activeCell="B8" sqref="B8"/>
      <pageMargins left="0.75" right="0.75" top="1" bottom="1" header="0.5" footer="0.5"/>
      <pageSetup orientation="portrait" r:id="rId21"/>
      <headerFooter alignWithMargins="0"/>
    </customSheetView>
    <customSheetView guid="{BB6473B7-092C-417E-97E7-ED0705AE17A0}" state="hidden">
      <selection activeCell="B7" sqref="B7"/>
      <pageMargins left="0.75" right="0.75" top="1" bottom="1" header="0.5" footer="0.5"/>
      <pageSetup orientation="portrait" r:id="rId22"/>
      <headerFooter alignWithMargins="0"/>
    </customSheetView>
    <customSheetView guid="{023E95C7-CD0A-46A1-945E-64751E02EBFE}" state="hidden">
      <selection activeCell="B12" sqref="B12"/>
      <pageMargins left="0.75" right="0.75" top="1" bottom="1" header="0.5" footer="0.5"/>
      <pageSetup orientation="portrait" r:id="rId23"/>
      <headerFooter alignWithMargins="0"/>
    </customSheetView>
    <customSheetView guid="{CB55CDDD-15EC-4265-9148-3411BBB26D54}" state="hidden">
      <selection activeCell="B10" sqref="B10"/>
      <pageMargins left="0.75" right="0.75" top="1" bottom="1" header="0.5" footer="0.5"/>
      <pageSetup orientation="portrait" r:id="rId24"/>
      <headerFooter alignWithMargins="0"/>
    </customSheetView>
    <customSheetView guid="{987A3FAC-920D-4C0C-8129-D8F4AFD7E477}" state="hidden">
      <selection activeCell="B2" sqref="B2"/>
      <pageMargins left="0.75" right="0.75" top="1" bottom="1" header="0.5" footer="0.5"/>
      <pageSetup orientation="portrait" r:id="rId25"/>
      <headerFooter alignWithMargins="0"/>
    </customSheetView>
  </customSheetViews>
  <mergeCells count="1">
    <mergeCell ref="B5:H5"/>
  </mergeCells>
  <phoneticPr fontId="30" type="noConversion"/>
  <pageMargins left="0.75" right="0.75" top="1" bottom="1" header="0.5" footer="0.5"/>
  <pageSetup orientation="portrait" r:id="rId2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71" customWidth="1"/>
    <col min="2" max="2" width="42.25" style="372" customWidth="1"/>
    <col min="3" max="3" width="7.625" style="371" customWidth="1"/>
    <col min="4" max="4" width="9.125" style="371" customWidth="1"/>
    <col min="5" max="5" width="12.75" style="371" customWidth="1"/>
    <col min="6" max="6" width="14.625" style="371" customWidth="1"/>
    <col min="7" max="26" width="9" style="185"/>
    <col min="27" max="27" width="9" style="185" hidden="1" customWidth="1"/>
    <col min="28" max="29" width="17.625" style="185" hidden="1" customWidth="1"/>
    <col min="30" max="30" width="9" style="185" hidden="1" customWidth="1"/>
    <col min="31" max="31" width="15.5" style="185" hidden="1" customWidth="1"/>
    <col min="32" max="32" width="15.375" style="185" hidden="1" customWidth="1"/>
    <col min="33" max="44" width="9" style="185"/>
    <col min="45" max="16384" width="9" style="330"/>
  </cols>
  <sheetData>
    <row r="1" spans="1:32">
      <c r="A1" s="59" t="str">
        <f>Cover!B3</f>
        <v>Specification No.: CC/T/W-AIS/DOM/A06/23/02699</v>
      </c>
      <c r="B1" s="60"/>
      <c r="C1" s="61"/>
      <c r="D1" s="61"/>
      <c r="E1" s="7"/>
      <c r="F1" s="8" t="s">
        <v>421</v>
      </c>
    </row>
    <row r="2" spans="1:32">
      <c r="A2" s="329"/>
      <c r="B2" s="370"/>
      <c r="C2" s="331"/>
      <c r="D2" s="331"/>
      <c r="E2" s="330"/>
      <c r="F2" s="330"/>
    </row>
    <row r="3" spans="1:32" ht="51.75" customHeight="1">
      <c r="A3" s="1252" t="str">
        <f>Cover!$B$2</f>
        <v>765kV AIS Extn. Substation Package SS-01 for (i) Construction of 2 nos. of 765kV line bays at Sikar II for Sikar II – Bhadla II 765kV D/c line (ii) Construction of 2 nos. of 765kV line bays at Bhadla II for Sikar II – Bhadla II 765kV D/c line associated with Transmission Scheme for evacuation of power from Solar Energy Zones in Rajasthan (8.1 GW) under Phase II-Part E.</v>
      </c>
      <c r="B3" s="1252"/>
      <c r="C3" s="1252"/>
      <c r="D3" s="1252"/>
      <c r="E3" s="1252"/>
      <c r="F3" s="1252"/>
      <c r="AA3" s="190" t="s">
        <v>342</v>
      </c>
      <c r="AC3" s="191">
        <f>IF(ISERROR(#REF!/('Sch-6'!D14+'Sch-6'!D16+'Sch-6'!D18)),0,#REF!/( 'Sch-6'!D14+'Sch-6'!D16+'Sch-6'!D18))</f>
        <v>0</v>
      </c>
    </row>
    <row r="4" spans="1:32">
      <c r="A4" s="1253" t="s">
        <v>418</v>
      </c>
      <c r="B4" s="1253"/>
      <c r="C4" s="1253"/>
      <c r="D4" s="1253"/>
      <c r="E4" s="1253"/>
      <c r="F4" s="1253"/>
      <c r="AA4" s="190" t="s">
        <v>343</v>
      </c>
      <c r="AC4" s="191" t="e">
        <f>#REF!</f>
        <v>#REF!</v>
      </c>
    </row>
    <row r="5" spans="1:32">
      <c r="AA5" s="190" t="s">
        <v>348</v>
      </c>
      <c r="AC5" s="191">
        <f>IF(ISERROR(#REF!/#REF!),0,#REF! /#REF!)</f>
        <v>0</v>
      </c>
    </row>
    <row r="6" spans="1:32">
      <c r="A6" s="31" t="str">
        <f>'Sch-1'!A6</f>
        <v>Bidder’s Name and Address (Sole Bidder) :</v>
      </c>
      <c r="B6" s="32"/>
      <c r="C6" s="32"/>
      <c r="D6" s="32"/>
      <c r="E6" s="67" t="s">
        <v>392</v>
      </c>
      <c r="F6" s="1"/>
      <c r="AA6" s="190" t="s">
        <v>349</v>
      </c>
      <c r="AC6" s="191" t="e">
        <f>#REF!</f>
        <v>#REF!</v>
      </c>
    </row>
    <row r="7" spans="1:32">
      <c r="A7" s="1286" t="str">
        <f>'Sch-1'!A7</f>
        <v/>
      </c>
      <c r="B7" s="1286"/>
      <c r="C7" s="1286"/>
      <c r="D7" s="1286"/>
      <c r="E7" s="309" t="str">
        <f>'Sch-1'!M7</f>
        <v>Contracts Services, 3rd Floor</v>
      </c>
      <c r="F7" s="1"/>
      <c r="AA7" s="190" t="s">
        <v>346</v>
      </c>
      <c r="AC7" s="191" t="e">
        <f>SUM(AC3:AC6)</f>
        <v>#REF!</v>
      </c>
    </row>
    <row r="8" spans="1:32">
      <c r="A8" s="31" t="s">
        <v>393</v>
      </c>
      <c r="B8" s="1287" t="str">
        <f>IF('Sch-1'!C8=0, "", 'Sch-1'!C8)</f>
        <v xml:space="preserve">…….. …….. …….. …….. …….. …….. </v>
      </c>
      <c r="C8" s="1287"/>
      <c r="D8" s="1287"/>
      <c r="E8" s="309" t="str">
        <f>'Sch-1'!M8</f>
        <v>Power Grid Corporation of India Ltd.,</v>
      </c>
      <c r="F8" s="1"/>
    </row>
    <row r="9" spans="1:32">
      <c r="A9" s="31" t="s">
        <v>395</v>
      </c>
      <c r="B9" s="1287" t="str">
        <f>IF('Sch-1'!C9=0, "", 'Sch-1'!C9)</f>
        <v xml:space="preserve">…….. …….. …….. …….. …….. …….. </v>
      </c>
      <c r="C9" s="1287"/>
      <c r="D9" s="1287"/>
      <c r="E9" s="309" t="str">
        <f>'Sch-1'!M9</f>
        <v>"Saudamini", Plot No.-2</v>
      </c>
      <c r="F9" s="1"/>
    </row>
    <row r="10" spans="1:32">
      <c r="A10" s="332"/>
      <c r="B10" s="1288" t="str">
        <f>IF('Sch-1'!C10=0, "", 'Sch-1'!C10)</f>
        <v xml:space="preserve">…….. …….. …….. …….. …….. …….. </v>
      </c>
      <c r="C10" s="1288"/>
      <c r="D10" s="1288"/>
      <c r="E10" s="379" t="str">
        <f>'Sch-1'!M10</f>
        <v xml:space="preserve">Sector-29, </v>
      </c>
      <c r="F10" s="330"/>
      <c r="AA10" s="190" t="s">
        <v>345</v>
      </c>
      <c r="AC10" s="191">
        <f>'Sch-1'!AA10</f>
        <v>0</v>
      </c>
    </row>
    <row r="11" spans="1:32">
      <c r="A11" s="332"/>
      <c r="B11" s="1288" t="str">
        <f>IF('Sch-1'!C11=0, "", 'Sch-1'!C11)</f>
        <v xml:space="preserve">…….. …….. …….. …….. …….. …….. </v>
      </c>
      <c r="C11" s="1288"/>
      <c r="D11" s="1288"/>
      <c r="E11" s="379" t="str">
        <f>'Sch-1'!M11</f>
        <v>Gurgaon (Haryana) - 122001</v>
      </c>
      <c r="F11" s="330"/>
      <c r="AA11" s="190"/>
      <c r="AC11" s="191"/>
    </row>
    <row r="12" spans="1:32">
      <c r="A12" s="332"/>
      <c r="B12" s="392"/>
      <c r="C12" s="392"/>
      <c r="D12" s="392"/>
      <c r="E12" s="379"/>
      <c r="F12" s="330"/>
      <c r="AA12" s="190"/>
      <c r="AC12" s="191"/>
    </row>
    <row r="13" spans="1:32">
      <c r="A13" s="32"/>
      <c r="B13" s="31"/>
      <c r="C13" s="31"/>
      <c r="D13" s="31"/>
      <c r="E13" s="31"/>
      <c r="F13" s="8" t="s">
        <v>273</v>
      </c>
      <c r="AB13" s="1249" t="s">
        <v>281</v>
      </c>
      <c r="AC13" s="1249"/>
      <c r="AD13" s="252" t="s">
        <v>285</v>
      </c>
      <c r="AE13" s="1249" t="s">
        <v>282</v>
      </c>
      <c r="AF13" s="1249"/>
    </row>
    <row r="14" spans="1:32" ht="30">
      <c r="A14" s="14" t="s">
        <v>361</v>
      </c>
      <c r="B14" s="14" t="s">
        <v>368</v>
      </c>
      <c r="C14" s="72" t="s">
        <v>353</v>
      </c>
      <c r="D14" s="72" t="s">
        <v>354</v>
      </c>
      <c r="E14" s="73" t="s">
        <v>370</v>
      </c>
      <c r="F14" s="73" t="s">
        <v>407</v>
      </c>
      <c r="AB14" s="195" t="s">
        <v>370</v>
      </c>
      <c r="AC14" s="195" t="s">
        <v>407</v>
      </c>
      <c r="AD14" s="252"/>
      <c r="AE14" s="195" t="s">
        <v>370</v>
      </c>
      <c r="AF14" s="195" t="s">
        <v>407</v>
      </c>
    </row>
    <row r="15" spans="1:32">
      <c r="A15" s="9">
        <v>1</v>
      </c>
      <c r="B15" s="9">
        <v>2</v>
      </c>
      <c r="C15" s="9">
        <v>3</v>
      </c>
      <c r="D15" s="9">
        <v>4</v>
      </c>
      <c r="E15" s="9">
        <v>5</v>
      </c>
      <c r="F15" s="9" t="s">
        <v>401</v>
      </c>
      <c r="AB15" s="197">
        <v>5</v>
      </c>
      <c r="AC15" s="197" t="s">
        <v>401</v>
      </c>
      <c r="AD15" s="252"/>
      <c r="AE15" s="197">
        <v>5</v>
      </c>
      <c r="AF15" s="197" t="s">
        <v>401</v>
      </c>
    </row>
    <row r="16" spans="1:32" s="471" customFormat="1">
      <c r="A16" s="493" t="e">
        <f>'Sch-3 '!#REF!</f>
        <v>#REF!</v>
      </c>
      <c r="B16" s="493" t="e">
        <f>'Sch-3 '!#REF!</f>
        <v>#REF!</v>
      </c>
      <c r="C16" s="493"/>
      <c r="D16" s="493"/>
      <c r="E16" s="401"/>
      <c r="F16" s="401"/>
      <c r="G16" s="484"/>
      <c r="H16" s="485"/>
      <c r="I16" s="485"/>
      <c r="J16" s="485"/>
      <c r="K16" s="485"/>
      <c r="L16" s="485"/>
    </row>
    <row r="17" spans="1:20" s="481" customFormat="1">
      <c r="A17" s="493" t="e">
        <f>'Sch-3 '!#REF!</f>
        <v>#REF!</v>
      </c>
      <c r="B17" s="493" t="e">
        <f>'Sch-3 '!#REF!</f>
        <v>#REF!</v>
      </c>
      <c r="C17" s="493"/>
      <c r="D17" s="493"/>
      <c r="E17" s="401"/>
      <c r="F17" s="401"/>
    </row>
    <row r="18" spans="1:20" s="481" customFormat="1">
      <c r="A18" s="493"/>
      <c r="B18" s="493" t="e">
        <f>'Sch-3 '!#REF!</f>
        <v>#REF!</v>
      </c>
      <c r="C18" s="493" t="e">
        <f>'Sch-3 '!#REF!</f>
        <v>#REF!</v>
      </c>
      <c r="D18" s="493" t="e">
        <f>'Sch-3 '!#REF!</f>
        <v>#REF!</v>
      </c>
      <c r="E18" s="401" t="e">
        <f>'Sch-3 '!#REF!</f>
        <v>#REF!</v>
      </c>
      <c r="F18" s="401" t="e">
        <f t="shared" ref="F18:F60" si="0">IF(E18=0, "Included", IF(ISERROR(D18*E18), E18, D18*E18))</f>
        <v>#REF!</v>
      </c>
    </row>
    <row r="19" spans="1:20" s="481" customFormat="1">
      <c r="A19" s="493"/>
      <c r="B19" s="493" t="e">
        <f>'Sch-3 '!#REF!</f>
        <v>#REF!</v>
      </c>
      <c r="C19" s="493" t="e">
        <f>'Sch-3 '!#REF!</f>
        <v>#REF!</v>
      </c>
      <c r="D19" s="493" t="e">
        <f>'Sch-3 '!#REF!</f>
        <v>#REF!</v>
      </c>
      <c r="E19" s="401" t="e">
        <f>'Sch-3 '!#REF!</f>
        <v>#REF!</v>
      </c>
      <c r="F19" s="401" t="e">
        <f t="shared" si="0"/>
        <v>#REF!</v>
      </c>
    </row>
    <row r="20" spans="1:20" s="481" customFormat="1">
      <c r="A20" s="493"/>
      <c r="B20" s="493"/>
      <c r="C20" s="493"/>
      <c r="D20" s="493"/>
      <c r="E20" s="401"/>
      <c r="F20" s="401"/>
    </row>
    <row r="21" spans="1:20" s="481" customFormat="1" ht="18.75" customHeight="1">
      <c r="A21" s="493" t="e">
        <f>'Sch-3 '!#REF!</f>
        <v>#REF!</v>
      </c>
      <c r="B21" s="493" t="e">
        <f>'Sch-3 '!#REF!</f>
        <v>#REF!</v>
      </c>
      <c r="C21" s="493"/>
      <c r="D21" s="493"/>
      <c r="E21" s="401"/>
      <c r="F21" s="401"/>
      <c r="S21" s="481" t="s">
        <v>454</v>
      </c>
      <c r="T21" s="486" t="s">
        <v>460</v>
      </c>
    </row>
    <row r="22" spans="1:20" s="481" customFormat="1" ht="18.75" customHeight="1">
      <c r="A22" s="493"/>
      <c r="B22" s="493" t="e">
        <f>'Sch-3 '!#REF!</f>
        <v>#REF!</v>
      </c>
      <c r="C22" s="493" t="e">
        <f>'Sch-3 '!#REF!</f>
        <v>#REF!</v>
      </c>
      <c r="D22" s="493" t="e">
        <f>'Sch-3 '!#REF!</f>
        <v>#REF!</v>
      </c>
      <c r="E22" s="401" t="e">
        <f>'Sch-3 '!#REF!</f>
        <v>#REF!</v>
      </c>
      <c r="F22" s="401" t="e">
        <f t="shared" si="0"/>
        <v>#REF!</v>
      </c>
      <c r="S22" s="481" t="s">
        <v>455</v>
      </c>
      <c r="T22" s="486" t="s">
        <v>422</v>
      </c>
    </row>
    <row r="23" spans="1:20" s="481" customFormat="1" ht="16.5" customHeight="1">
      <c r="A23" s="493"/>
      <c r="B23" s="493" t="e">
        <f>'Sch-3 '!#REF!</f>
        <v>#REF!</v>
      </c>
      <c r="C23" s="493" t="e">
        <f>'Sch-3 '!#REF!</f>
        <v>#REF!</v>
      </c>
      <c r="D23" s="493" t="e">
        <f>'Sch-3 '!#REF!</f>
        <v>#REF!</v>
      </c>
      <c r="E23" s="401" t="e">
        <f>'Sch-3 '!#REF!</f>
        <v>#REF!</v>
      </c>
      <c r="F23" s="401" t="e">
        <f t="shared" si="0"/>
        <v>#REF!</v>
      </c>
      <c r="S23" s="481" t="s">
        <v>456</v>
      </c>
      <c r="T23" s="486" t="s">
        <v>461</v>
      </c>
    </row>
    <row r="24" spans="1:20" s="481" customFormat="1">
      <c r="A24" s="493"/>
      <c r="B24" s="493" t="e">
        <f>'Sch-3 '!#REF!</f>
        <v>#REF!</v>
      </c>
      <c r="C24" s="493" t="e">
        <f>'Sch-3 '!#REF!</f>
        <v>#REF!</v>
      </c>
      <c r="D24" s="493" t="e">
        <f>'Sch-3 '!#REF!</f>
        <v>#REF!</v>
      </c>
      <c r="E24" s="401" t="e">
        <f>'Sch-3 '!#REF!</f>
        <v>#REF!</v>
      </c>
      <c r="F24" s="401" t="e">
        <f t="shared" si="0"/>
        <v>#REF!</v>
      </c>
      <c r="S24" s="481" t="s">
        <v>457</v>
      </c>
    </row>
    <row r="25" spans="1:20" s="481" customFormat="1">
      <c r="A25" s="493"/>
      <c r="B25" s="493"/>
      <c r="C25" s="493"/>
      <c r="D25" s="493"/>
      <c r="E25" s="401"/>
      <c r="F25" s="401"/>
    </row>
    <row r="26" spans="1:20" s="481" customFormat="1" ht="16.5" customHeight="1">
      <c r="A26" s="493"/>
      <c r="B26" s="493"/>
      <c r="C26" s="493"/>
      <c r="D26" s="493"/>
      <c r="E26" s="401"/>
      <c r="F26" s="401"/>
    </row>
    <row r="27" spans="1:20" s="481" customFormat="1">
      <c r="A27" s="493" t="e">
        <f>'Sch-3 '!#REF!</f>
        <v>#REF!</v>
      </c>
      <c r="B27" s="493" t="e">
        <f>'Sch-3 '!#REF!</f>
        <v>#REF!</v>
      </c>
      <c r="C27" s="493"/>
      <c r="D27" s="493"/>
      <c r="E27" s="401"/>
      <c r="F27" s="401"/>
    </row>
    <row r="28" spans="1:20" s="481" customFormat="1">
      <c r="A28" s="493"/>
      <c r="B28" s="493" t="e">
        <f>'Sch-3 '!#REF!</f>
        <v>#REF!</v>
      </c>
      <c r="C28" s="493" t="e">
        <f>'Sch-3 '!#REF!</f>
        <v>#REF!</v>
      </c>
      <c r="D28" s="493" t="e">
        <f>'Sch-3 '!#REF!</f>
        <v>#REF!</v>
      </c>
      <c r="E28" s="401" t="e">
        <f>'Sch-3 '!#REF!</f>
        <v>#REF!</v>
      </c>
      <c r="F28" s="401" t="e">
        <f>IF(E28=0, "Included", IF(ISERROR(D28*E28), E28, D28*E28))</f>
        <v>#REF!</v>
      </c>
    </row>
    <row r="29" spans="1:20" s="481" customFormat="1">
      <c r="A29" s="493"/>
      <c r="B29" s="493" t="e">
        <f>'Sch-3 '!#REF!</f>
        <v>#REF!</v>
      </c>
      <c r="C29" s="493" t="e">
        <f>'Sch-3 '!#REF!</f>
        <v>#REF!</v>
      </c>
      <c r="D29" s="493" t="e">
        <f>'Sch-3 '!#REF!</f>
        <v>#REF!</v>
      </c>
      <c r="E29" s="401" t="e">
        <f>'Sch-3 '!#REF!</f>
        <v>#REF!</v>
      </c>
      <c r="F29" s="401" t="e">
        <f t="shared" si="0"/>
        <v>#REF!</v>
      </c>
    </row>
    <row r="30" spans="1:20" s="481" customFormat="1">
      <c r="A30" s="493"/>
      <c r="B30" s="493" t="e">
        <f>'Sch-3 '!#REF!</f>
        <v>#REF!</v>
      </c>
      <c r="C30" s="493" t="e">
        <f>'Sch-3 '!#REF!</f>
        <v>#REF!</v>
      </c>
      <c r="D30" s="493" t="e">
        <f>'Sch-3 '!#REF!</f>
        <v>#REF!</v>
      </c>
      <c r="E30" s="401" t="e">
        <f>'Sch-3 '!#REF!</f>
        <v>#REF!</v>
      </c>
      <c r="F30" s="401" t="e">
        <f t="shared" si="0"/>
        <v>#REF!</v>
      </c>
      <c r="S30" s="473"/>
      <c r="T30" s="487"/>
    </row>
    <row r="31" spans="1:20" s="481" customFormat="1">
      <c r="A31" s="493"/>
      <c r="B31" s="493"/>
      <c r="C31" s="493"/>
      <c r="D31" s="493"/>
      <c r="E31" s="401"/>
      <c r="F31" s="401"/>
    </row>
    <row r="32" spans="1:20" s="481" customFormat="1">
      <c r="A32" s="493" t="e">
        <f>'Sch-3 '!#REF!</f>
        <v>#REF!</v>
      </c>
      <c r="B32" s="493" t="e">
        <f>'Sch-3 '!#REF!</f>
        <v>#REF!</v>
      </c>
      <c r="C32" s="493"/>
      <c r="D32" s="493"/>
      <c r="E32" s="401"/>
      <c r="F32" s="401"/>
    </row>
    <row r="33" spans="1:6" s="481" customFormat="1">
      <c r="A33" s="493" t="e">
        <f>'Sch-3 '!#REF!</f>
        <v>#REF!</v>
      </c>
      <c r="B33" s="493" t="e">
        <f>'Sch-3 '!#REF!</f>
        <v>#REF!</v>
      </c>
      <c r="C33" s="493"/>
      <c r="D33" s="493"/>
      <c r="E33" s="401"/>
      <c r="F33" s="401"/>
    </row>
    <row r="34" spans="1:6" s="481" customFormat="1">
      <c r="A34" s="493"/>
      <c r="B34" s="493" t="e">
        <f>'Sch-3 '!#REF!</f>
        <v>#REF!</v>
      </c>
      <c r="C34" s="493" t="e">
        <f>'Sch-3 '!#REF!</f>
        <v>#REF!</v>
      </c>
      <c r="D34" s="493" t="e">
        <f>'Sch-3 '!#REF!</f>
        <v>#REF!</v>
      </c>
      <c r="E34" s="401" t="e">
        <f>'Sch-3 '!#REF!</f>
        <v>#REF!</v>
      </c>
      <c r="F34" s="401" t="e">
        <f t="shared" si="0"/>
        <v>#REF!</v>
      </c>
    </row>
    <row r="35" spans="1:6" s="481" customFormat="1">
      <c r="A35" s="493"/>
      <c r="B35" s="493" t="e">
        <f>'Sch-3 '!#REF!</f>
        <v>#REF!</v>
      </c>
      <c r="C35" s="493" t="e">
        <f>'Sch-3 '!#REF!</f>
        <v>#REF!</v>
      </c>
      <c r="D35" s="493" t="e">
        <f>'Sch-3 '!#REF!</f>
        <v>#REF!</v>
      </c>
      <c r="E35" s="401" t="e">
        <f>'Sch-3 '!#REF!</f>
        <v>#REF!</v>
      </c>
      <c r="F35" s="401" t="e">
        <f t="shared" si="0"/>
        <v>#REF!</v>
      </c>
    </row>
    <row r="36" spans="1:6" s="481" customFormat="1">
      <c r="A36" s="493"/>
      <c r="B36" s="493" t="e">
        <f>'Sch-3 '!#REF!</f>
        <v>#REF!</v>
      </c>
      <c r="C36" s="493" t="e">
        <f>'Sch-3 '!#REF!</f>
        <v>#REF!</v>
      </c>
      <c r="D36" s="493" t="e">
        <f>'Sch-3 '!#REF!</f>
        <v>#REF!</v>
      </c>
      <c r="E36" s="401" t="e">
        <f>'Sch-3 '!#REF!</f>
        <v>#REF!</v>
      </c>
      <c r="F36" s="401" t="e">
        <f t="shared" si="0"/>
        <v>#REF!</v>
      </c>
    </row>
    <row r="37" spans="1:6" s="481" customFormat="1">
      <c r="A37" s="493"/>
      <c r="B37" s="493" t="e">
        <f>'Sch-3 '!#REF!</f>
        <v>#REF!</v>
      </c>
      <c r="C37" s="493" t="e">
        <f>'Sch-3 '!#REF!</f>
        <v>#REF!</v>
      </c>
      <c r="D37" s="493" t="e">
        <f>'Sch-3 '!#REF!</f>
        <v>#REF!</v>
      </c>
      <c r="E37" s="401" t="e">
        <f>'Sch-3 '!#REF!</f>
        <v>#REF!</v>
      </c>
      <c r="F37" s="401" t="e">
        <f t="shared" si="0"/>
        <v>#REF!</v>
      </c>
    </row>
    <row r="38" spans="1:6" s="481" customFormat="1" ht="20.25" customHeight="1">
      <c r="A38" s="493"/>
      <c r="B38" s="493" t="e">
        <f>'Sch-3 '!#REF!</f>
        <v>#REF!</v>
      </c>
      <c r="C38" s="493" t="e">
        <f>'Sch-3 '!#REF!</f>
        <v>#REF!</v>
      </c>
      <c r="D38" s="493" t="e">
        <f>'Sch-3 '!#REF!</f>
        <v>#REF!</v>
      </c>
      <c r="E38" s="401" t="e">
        <f>'Sch-3 '!#REF!</f>
        <v>#REF!</v>
      </c>
      <c r="F38" s="401" t="e">
        <f>IF(E38=0, "Included", IF(ISERROR(D38*E38), E38, D38*E38))</f>
        <v>#REF!</v>
      </c>
    </row>
    <row r="39" spans="1:6" s="481" customFormat="1">
      <c r="A39" s="493" t="e">
        <f>'Sch-3 '!#REF!</f>
        <v>#REF!</v>
      </c>
      <c r="B39" s="493" t="e">
        <f>'Sch-3 '!#REF!</f>
        <v>#REF!</v>
      </c>
      <c r="C39" s="493"/>
      <c r="D39" s="493"/>
      <c r="E39" s="401"/>
      <c r="F39" s="401"/>
    </row>
    <row r="40" spans="1:6" s="481" customFormat="1">
      <c r="A40" s="493"/>
      <c r="B40" s="493" t="e">
        <f>'Sch-3 '!#REF!</f>
        <v>#REF!</v>
      </c>
      <c r="C40" s="493" t="e">
        <f>'Sch-3 '!#REF!</f>
        <v>#REF!</v>
      </c>
      <c r="D40" s="493" t="e">
        <f>'Sch-3 '!#REF!</f>
        <v>#REF!</v>
      </c>
      <c r="E40" s="401" t="e">
        <f>'Sch-3 '!#REF!</f>
        <v>#REF!</v>
      </c>
      <c r="F40" s="401" t="e">
        <f t="shared" si="0"/>
        <v>#REF!</v>
      </c>
    </row>
    <row r="41" spans="1:6" s="481" customFormat="1">
      <c r="A41" s="493"/>
      <c r="B41" s="493" t="e">
        <f>'Sch-3 '!#REF!</f>
        <v>#REF!</v>
      </c>
      <c r="C41" s="493" t="e">
        <f>'Sch-3 '!#REF!</f>
        <v>#REF!</v>
      </c>
      <c r="D41" s="493" t="e">
        <f>'Sch-3 '!#REF!</f>
        <v>#REF!</v>
      </c>
      <c r="E41" s="401" t="e">
        <f>'Sch-3 '!#REF!</f>
        <v>#REF!</v>
      </c>
      <c r="F41" s="401" t="e">
        <f t="shared" si="0"/>
        <v>#REF!</v>
      </c>
    </row>
    <row r="42" spans="1:6" s="481" customFormat="1">
      <c r="A42" s="493"/>
      <c r="B42" s="493"/>
      <c r="C42" s="493"/>
      <c r="D42" s="493"/>
      <c r="E42" s="401"/>
      <c r="F42" s="401"/>
    </row>
    <row r="43" spans="1:6" s="481" customFormat="1">
      <c r="A43" s="493" t="e">
        <f>'Sch-3 '!#REF!</f>
        <v>#REF!</v>
      </c>
      <c r="B43" s="493" t="e">
        <f>'Sch-3 '!#REF!</f>
        <v>#REF!</v>
      </c>
      <c r="C43" s="493" t="e">
        <f>'Sch-3 '!#REF!</f>
        <v>#REF!</v>
      </c>
      <c r="D43" s="493" t="e">
        <f>'Sch-3 '!#REF!</f>
        <v>#REF!</v>
      </c>
      <c r="E43" s="401" t="e">
        <f>'Sch-3 '!#REF!</f>
        <v>#REF!</v>
      </c>
      <c r="F43" s="401" t="e">
        <f t="shared" si="0"/>
        <v>#REF!</v>
      </c>
    </row>
    <row r="44" spans="1:6" s="481" customFormat="1">
      <c r="A44" s="493"/>
      <c r="B44" s="493"/>
      <c r="C44" s="493"/>
      <c r="D44" s="493"/>
      <c r="E44" s="401"/>
      <c r="F44" s="401"/>
    </row>
    <row r="45" spans="1:6" s="481" customFormat="1">
      <c r="A45" s="493" t="e">
        <f>'Sch-3 '!#REF!</f>
        <v>#REF!</v>
      </c>
      <c r="B45" s="493" t="e">
        <f>'Sch-3 '!#REF!</f>
        <v>#REF!</v>
      </c>
      <c r="C45" s="493" t="e">
        <f>'Sch-3 '!#REF!</f>
        <v>#REF!</v>
      </c>
      <c r="D45" s="493" t="e">
        <f>'Sch-3 '!#REF!</f>
        <v>#REF!</v>
      </c>
      <c r="E45" s="401" t="e">
        <f>'Sch-3 '!#REF!</f>
        <v>#REF!</v>
      </c>
      <c r="F45" s="401" t="e">
        <f t="shared" si="0"/>
        <v>#REF!</v>
      </c>
    </row>
    <row r="46" spans="1:6" s="481" customFormat="1">
      <c r="A46" s="493"/>
      <c r="B46" s="493"/>
      <c r="C46" s="493"/>
      <c r="D46" s="493"/>
      <c r="E46" s="401"/>
      <c r="F46" s="401"/>
    </row>
    <row r="47" spans="1:6" s="481" customFormat="1">
      <c r="A47" s="493" t="e">
        <f>'Sch-3 '!#REF!</f>
        <v>#REF!</v>
      </c>
      <c r="B47" s="493" t="e">
        <f>'Sch-3 '!#REF!</f>
        <v>#REF!</v>
      </c>
      <c r="C47" s="493"/>
      <c r="D47" s="493"/>
      <c r="E47" s="401"/>
      <c r="F47" s="401"/>
    </row>
    <row r="48" spans="1:6" s="481" customFormat="1">
      <c r="A48" s="493"/>
      <c r="B48" s="493" t="e">
        <f>'Sch-3 '!#REF!</f>
        <v>#REF!</v>
      </c>
      <c r="C48" s="493" t="e">
        <f>'Sch-3 '!#REF!</f>
        <v>#REF!</v>
      </c>
      <c r="D48" s="493" t="e">
        <f>'Sch-3 '!#REF!</f>
        <v>#REF!</v>
      </c>
      <c r="E48" s="401" t="e">
        <f>'Sch-3 '!#REF!</f>
        <v>#REF!</v>
      </c>
      <c r="F48" s="401" t="e">
        <f t="shared" si="0"/>
        <v>#REF!</v>
      </c>
    </row>
    <row r="49" spans="1:6" s="481" customFormat="1">
      <c r="A49" s="493"/>
      <c r="B49" s="493"/>
      <c r="C49" s="493"/>
      <c r="D49" s="493"/>
      <c r="E49" s="401"/>
      <c r="F49" s="401"/>
    </row>
    <row r="50" spans="1:6" s="481" customFormat="1">
      <c r="A50" s="493" t="e">
        <f>'Sch-3 '!#REF!</f>
        <v>#REF!</v>
      </c>
      <c r="B50" s="493" t="e">
        <f>'Sch-3 '!#REF!</f>
        <v>#REF!</v>
      </c>
      <c r="C50" s="493"/>
      <c r="D50" s="493"/>
      <c r="E50" s="401"/>
      <c r="F50" s="401"/>
    </row>
    <row r="51" spans="1:6" s="481" customFormat="1">
      <c r="A51" s="493"/>
      <c r="B51" s="493" t="e">
        <f>'Sch-3 '!#REF!</f>
        <v>#REF!</v>
      </c>
      <c r="C51" s="493" t="e">
        <f>'Sch-3 '!#REF!</f>
        <v>#REF!</v>
      </c>
      <c r="D51" s="493" t="e">
        <f>'Sch-3 '!#REF!</f>
        <v>#REF!</v>
      </c>
      <c r="E51" s="401" t="e">
        <f>'Sch-3 '!#REF!</f>
        <v>#REF!</v>
      </c>
      <c r="F51" s="401" t="e">
        <f t="shared" si="0"/>
        <v>#REF!</v>
      </c>
    </row>
    <row r="52" spans="1:6" s="481" customFormat="1">
      <c r="A52" s="493"/>
      <c r="B52" s="493" t="e">
        <f>'Sch-3 '!#REF!</f>
        <v>#REF!</v>
      </c>
      <c r="C52" s="493" t="e">
        <f>'Sch-3 '!#REF!</f>
        <v>#REF!</v>
      </c>
      <c r="D52" s="493" t="e">
        <f>'Sch-3 '!#REF!</f>
        <v>#REF!</v>
      </c>
      <c r="E52" s="401" t="e">
        <f>'Sch-3 '!#REF!</f>
        <v>#REF!</v>
      </c>
      <c r="F52" s="401" t="e">
        <f t="shared" si="0"/>
        <v>#REF!</v>
      </c>
    </row>
    <row r="53" spans="1:6" s="481" customFormat="1">
      <c r="A53" s="493"/>
      <c r="B53" s="493"/>
      <c r="C53" s="493"/>
      <c r="D53" s="493"/>
      <c r="E53" s="401"/>
      <c r="F53" s="401"/>
    </row>
    <row r="54" spans="1:6" s="481" customFormat="1">
      <c r="A54" s="493" t="e">
        <f>'Sch-3 '!#REF!</f>
        <v>#REF!</v>
      </c>
      <c r="B54" s="493" t="e">
        <f>'Sch-3 '!#REF!</f>
        <v>#REF!</v>
      </c>
      <c r="C54" s="493"/>
      <c r="D54" s="493"/>
      <c r="E54" s="401"/>
      <c r="F54" s="401"/>
    </row>
    <row r="55" spans="1:6" s="481" customFormat="1">
      <c r="A55" s="493"/>
      <c r="B55" s="493" t="e">
        <f>'Sch-3 '!#REF!</f>
        <v>#REF!</v>
      </c>
      <c r="C55" s="493" t="e">
        <f>'Sch-3 '!#REF!</f>
        <v>#REF!</v>
      </c>
      <c r="D55" s="493" t="e">
        <f>'Sch-3 '!#REF!</f>
        <v>#REF!</v>
      </c>
      <c r="E55" s="401" t="e">
        <f>'Sch-3 '!#REF!</f>
        <v>#REF!</v>
      </c>
      <c r="F55" s="401" t="e">
        <f t="shared" si="0"/>
        <v>#REF!</v>
      </c>
    </row>
    <row r="56" spans="1:6" s="481" customFormat="1">
      <c r="A56" s="493"/>
      <c r="B56" s="493" t="e">
        <f>'Sch-3 '!#REF!</f>
        <v>#REF!</v>
      </c>
      <c r="C56" s="493" t="e">
        <f>'Sch-3 '!#REF!</f>
        <v>#REF!</v>
      </c>
      <c r="D56" s="493" t="e">
        <f>'Sch-3 '!#REF!</f>
        <v>#REF!</v>
      </c>
      <c r="E56" s="401" t="e">
        <f>'Sch-3 '!#REF!</f>
        <v>#REF!</v>
      </c>
      <c r="F56" s="401" t="e">
        <f t="shared" si="0"/>
        <v>#REF!</v>
      </c>
    </row>
    <row r="57" spans="1:6" s="481" customFormat="1">
      <c r="A57" s="493"/>
      <c r="B57" s="493" t="e">
        <f>'Sch-3 '!#REF!</f>
        <v>#REF!</v>
      </c>
      <c r="C57" s="493" t="e">
        <f>'Sch-3 '!#REF!</f>
        <v>#REF!</v>
      </c>
      <c r="D57" s="493" t="e">
        <f>'Sch-3 '!#REF!</f>
        <v>#REF!</v>
      </c>
      <c r="E57" s="401" t="e">
        <f>'Sch-3 '!#REF!</f>
        <v>#REF!</v>
      </c>
      <c r="F57" s="401" t="e">
        <f t="shared" si="0"/>
        <v>#REF!</v>
      </c>
    </row>
    <row r="58" spans="1:6" s="481" customFormat="1">
      <c r="A58" s="493"/>
      <c r="B58" s="493" t="e">
        <f>'Sch-3 '!#REF!</f>
        <v>#REF!</v>
      </c>
      <c r="C58" s="493" t="e">
        <f>'Sch-3 '!#REF!</f>
        <v>#REF!</v>
      </c>
      <c r="D58" s="493" t="e">
        <f>'Sch-3 '!#REF!</f>
        <v>#REF!</v>
      </c>
      <c r="E58" s="401" t="e">
        <f>'Sch-3 '!#REF!</f>
        <v>#REF!</v>
      </c>
      <c r="F58" s="401" t="e">
        <f t="shared" si="0"/>
        <v>#REF!</v>
      </c>
    </row>
    <row r="59" spans="1:6" s="481" customFormat="1">
      <c r="A59" s="493"/>
      <c r="B59" s="493" t="e">
        <f>'Sch-3 '!#REF!</f>
        <v>#REF!</v>
      </c>
      <c r="C59" s="493" t="e">
        <f>'Sch-3 '!#REF!</f>
        <v>#REF!</v>
      </c>
      <c r="D59" s="493" t="e">
        <f>'Sch-3 '!#REF!</f>
        <v>#REF!</v>
      </c>
      <c r="E59" s="401" t="e">
        <f>'Sch-3 '!#REF!</f>
        <v>#REF!</v>
      </c>
      <c r="F59" s="401" t="e">
        <f t="shared" si="0"/>
        <v>#REF!</v>
      </c>
    </row>
    <row r="60" spans="1:6" s="481" customFormat="1">
      <c r="A60" s="493"/>
      <c r="B60" s="493" t="e">
        <f>'Sch-3 '!#REF!</f>
        <v>#REF!</v>
      </c>
      <c r="C60" s="493" t="e">
        <f>'Sch-3 '!#REF!</f>
        <v>#REF!</v>
      </c>
      <c r="D60" s="493" t="e">
        <f>'Sch-3 '!#REF!</f>
        <v>#REF!</v>
      </c>
      <c r="E60" s="401" t="e">
        <f>'Sch-3 '!#REF!</f>
        <v>#REF!</v>
      </c>
      <c r="F60" s="401" t="e">
        <f t="shared" si="0"/>
        <v>#REF!</v>
      </c>
    </row>
    <row r="61" spans="1:6" s="481" customFormat="1">
      <c r="A61" s="493"/>
      <c r="B61" s="493"/>
      <c r="C61" s="493"/>
      <c r="D61" s="493"/>
      <c r="E61" s="401"/>
      <c r="F61" s="401"/>
    </row>
    <row r="62" spans="1:6" s="481" customFormat="1">
      <c r="A62" s="493"/>
      <c r="B62" s="493"/>
      <c r="C62" s="493"/>
      <c r="D62" s="493"/>
      <c r="E62" s="401"/>
      <c r="F62" s="401"/>
    </row>
    <row r="63" spans="1:6" s="481" customFormat="1">
      <c r="A63" s="493"/>
      <c r="B63" s="493" t="e">
        <f>'Sch-3 '!#REF!</f>
        <v>#REF!</v>
      </c>
      <c r="C63" s="493"/>
      <c r="D63" s="493"/>
      <c r="E63" s="401"/>
      <c r="F63" s="401"/>
    </row>
    <row r="64" spans="1:6" s="481" customFormat="1">
      <c r="A64" s="493"/>
      <c r="B64" s="493" t="e">
        <f>'Sch-3 '!#REF!</f>
        <v>#REF!</v>
      </c>
      <c r="C64" s="493" t="e">
        <f>'Sch-3 '!#REF!</f>
        <v>#REF!</v>
      </c>
      <c r="D64" s="493" t="e">
        <f>'Sch-3 '!#REF!</f>
        <v>#REF!</v>
      </c>
      <c r="E64" s="401" t="e">
        <f>'Sch-3 '!#REF!</f>
        <v>#REF!</v>
      </c>
      <c r="F64" s="401" t="e">
        <f>IF(E64=0, "Included", IF(ISERROR(D64*E64), E64, D64*E64))</f>
        <v>#REF!</v>
      </c>
    </row>
    <row r="65" spans="1:6" s="481" customFormat="1">
      <c r="A65" s="493"/>
      <c r="B65" s="493" t="e">
        <f>'Sch-3 '!#REF!</f>
        <v>#REF!</v>
      </c>
      <c r="C65" s="493" t="e">
        <f>'Sch-3 '!#REF!</f>
        <v>#REF!</v>
      </c>
      <c r="D65" s="493" t="e">
        <f>'Sch-3 '!#REF!</f>
        <v>#REF!</v>
      </c>
      <c r="E65" s="401" t="e">
        <f>'Sch-3 '!#REF!</f>
        <v>#REF!</v>
      </c>
      <c r="F65" s="401" t="e">
        <f>IF(E65=0, "Included", IF(ISERROR(D65*E65), E65, D65*E65))</f>
        <v>#REF!</v>
      </c>
    </row>
    <row r="66" spans="1:6" s="481" customFormat="1">
      <c r="A66" s="493"/>
      <c r="B66" s="493" t="e">
        <f>'Sch-3 '!#REF!</f>
        <v>#REF!</v>
      </c>
      <c r="C66" s="493" t="e">
        <f>'Sch-3 '!#REF!</f>
        <v>#REF!</v>
      </c>
      <c r="D66" s="493" t="e">
        <f>'Sch-3 '!#REF!</f>
        <v>#REF!</v>
      </c>
      <c r="E66" s="401" t="e">
        <f>'Sch-3 '!#REF!</f>
        <v>#REF!</v>
      </c>
      <c r="F66" s="401" t="e">
        <f>IF(E66=0, "Included", IF(ISERROR(D66*E66), E66, D66*E66))</f>
        <v>#REF!</v>
      </c>
    </row>
    <row r="67" spans="1:6" s="481" customFormat="1">
      <c r="A67" s="493"/>
      <c r="B67" s="493" t="e">
        <f>'Sch-3 '!#REF!</f>
        <v>#REF!</v>
      </c>
      <c r="C67" s="493" t="e">
        <f>'Sch-3 '!#REF!</f>
        <v>#REF!</v>
      </c>
      <c r="D67" s="493" t="e">
        <f>'Sch-3 '!#REF!</f>
        <v>#REF!</v>
      </c>
      <c r="E67" s="401" t="e">
        <f>'Sch-3 '!#REF!</f>
        <v>#REF!</v>
      </c>
      <c r="F67" s="401" t="e">
        <f>IF(E67=0, "Included", IF(ISERROR(D67*E67), E67, D67*E67))</f>
        <v>#REF!</v>
      </c>
    </row>
    <row r="68" spans="1:6" s="481" customFormat="1">
      <c r="A68" s="493"/>
      <c r="B68" s="493"/>
      <c r="C68" s="493"/>
      <c r="D68" s="493"/>
      <c r="E68" s="401"/>
      <c r="F68" s="401"/>
    </row>
    <row r="69" spans="1:6" s="481" customFormat="1">
      <c r="A69" s="493" t="e">
        <f>'Sch-3 '!#REF!</f>
        <v>#REF!</v>
      </c>
      <c r="B69" s="493" t="e">
        <f>'Sch-3 '!#REF!</f>
        <v>#REF!</v>
      </c>
      <c r="C69" s="493"/>
      <c r="D69" s="493"/>
      <c r="E69" s="401"/>
      <c r="F69" s="401"/>
    </row>
    <row r="70" spans="1:6" s="481" customFormat="1">
      <c r="A70" s="493"/>
      <c r="B70" s="493" t="e">
        <f>'Sch-3 '!#REF!</f>
        <v>#REF!</v>
      </c>
      <c r="C70" s="493"/>
      <c r="D70" s="493"/>
      <c r="E70" s="401"/>
      <c r="F70" s="401"/>
    </row>
    <row r="71" spans="1:6" s="481" customFormat="1">
      <c r="A71" s="493"/>
      <c r="B71" s="493" t="e">
        <f>'Sch-3 '!#REF!</f>
        <v>#REF!</v>
      </c>
      <c r="C71" s="493" t="e">
        <f>'Sch-3 '!#REF!</f>
        <v>#REF!</v>
      </c>
      <c r="D71" s="493" t="e">
        <f>'Sch-3 '!#REF!</f>
        <v>#REF!</v>
      </c>
      <c r="E71" s="401" t="e">
        <f>'Sch-3 '!#REF!</f>
        <v>#REF!</v>
      </c>
      <c r="F71" s="401" t="e">
        <f>IF(E71=0, "Included", IF(ISERROR(D71*E71), E71, D71*E71))</f>
        <v>#REF!</v>
      </c>
    </row>
    <row r="72" spans="1:6" s="481" customFormat="1">
      <c r="A72" s="493"/>
      <c r="B72" s="493"/>
      <c r="C72" s="493"/>
      <c r="D72" s="493"/>
      <c r="E72" s="401"/>
      <c r="F72" s="401"/>
    </row>
    <row r="73" spans="1:6" s="481" customFormat="1">
      <c r="A73" s="493" t="e">
        <f>'Sch-3 '!#REF!</f>
        <v>#REF!</v>
      </c>
      <c r="B73" s="493" t="e">
        <f>'Sch-3 '!#REF!</f>
        <v>#REF!</v>
      </c>
      <c r="C73" s="493"/>
      <c r="D73" s="493"/>
      <c r="E73" s="401"/>
      <c r="F73" s="401"/>
    </row>
    <row r="74" spans="1:6" s="481" customFormat="1">
      <c r="A74" s="493" t="e">
        <f>'Sch-3 '!#REF!</f>
        <v>#REF!</v>
      </c>
      <c r="B74" s="493" t="e">
        <f>'Sch-3 '!#REF!</f>
        <v>#REF!</v>
      </c>
      <c r="C74" s="493" t="e">
        <f>'Sch-3 '!#REF!</f>
        <v>#REF!</v>
      </c>
      <c r="D74" s="493" t="e">
        <f>'Sch-3 '!#REF!</f>
        <v>#REF!</v>
      </c>
      <c r="E74" s="401" t="e">
        <f>'Sch-3 '!#REF!</f>
        <v>#REF!</v>
      </c>
      <c r="F74" s="401" t="e">
        <f>IF(E74=0, "Included", IF(ISERROR(D74*E74), E74, D74*E74))</f>
        <v>#REF!</v>
      </c>
    </row>
    <row r="75" spans="1:6" s="481" customFormat="1">
      <c r="A75" s="493" t="e">
        <f>'Sch-3 '!#REF!</f>
        <v>#REF!</v>
      </c>
      <c r="B75" s="493" t="e">
        <f>'Sch-3 '!#REF!</f>
        <v>#REF!</v>
      </c>
      <c r="C75" s="493"/>
      <c r="D75" s="493"/>
      <c r="E75" s="401"/>
      <c r="F75" s="401"/>
    </row>
    <row r="76" spans="1:6" s="481" customFormat="1">
      <c r="A76" s="493" t="e">
        <f>'Sch-3 '!#REF!</f>
        <v>#REF!</v>
      </c>
      <c r="B76" s="493" t="e">
        <f>'Sch-3 '!#REF!</f>
        <v>#REF!</v>
      </c>
      <c r="C76" s="493" t="e">
        <f>'Sch-3 '!#REF!</f>
        <v>#REF!</v>
      </c>
      <c r="D76" s="493" t="e">
        <f>'Sch-3 '!#REF!</f>
        <v>#REF!</v>
      </c>
      <c r="E76" s="401" t="e">
        <f>'Sch-3 '!#REF!</f>
        <v>#REF!</v>
      </c>
      <c r="F76" s="401" t="e">
        <f>IF(E76=0, "Included", IF(ISERROR(D76*E76), E76, D76*E76))</f>
        <v>#REF!</v>
      </c>
    </row>
    <row r="77" spans="1:6" s="481" customFormat="1">
      <c r="A77" s="493" t="e">
        <f>'Sch-3 '!#REF!</f>
        <v>#REF!</v>
      </c>
      <c r="B77" s="493" t="e">
        <f>'Sch-3 '!#REF!</f>
        <v>#REF!</v>
      </c>
      <c r="C77" s="493" t="e">
        <f>'Sch-3 '!#REF!</f>
        <v>#REF!</v>
      </c>
      <c r="D77" s="493" t="e">
        <f>'Sch-3 '!#REF!</f>
        <v>#REF!</v>
      </c>
      <c r="E77" s="401" t="e">
        <f>'Sch-3 '!#REF!</f>
        <v>#REF!</v>
      </c>
      <c r="F77" s="401" t="e">
        <f>IF(E77=0, "Included", IF(ISERROR(D77*E77), E77, D77*E77))</f>
        <v>#REF!</v>
      </c>
    </row>
    <row r="78" spans="1:6" s="481" customFormat="1">
      <c r="A78" s="493"/>
      <c r="B78" s="493"/>
      <c r="C78" s="493"/>
      <c r="D78" s="493"/>
      <c r="E78" s="401"/>
      <c r="F78" s="401"/>
    </row>
    <row r="79" spans="1:6" s="481" customFormat="1">
      <c r="A79" s="493" t="e">
        <f>'Sch-3 '!#REF!</f>
        <v>#REF!</v>
      </c>
      <c r="B79" s="493" t="e">
        <f>'Sch-3 '!#REF!</f>
        <v>#REF!</v>
      </c>
      <c r="C79" s="493"/>
      <c r="D79" s="493"/>
      <c r="E79" s="401"/>
      <c r="F79" s="401"/>
    </row>
    <row r="80" spans="1:6" s="481" customFormat="1">
      <c r="A80" s="493"/>
      <c r="B80" s="493" t="e">
        <f>'Sch-3 '!#REF!</f>
        <v>#REF!</v>
      </c>
      <c r="C80" s="493" t="e">
        <f>'Sch-3 '!#REF!</f>
        <v>#REF!</v>
      </c>
      <c r="D80" s="493" t="e">
        <f>'Sch-3 '!#REF!</f>
        <v>#REF!</v>
      </c>
      <c r="E80" s="401" t="e">
        <f>'Sch-3 '!#REF!</f>
        <v>#REF!</v>
      </c>
      <c r="F80" s="401" t="e">
        <f>IF(E80=0, "Included", IF(ISERROR(D80*E80), E80, D80*E80))</f>
        <v>#REF!</v>
      </c>
    </row>
    <row r="81" spans="1:6">
      <c r="A81" s="488"/>
      <c r="B81" s="427" t="s">
        <v>20</v>
      </c>
      <c r="C81" s="427"/>
      <c r="D81" s="427"/>
      <c r="E81" s="412"/>
      <c r="F81" s="412" t="e">
        <f>SUM(F17:F80)</f>
        <v>#REF!</v>
      </c>
    </row>
    <row r="82" spans="1:6">
      <c r="A82" s="489"/>
      <c r="B82" s="415"/>
      <c r="C82" s="415"/>
      <c r="D82" s="415"/>
      <c r="E82" s="416"/>
      <c r="F82" s="416"/>
    </row>
    <row r="83" spans="1:6">
      <c r="A83" s="490"/>
      <c r="B83" s="491"/>
      <c r="C83" s="490"/>
      <c r="D83" s="490"/>
      <c r="E83" s="490"/>
      <c r="F83" s="490"/>
    </row>
    <row r="84" spans="1:6" ht="30">
      <c r="A84" s="417" t="s">
        <v>402</v>
      </c>
      <c r="B84" s="418" t="str">
        <f>'Sch-1'!B254</f>
        <v>--</v>
      </c>
      <c r="C84" s="419"/>
      <c r="D84" s="420"/>
      <c r="E84" s="421"/>
      <c r="F84" s="421"/>
    </row>
    <row r="85" spans="1:6">
      <c r="A85" s="417" t="s">
        <v>403</v>
      </c>
      <c r="B85" s="418" t="str">
        <f>'Sch-1'!B255</f>
        <v/>
      </c>
      <c r="C85" s="421"/>
      <c r="D85" s="420" t="s">
        <v>404</v>
      </c>
      <c r="E85" s="422" t="str">
        <f>'Sch-1'!M255</f>
        <v/>
      </c>
      <c r="F85" s="421"/>
    </row>
    <row r="86" spans="1:6">
      <c r="A86" s="423"/>
      <c r="B86" s="424"/>
      <c r="C86" s="425"/>
      <c r="D86" s="420" t="s">
        <v>405</v>
      </c>
      <c r="E86" s="422" t="str">
        <f>'Sch-1'!M256</f>
        <v/>
      </c>
      <c r="F86" s="425"/>
    </row>
    <row r="87" spans="1:6">
      <c r="A87" s="417"/>
      <c r="B87" s="418"/>
      <c r="C87" s="419"/>
      <c r="D87" s="420"/>
      <c r="E87" s="421"/>
      <c r="F87" s="421"/>
    </row>
    <row r="88" spans="1:6">
      <c r="A88" s="3"/>
      <c r="B88" s="492"/>
      <c r="C88" s="3"/>
      <c r="D88" s="3"/>
      <c r="E88" s="3"/>
      <c r="F88" s="3"/>
    </row>
    <row r="100" spans="1:29" s="194" customFormat="1">
      <c r="A100" s="375"/>
      <c r="B100" s="376"/>
      <c r="C100" s="377"/>
      <c r="D100" s="378"/>
      <c r="E100" s="310"/>
      <c r="F100" s="310"/>
      <c r="AB100" s="380"/>
      <c r="AC100" s="380"/>
    </row>
    <row r="101" spans="1:29" s="194" customFormat="1">
      <c r="A101" s="375"/>
      <c r="B101" s="376"/>
      <c r="C101" s="377"/>
      <c r="D101" s="378"/>
      <c r="E101" s="310"/>
      <c r="F101" s="310"/>
      <c r="AB101" s="221"/>
      <c r="AC101" s="381"/>
    </row>
    <row r="102" spans="1:29" s="194" customFormat="1">
      <c r="A102" s="375"/>
      <c r="B102" s="376"/>
      <c r="C102" s="377"/>
      <c r="D102" s="378"/>
      <c r="E102" s="310"/>
      <c r="F102" s="310"/>
      <c r="AC102" s="241"/>
    </row>
    <row r="103" spans="1:29" s="194" customFormat="1">
      <c r="A103" s="202"/>
      <c r="B103" s="222"/>
      <c r="C103" s="202"/>
      <c r="D103" s="198"/>
      <c r="E103" s="221"/>
      <c r="F103" s="221"/>
    </row>
    <row r="104" spans="1:29">
      <c r="A104" s="202"/>
      <c r="B104" s="210"/>
      <c r="C104" s="202"/>
      <c r="D104" s="198"/>
      <c r="E104" s="221"/>
      <c r="F104" s="221"/>
    </row>
    <row r="105" spans="1:29">
      <c r="A105" s="373"/>
      <c r="B105" s="374"/>
      <c r="C105" s="373"/>
      <c r="D105" s="373"/>
      <c r="E105" s="373"/>
      <c r="F105" s="373"/>
    </row>
    <row r="106" spans="1:29">
      <c r="A106" s="373"/>
      <c r="B106" s="374"/>
      <c r="C106" s="373"/>
      <c r="D106" s="373"/>
      <c r="E106" s="373"/>
      <c r="F106" s="373"/>
    </row>
    <row r="107" spans="1:29">
      <c r="A107" s="186"/>
      <c r="B107" s="99"/>
      <c r="C107" s="189"/>
      <c r="D107" s="189"/>
      <c r="E107" s="188"/>
      <c r="F107" s="101"/>
    </row>
    <row r="108" spans="1:29">
      <c r="A108" s="373"/>
      <c r="B108" s="374"/>
      <c r="C108" s="373"/>
      <c r="D108" s="373"/>
      <c r="E108" s="373"/>
      <c r="F108" s="373"/>
    </row>
    <row r="109" spans="1:29">
      <c r="A109" s="373"/>
      <c r="B109" s="374"/>
      <c r="C109" s="373"/>
      <c r="D109" s="373"/>
      <c r="E109" s="373"/>
      <c r="F109" s="373"/>
    </row>
  </sheetData>
  <sheetProtection password="CFB5" sheet="1" objects="1" scenarios="1" formatColumns="0" formatRows="0" selectLockedCells="1"/>
  <customSheetViews>
    <customSheetView guid="{B79CB868-E256-4BC8-93B8-32C16DA3E61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6"/>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30" type="noConversion"/>
  <conditionalFormatting sqref="E16:E80">
    <cfRule type="expression" dxfId="3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7"/>
  <headerFooter alignWithMargins="0">
    <oddFooter>&amp;R&amp;"Book Antiqua,Bold"&amp;10Schedule-3/ Page &amp;P of &amp;N</oddFooter>
  </headerFooter>
  <colBreaks count="1" manualBreakCount="1">
    <brk id="6" max="1048575" man="1"/>
  </colBreaks>
  <drawing r:id="rId2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topLeftCell="F5" zoomScaleNormal="100" zoomScaleSheetLayoutView="100" workbookViewId="0">
      <selection activeCell="I20" sqref="I20"/>
    </sheetView>
  </sheetViews>
  <sheetFormatPr defaultColWidth="9" defaultRowHeight="13.5"/>
  <cols>
    <col min="1" max="1" width="10.25" style="103" customWidth="1"/>
    <col min="2" max="2" width="12" style="103" customWidth="1"/>
    <col min="3" max="3" width="9.875" style="103" customWidth="1"/>
    <col min="4" max="4" width="10.375" style="103" customWidth="1"/>
    <col min="5" max="5" width="10.125" style="103" customWidth="1"/>
    <col min="6" max="7" width="12.125" style="103" customWidth="1"/>
    <col min="8" max="8" width="10.625" style="103" customWidth="1"/>
    <col min="9" max="9" width="14.375" style="103" customWidth="1"/>
    <col min="10" max="10" width="11.25" style="103" customWidth="1"/>
    <col min="11" max="11" width="14.25" style="103" customWidth="1"/>
    <col min="12" max="12" width="19.25" style="103" customWidth="1"/>
    <col min="13" max="13" width="7.875" style="103" customWidth="1"/>
    <col min="14" max="14" width="10.875" style="103" customWidth="1"/>
    <col min="15" max="15" width="14.875" style="103" customWidth="1"/>
    <col min="16" max="16" width="17.625" style="103" customWidth="1"/>
    <col min="17" max="17" width="19.375" style="103" customWidth="1"/>
    <col min="18" max="18" width="15.125" style="86" hidden="1" customWidth="1"/>
    <col min="19" max="19" width="17.625" style="86" hidden="1" customWidth="1"/>
    <col min="20" max="16384" width="9" style="87"/>
  </cols>
  <sheetData>
    <row r="1" spans="1:17" ht="18" customHeight="1">
      <c r="A1" s="81" t="str">
        <f>Cover!B3</f>
        <v>Specification No.: CC/T/W-AIS/DOM/A06/23/02699</v>
      </c>
      <c r="B1" s="82"/>
      <c r="C1" s="83"/>
      <c r="D1" s="83"/>
      <c r="E1" s="83"/>
      <c r="F1" s="83"/>
      <c r="G1" s="83"/>
      <c r="H1" s="83"/>
      <c r="I1" s="83"/>
      <c r="J1" s="83"/>
      <c r="K1" s="83"/>
      <c r="L1" s="83"/>
      <c r="M1" s="83"/>
      <c r="N1" s="83"/>
      <c r="O1" s="83"/>
      <c r="P1" s="84"/>
      <c r="Q1" s="85" t="s">
        <v>557</v>
      </c>
    </row>
    <row r="2" spans="1:17" ht="18" customHeight="1">
      <c r="A2" s="67"/>
      <c r="B2" s="88"/>
      <c r="C2" s="89"/>
      <c r="D2" s="89"/>
      <c r="E2" s="89"/>
      <c r="F2" s="89"/>
      <c r="G2" s="89"/>
      <c r="H2" s="89"/>
      <c r="I2" s="89"/>
      <c r="J2" s="89"/>
      <c r="K2" s="89"/>
      <c r="L2" s="89"/>
      <c r="M2" s="89"/>
      <c r="N2" s="89"/>
      <c r="O2" s="89"/>
      <c r="P2" s="34"/>
      <c r="Q2" s="34"/>
    </row>
    <row r="3" spans="1:17" ht="60.75" customHeight="1">
      <c r="A3" s="1317" t="str">
        <f>Cover!$B$2</f>
        <v>765kV AIS Extn. Substation Package SS-01 for (i) Construction of 2 nos. of 765kV line bays at Sikar II for Sikar II – Bhadla II 765kV D/c line (ii) Construction of 2 nos. of 765kV line bays at Bhadla II for Sikar II – Bhadla II 765kV D/c line associated with Transmission Scheme for evacuation of power from Solar Energy Zones in Rajasthan (8.1 GW) under Phase II-Part E.</v>
      </c>
      <c r="B3" s="1317"/>
      <c r="C3" s="1317"/>
      <c r="D3" s="1317"/>
      <c r="E3" s="1317"/>
      <c r="F3" s="1317"/>
      <c r="G3" s="1317"/>
      <c r="H3" s="1317"/>
      <c r="I3" s="1317"/>
      <c r="J3" s="1317"/>
      <c r="K3" s="1317"/>
      <c r="L3" s="1317"/>
      <c r="M3" s="1317"/>
      <c r="N3" s="1317"/>
      <c r="O3" s="1317"/>
      <c r="P3" s="1317"/>
      <c r="Q3" s="1317"/>
    </row>
    <row r="4" spans="1:17" ht="22.15" customHeight="1">
      <c r="A4" s="1318" t="s">
        <v>24</v>
      </c>
      <c r="B4" s="1318"/>
      <c r="C4" s="1318"/>
      <c r="D4" s="1318"/>
      <c r="E4" s="1318"/>
      <c r="F4" s="1318"/>
      <c r="G4" s="1318"/>
      <c r="H4" s="1318"/>
      <c r="I4" s="1318"/>
      <c r="J4" s="1318"/>
      <c r="K4" s="1318"/>
      <c r="L4" s="1318"/>
      <c r="M4" s="1318"/>
      <c r="N4" s="1318"/>
      <c r="O4" s="1318"/>
      <c r="P4" s="1318"/>
      <c r="Q4" s="1318"/>
    </row>
    <row r="5" spans="1:17" ht="18" customHeight="1">
      <c r="A5" s="90"/>
      <c r="B5" s="91"/>
      <c r="C5" s="90"/>
      <c r="D5" s="90"/>
      <c r="E5" s="90"/>
      <c r="F5" s="90"/>
      <c r="G5" s="90"/>
      <c r="H5" s="90"/>
      <c r="I5" s="90"/>
      <c r="J5" s="90"/>
      <c r="K5" s="90"/>
      <c r="L5" s="90"/>
      <c r="M5" s="90"/>
      <c r="N5" s="90"/>
      <c r="O5" s="90"/>
      <c r="P5" s="90"/>
      <c r="Q5" s="90"/>
    </row>
    <row r="6" spans="1:17" ht="18" customHeight="1">
      <c r="A6" s="31" t="str">
        <f>'Sch-1'!A6</f>
        <v>Bidder’s Name and Address (Sole Bidder) :</v>
      </c>
      <c r="B6" s="32"/>
      <c r="C6" s="32"/>
      <c r="D6" s="32"/>
      <c r="E6" s="32"/>
      <c r="F6" s="32"/>
      <c r="G6" s="32"/>
      <c r="H6" s="32"/>
      <c r="I6" s="32"/>
      <c r="J6" s="32"/>
      <c r="K6" s="32"/>
      <c r="L6" s="32"/>
      <c r="M6" s="32"/>
      <c r="N6" s="32"/>
      <c r="O6" s="32"/>
      <c r="P6" s="63" t="s">
        <v>392</v>
      </c>
      <c r="Q6" s="34"/>
    </row>
    <row r="7" spans="1:17" ht="36" customHeight="1">
      <c r="A7" s="1286" t="str">
        <f>'Sch-1'!A7</f>
        <v/>
      </c>
      <c r="B7" s="1286"/>
      <c r="C7" s="1286"/>
      <c r="D7" s="1286"/>
      <c r="E7" s="1286"/>
      <c r="F7" s="1286"/>
      <c r="G7" s="1286"/>
      <c r="H7" s="1286"/>
      <c r="I7" s="1286"/>
      <c r="J7" s="1286"/>
      <c r="K7" s="1286"/>
      <c r="L7" s="1286"/>
      <c r="M7" s="1286"/>
      <c r="N7" s="1286"/>
      <c r="O7" s="1286"/>
      <c r="P7" s="62" t="str">
        <f>'Sch-1'!M7</f>
        <v>Contracts Services, 3rd Floor</v>
      </c>
      <c r="Q7" s="34"/>
    </row>
    <row r="8" spans="1:17" ht="18" customHeight="1">
      <c r="A8" s="31" t="s">
        <v>393</v>
      </c>
      <c r="B8" s="1287" t="str">
        <f>IF('Sch-1'!C8=0, "", 'Sch-1'!C8)</f>
        <v xml:space="preserve">…….. …….. …….. …….. …….. …….. </v>
      </c>
      <c r="C8" s="1287"/>
      <c r="D8" s="1287"/>
      <c r="E8" s="1287"/>
      <c r="F8" s="1287"/>
      <c r="G8" s="1287"/>
      <c r="H8" s="1287"/>
      <c r="I8" s="1287"/>
      <c r="J8" s="1287"/>
      <c r="K8" s="1287"/>
      <c r="L8" s="1287"/>
      <c r="M8" s="1287"/>
      <c r="N8" s="1287"/>
      <c r="O8" s="1287"/>
      <c r="P8" s="62" t="str">
        <f>'Sch-1'!M8</f>
        <v>Power Grid Corporation of India Ltd.,</v>
      </c>
      <c r="Q8" s="34"/>
    </row>
    <row r="9" spans="1:17" ht="18" customHeight="1">
      <c r="A9" s="31" t="s">
        <v>395</v>
      </c>
      <c r="B9" s="1287" t="str">
        <f>IF('Sch-1'!C9=0, "", 'Sch-1'!C9)</f>
        <v xml:space="preserve">…….. …….. …….. …….. …….. …….. </v>
      </c>
      <c r="C9" s="1287"/>
      <c r="D9" s="1287"/>
      <c r="E9" s="1287"/>
      <c r="F9" s="1287"/>
      <c r="G9" s="1287"/>
      <c r="H9" s="1287"/>
      <c r="I9" s="1287"/>
      <c r="J9" s="1287"/>
      <c r="K9" s="1287"/>
      <c r="L9" s="1287"/>
      <c r="M9" s="1287"/>
      <c r="N9" s="1287"/>
      <c r="O9" s="1287"/>
      <c r="P9" s="62" t="str">
        <f>'Sch-1'!M9</f>
        <v>"Saudamini", Plot No.-2</v>
      </c>
      <c r="Q9" s="34"/>
    </row>
    <row r="10" spans="1:17" ht="18" customHeight="1">
      <c r="A10" s="32"/>
      <c r="B10" s="1287" t="str">
        <f>IF('Sch-1'!C10=0, "", 'Sch-1'!C10)</f>
        <v xml:space="preserve">…….. …….. …….. …….. …….. …….. </v>
      </c>
      <c r="C10" s="1287"/>
      <c r="D10" s="1287"/>
      <c r="E10" s="1287"/>
      <c r="F10" s="1287"/>
      <c r="G10" s="1287"/>
      <c r="H10" s="1287"/>
      <c r="I10" s="1287"/>
      <c r="J10" s="1287"/>
      <c r="K10" s="1287"/>
      <c r="L10" s="1287"/>
      <c r="M10" s="1287"/>
      <c r="N10" s="1287"/>
      <c r="O10" s="1287"/>
      <c r="P10" s="62" t="str">
        <f>'Sch-1'!M10</f>
        <v xml:space="preserve">Sector-29, </v>
      </c>
      <c r="Q10" s="34"/>
    </row>
    <row r="11" spans="1:17" ht="18" customHeight="1">
      <c r="A11" s="32"/>
      <c r="B11" s="1287" t="str">
        <f>IF('Sch-1'!C11=0, "", 'Sch-1'!C11)</f>
        <v xml:space="preserve">…….. …….. …….. …….. …….. …….. </v>
      </c>
      <c r="C11" s="1287"/>
      <c r="D11" s="1287"/>
      <c r="E11" s="1287"/>
      <c r="F11" s="1287"/>
      <c r="G11" s="1287"/>
      <c r="H11" s="1287"/>
      <c r="I11" s="1287"/>
      <c r="J11" s="1287"/>
      <c r="K11" s="1287"/>
      <c r="L11" s="1287"/>
      <c r="M11" s="1287"/>
      <c r="N11" s="1287"/>
      <c r="O11" s="1287"/>
      <c r="P11" s="62" t="str">
        <f>'Sch-1'!M11</f>
        <v>Gurgaon (Haryana) - 122001</v>
      </c>
      <c r="Q11" s="34"/>
    </row>
    <row r="12" spans="1:17" ht="18" customHeight="1">
      <c r="A12" s="33"/>
      <c r="B12" s="181"/>
      <c r="C12" s="181"/>
      <c r="D12" s="181"/>
      <c r="E12" s="181"/>
      <c r="F12" s="181"/>
      <c r="G12" s="181"/>
      <c r="H12" s="181"/>
      <c r="I12" s="181"/>
      <c r="J12" s="181"/>
      <c r="K12" s="181"/>
      <c r="L12" s="181"/>
      <c r="M12" s="181"/>
      <c r="N12" s="181"/>
      <c r="O12" s="181"/>
      <c r="P12" s="32"/>
      <c r="Q12" s="3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822" t="s">
        <v>377</v>
      </c>
      <c r="B14" s="823"/>
      <c r="C14" s="824"/>
      <c r="D14" s="824"/>
      <c r="E14" s="824"/>
      <c r="F14" s="824"/>
      <c r="G14" s="824"/>
      <c r="H14" s="824"/>
      <c r="I14" s="824"/>
      <c r="J14" s="824"/>
      <c r="K14" s="824"/>
      <c r="L14" s="824"/>
      <c r="M14" s="824"/>
      <c r="N14" s="824"/>
      <c r="O14" s="824"/>
      <c r="P14" s="824"/>
      <c r="Q14" s="824"/>
    </row>
    <row r="15" spans="1:17" ht="16.5">
      <c r="A15" s="94"/>
      <c r="B15" s="93"/>
      <c r="C15" s="92"/>
      <c r="D15" s="92"/>
      <c r="E15" s="92"/>
      <c r="F15" s="92"/>
      <c r="G15" s="92"/>
      <c r="H15" s="92"/>
      <c r="I15" s="92"/>
      <c r="J15" s="92"/>
      <c r="K15" s="92"/>
      <c r="L15" s="92"/>
      <c r="M15" s="92"/>
      <c r="N15" s="92"/>
      <c r="O15" s="92"/>
      <c r="P15" s="92"/>
      <c r="Q15" s="92"/>
    </row>
    <row r="16" spans="1:17" ht="90">
      <c r="A16" s="1033" t="s">
        <v>361</v>
      </c>
      <c r="B16" s="1029" t="s">
        <v>509</v>
      </c>
      <c r="C16" s="1029" t="s">
        <v>510</v>
      </c>
      <c r="D16" s="1029" t="s">
        <v>516</v>
      </c>
      <c r="E16" s="1029" t="s">
        <v>517</v>
      </c>
      <c r="F16" s="1029" t="s">
        <v>511</v>
      </c>
      <c r="G16" s="1034" t="s">
        <v>518</v>
      </c>
      <c r="H16" s="1035" t="s">
        <v>486</v>
      </c>
      <c r="I16" s="1036" t="s">
        <v>527</v>
      </c>
      <c r="J16" s="1036" t="s">
        <v>481</v>
      </c>
      <c r="K16" s="1036" t="s">
        <v>507</v>
      </c>
      <c r="L16" s="1029" t="s">
        <v>368</v>
      </c>
      <c r="M16" s="1031" t="s">
        <v>353</v>
      </c>
      <c r="N16" s="1031" t="s">
        <v>354</v>
      </c>
      <c r="O16" s="1029" t="s">
        <v>536</v>
      </c>
      <c r="P16" s="1029" t="s">
        <v>537</v>
      </c>
      <c r="Q16" s="1037" t="s">
        <v>505</v>
      </c>
    </row>
    <row r="17" spans="1:30" ht="15">
      <c r="A17" s="1038">
        <v>1</v>
      </c>
      <c r="B17" s="1039">
        <v>2</v>
      </c>
      <c r="C17" s="1039">
        <v>3</v>
      </c>
      <c r="D17" s="1039">
        <v>4</v>
      </c>
      <c r="E17" s="1039">
        <v>5</v>
      </c>
      <c r="F17" s="1040">
        <v>6</v>
      </c>
      <c r="G17" s="1039">
        <v>7</v>
      </c>
      <c r="H17" s="1041">
        <v>8</v>
      </c>
      <c r="I17" s="1042">
        <v>9</v>
      </c>
      <c r="J17" s="1042">
        <v>10</v>
      </c>
      <c r="K17" s="1042">
        <v>11</v>
      </c>
      <c r="L17" s="1043">
        <v>12</v>
      </c>
      <c r="M17" s="1043">
        <v>13</v>
      </c>
      <c r="N17" s="1043">
        <v>14</v>
      </c>
      <c r="O17" s="1043">
        <v>15</v>
      </c>
      <c r="P17" s="1043" t="s">
        <v>519</v>
      </c>
      <c r="Q17" s="1043">
        <v>17</v>
      </c>
    </row>
    <row r="18" spans="1:30" s="86" customFormat="1" ht="31.5">
      <c r="A18" s="681"/>
      <c r="B18" s="1312"/>
      <c r="C18" s="1313"/>
      <c r="D18" s="1313"/>
      <c r="E18" s="1313"/>
      <c r="F18" s="1313"/>
      <c r="G18" s="1313"/>
      <c r="H18" s="1313"/>
      <c r="I18" s="1313"/>
      <c r="J18" s="1314"/>
      <c r="K18" s="842"/>
      <c r="L18" s="842"/>
      <c r="M18" s="842"/>
      <c r="N18" s="842"/>
      <c r="O18" s="842"/>
      <c r="P18" s="842"/>
      <c r="Q18" s="842"/>
      <c r="R18" s="789" t="s">
        <v>488</v>
      </c>
      <c r="S18" s="788" t="s">
        <v>489</v>
      </c>
    </row>
    <row r="19" spans="1:30" s="86" customFormat="1" ht="31.5" customHeight="1">
      <c r="A19" s="1319" t="s">
        <v>547</v>
      </c>
      <c r="B19" s="1320"/>
      <c r="C19" s="1320"/>
      <c r="D19" s="1320"/>
      <c r="E19" s="1320"/>
      <c r="F19" s="1320"/>
      <c r="G19" s="1320"/>
      <c r="H19" s="1320"/>
      <c r="I19" s="1320"/>
      <c r="J19" s="1320"/>
      <c r="K19" s="1320"/>
      <c r="L19" s="1320"/>
      <c r="M19" s="1320"/>
      <c r="N19" s="1320"/>
      <c r="O19" s="1320"/>
      <c r="P19" s="1320"/>
      <c r="Q19" s="1321"/>
      <c r="R19" s="789" t="s">
        <v>488</v>
      </c>
      <c r="S19" s="788" t="s">
        <v>489</v>
      </c>
    </row>
    <row r="20" spans="1:30" s="666" customFormat="1" ht="16.5">
      <c r="A20" s="818"/>
      <c r="B20" s="818"/>
      <c r="C20" s="818"/>
      <c r="D20" s="818"/>
      <c r="E20" s="818"/>
      <c r="F20" s="705"/>
      <c r="G20" s="818"/>
      <c r="H20" s="818"/>
      <c r="I20" s="1129"/>
      <c r="J20" s="1130"/>
      <c r="K20" s="1131"/>
      <c r="L20" s="1132"/>
      <c r="M20" s="1133"/>
      <c r="N20" s="1134"/>
      <c r="O20" s="1135"/>
      <c r="P20" s="1136" t="str">
        <f>IF(O20=0, "Included", IF(ISERROR(N20*O20), O20, N20*O20))</f>
        <v>Included</v>
      </c>
      <c r="Q20" s="1137">
        <f>S20</f>
        <v>0</v>
      </c>
      <c r="R20" s="666">
        <f>IF(P20="Included",0,P20)</f>
        <v>0</v>
      </c>
      <c r="S20" s="666">
        <f>IF(K20="",(R20*J20),(R20*K20))</f>
        <v>0</v>
      </c>
      <c r="T20" s="667"/>
      <c r="U20" s="667"/>
      <c r="AD20" s="799"/>
    </row>
    <row r="21" spans="1:30" s="86" customFormat="1" ht="19.5" customHeight="1">
      <c r="A21" s="95"/>
      <c r="B21" s="96"/>
      <c r="C21" s="96"/>
      <c r="D21" s="96"/>
      <c r="E21" s="96"/>
      <c r="F21" s="96"/>
      <c r="G21" s="96"/>
      <c r="H21" s="96"/>
      <c r="I21" s="96"/>
      <c r="J21" s="96"/>
      <c r="K21" s="96"/>
      <c r="L21" s="96"/>
      <c r="M21" s="96"/>
      <c r="N21" s="96"/>
      <c r="O21" s="96"/>
      <c r="P21" s="96"/>
      <c r="Q21" s="841"/>
    </row>
    <row r="22" spans="1:30" s="688" customFormat="1" ht="40.5" customHeight="1">
      <c r="A22" s="1291"/>
      <c r="B22" s="1292"/>
      <c r="C22" s="1292"/>
      <c r="D22" s="1292"/>
      <c r="E22" s="1292"/>
      <c r="F22" s="1292"/>
      <c r="G22" s="1292"/>
      <c r="H22" s="1292"/>
      <c r="I22" s="1293"/>
      <c r="J22" s="1322" t="s">
        <v>538</v>
      </c>
      <c r="K22" s="1323"/>
      <c r="L22" s="1323"/>
      <c r="M22" s="1323"/>
      <c r="N22" s="1323"/>
      <c r="O22" s="1324"/>
      <c r="P22" s="795">
        <f>SUM(P20:P20)</f>
        <v>0</v>
      </c>
      <c r="Q22" s="796"/>
      <c r="R22" s="687"/>
      <c r="S22" s="855">
        <f>SUM(S20:S20)</f>
        <v>0</v>
      </c>
    </row>
    <row r="23" spans="1:30" s="688" customFormat="1" ht="25.5" customHeight="1">
      <c r="A23" s="843"/>
      <c r="B23" s="844"/>
      <c r="C23" s="844"/>
      <c r="D23" s="844"/>
      <c r="E23" s="844"/>
      <c r="F23" s="844"/>
      <c r="G23" s="844"/>
      <c r="H23" s="845"/>
      <c r="I23" s="846"/>
      <c r="J23" s="1315" t="s">
        <v>505</v>
      </c>
      <c r="K23" s="1315"/>
      <c r="L23" s="1315"/>
      <c r="M23" s="1315"/>
      <c r="N23" s="1315"/>
      <c r="O23" s="1316"/>
      <c r="P23" s="795"/>
      <c r="Q23" s="797">
        <f>SUM(Q20:Q20)</f>
        <v>0</v>
      </c>
      <c r="R23" s="687"/>
      <c r="S23" s="687"/>
    </row>
    <row r="24" spans="1:30" s="86" customFormat="1" ht="16.5">
      <c r="A24" s="94"/>
      <c r="B24" s="93"/>
      <c r="C24" s="92"/>
      <c r="D24" s="92"/>
      <c r="E24" s="92"/>
      <c r="F24" s="92"/>
      <c r="G24" s="92"/>
      <c r="H24" s="92"/>
      <c r="I24" s="92"/>
      <c r="J24" s="92"/>
      <c r="K24" s="92"/>
      <c r="L24" s="92"/>
      <c r="M24" s="92"/>
      <c r="N24" s="92"/>
      <c r="O24" s="92"/>
      <c r="P24" s="92"/>
      <c r="Q24" s="92"/>
    </row>
    <row r="25" spans="1:30" s="86" customFormat="1" ht="21" customHeight="1">
      <c r="A25" s="97"/>
      <c r="B25" s="98"/>
      <c r="C25" s="98"/>
      <c r="D25" s="98"/>
      <c r="E25" s="98"/>
      <c r="F25" s="98"/>
      <c r="G25" s="98"/>
      <c r="H25" s="98"/>
      <c r="I25" s="98"/>
      <c r="J25" s="98"/>
      <c r="K25" s="98"/>
      <c r="L25" s="98"/>
      <c r="M25" s="98"/>
      <c r="N25" s="98"/>
      <c r="O25" s="1311"/>
      <c r="P25" s="1311"/>
      <c r="Q25" s="1311"/>
    </row>
    <row r="26" spans="1:30" s="86" customFormat="1" ht="33.6" customHeight="1">
      <c r="A26" s="99" t="s">
        <v>402</v>
      </c>
      <c r="B26" s="113" t="str">
        <f>IF('Sch-1'!B254=0,"", 'Sch-1'!B254)</f>
        <v>--</v>
      </c>
      <c r="C26" s="100"/>
      <c r="D26" s="100"/>
      <c r="E26" s="100"/>
      <c r="F26" s="100"/>
      <c r="G26" s="100"/>
      <c r="H26" s="100"/>
      <c r="I26" s="100"/>
      <c r="J26" s="113"/>
      <c r="K26" s="100"/>
      <c r="L26" s="100"/>
      <c r="M26" s="113"/>
      <c r="N26" s="100"/>
      <c r="O26" s="1311" t="str">
        <f>"Printed Name : " &amp; IF('Sch-1'!M255=0,"",'Sch-1'!M255)</f>
        <v xml:space="preserve">Printed Name : </v>
      </c>
      <c r="P26" s="1311"/>
      <c r="Q26" s="1311"/>
    </row>
    <row r="27" spans="1:30" s="86" customFormat="1" ht="33.6" customHeight="1">
      <c r="A27" s="99" t="s">
        <v>403</v>
      </c>
      <c r="B27" s="113" t="str">
        <f>IF('Sch-1'!B255=0,"", 'Sch-1'!B255)</f>
        <v/>
      </c>
      <c r="C27" s="34"/>
      <c r="D27" s="34"/>
      <c r="E27" s="34"/>
      <c r="F27" s="34"/>
      <c r="G27" s="34"/>
      <c r="H27" s="34"/>
      <c r="I27" s="34"/>
      <c r="J27" s="113"/>
      <c r="K27" s="34"/>
      <c r="L27" s="34"/>
      <c r="M27" s="113"/>
      <c r="N27" s="34"/>
      <c r="O27" s="1311" t="str">
        <f>"Designation   : " &amp; IF('Sch-1'!M256=0,"",'Sch-1'!M256)</f>
        <v xml:space="preserve">Designation   : </v>
      </c>
      <c r="P27" s="1311"/>
      <c r="Q27" s="1311"/>
    </row>
    <row r="28" spans="1:30" s="86" customFormat="1" ht="33.6" customHeight="1">
      <c r="A28" s="89"/>
      <c r="B28" s="88"/>
      <c r="C28" s="34"/>
      <c r="D28" s="34"/>
      <c r="E28" s="34"/>
      <c r="F28" s="34"/>
      <c r="G28" s="34"/>
      <c r="H28" s="34"/>
      <c r="I28" s="34"/>
      <c r="J28" s="88"/>
      <c r="K28" s="34"/>
      <c r="L28" s="34"/>
      <c r="M28" s="88"/>
      <c r="N28" s="34"/>
      <c r="O28" s="1311"/>
      <c r="P28" s="1311"/>
      <c r="Q28" s="1311"/>
    </row>
    <row r="29" spans="1:30" s="86" customFormat="1" ht="33.6" customHeight="1">
      <c r="A29" s="89"/>
      <c r="B29" s="88"/>
      <c r="C29" s="34"/>
      <c r="D29" s="34"/>
      <c r="E29" s="34"/>
      <c r="F29" s="34"/>
      <c r="G29" s="34"/>
      <c r="H29" s="34"/>
      <c r="I29" s="34"/>
      <c r="J29" s="89"/>
      <c r="K29" s="34"/>
      <c r="L29" s="89"/>
      <c r="M29" s="89"/>
      <c r="N29" s="34"/>
      <c r="O29" s="89"/>
      <c r="P29" s="186"/>
      <c r="Q29" s="102"/>
    </row>
  </sheetData>
  <sheetProtection algorithmName="SHA-512" hashValue="QH/fqvZJFAqkjWSOSoT+5s2lOjsFdDR7COcH/SbM7592x3b5uFOXZLn+iZ79rHwI+likyopGju6eI2BWQJedMw==" saltValue="fDfWLPfXiC81rGMLFAJL5Q==" spinCount="100000" sheet="1" formatColumns="0" formatRows="0" selectLockedCells="1"/>
  <customSheetViews>
    <customSheetView guid="{B79CB868-E256-4BC8-93B8-32C16DA3E61B}"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4"/>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6"/>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7"/>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8"/>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1"/>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34" priority="5" stopIfTrue="1">
      <formula>H20&gt;0</formula>
    </cfRule>
  </conditionalFormatting>
  <conditionalFormatting sqref="K20">
    <cfRule type="expression" dxfId="33" priority="4" stopIfTrue="1">
      <formula>J20&gt;0</formula>
    </cfRule>
  </conditionalFormatting>
  <conditionalFormatting sqref="K20">
    <cfRule type="expression" dxfId="32" priority="3" stopIfTrue="1">
      <formula>H20&gt;0</formula>
    </cfRule>
  </conditionalFormatting>
  <conditionalFormatting sqref="K20">
    <cfRule type="cellIs" dxfId="31" priority="2" stopIfTrue="1" operator="equal">
      <formula>"a"</formula>
    </cfRule>
  </conditionalFormatting>
  <conditionalFormatting sqref="O20">
    <cfRule type="expression" dxfId="3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2" fitToHeight="0" orientation="landscape" r:id="rId12"/>
  <headerFooter alignWithMargins="0">
    <oddFooter>&amp;R&amp;"Book Antiqua,Bold"&amp;10Schedule-4/ Page &amp;P of &amp;N</oddFooter>
  </headerFooter>
  <drawing r:id="rId1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103" customWidth="1"/>
    <col min="2" max="2" width="12.625" style="103" customWidth="1"/>
    <col min="3" max="3" width="8" style="103" customWidth="1"/>
    <col min="4" max="4" width="8.625" style="103" customWidth="1"/>
    <col min="5" max="5" width="8.375" style="103" customWidth="1"/>
    <col min="6" max="6" width="27.625" style="103" customWidth="1"/>
    <col min="7" max="7" width="12.375" style="103" customWidth="1"/>
    <col min="8" max="8" width="9.375" style="103" customWidth="1"/>
    <col min="9" max="9" width="15.375" style="103" customWidth="1"/>
    <col min="10" max="10" width="8.5" style="103" customWidth="1"/>
    <col min="11" max="11" width="18" style="103" customWidth="1"/>
    <col min="12" max="12" width="30" style="103" customWidth="1"/>
    <col min="13" max="13" width="9.5" style="103" customWidth="1"/>
    <col min="14" max="14" width="10.5" style="103" customWidth="1"/>
    <col min="15" max="15" width="12.5" style="103" customWidth="1"/>
    <col min="16" max="16" width="17.625" style="103" customWidth="1"/>
    <col min="17" max="17" width="17" style="103" customWidth="1"/>
    <col min="18" max="18" width="22.5" style="86" hidden="1" customWidth="1"/>
    <col min="19" max="19" width="20.875" style="86" hidden="1" customWidth="1"/>
    <col min="20" max="16384" width="9" style="87"/>
  </cols>
  <sheetData>
    <row r="1" spans="1:17" ht="18" customHeight="1">
      <c r="A1" s="81" t="str">
        <f>Cover!B3</f>
        <v>Specification No.: CC/T/W-AIS/DOM/A06/23/02699</v>
      </c>
      <c r="B1" s="82"/>
      <c r="C1" s="83"/>
      <c r="D1" s="83"/>
      <c r="E1" s="83"/>
      <c r="F1" s="83"/>
      <c r="G1" s="83"/>
      <c r="H1" s="83"/>
      <c r="I1" s="83"/>
      <c r="J1" s="83"/>
      <c r="K1" s="83"/>
      <c r="L1" s="83"/>
      <c r="M1" s="83"/>
      <c r="N1" s="83"/>
      <c r="O1" s="83"/>
      <c r="P1" s="84"/>
      <c r="Q1" s="85" t="s">
        <v>550</v>
      </c>
    </row>
    <row r="2" spans="1:17" ht="18" customHeight="1">
      <c r="A2" s="67"/>
      <c r="B2" s="88"/>
      <c r="C2" s="89"/>
      <c r="D2" s="89"/>
      <c r="E2" s="89"/>
      <c r="F2" s="89"/>
      <c r="G2" s="89"/>
      <c r="H2" s="89"/>
      <c r="I2" s="89"/>
      <c r="J2" s="89"/>
      <c r="K2" s="89"/>
      <c r="L2" s="89"/>
      <c r="M2" s="89"/>
      <c r="N2" s="89"/>
      <c r="O2" s="89"/>
      <c r="P2" s="34"/>
      <c r="Q2" s="34"/>
    </row>
    <row r="3" spans="1:17" ht="61.5" customHeight="1">
      <c r="A3" s="1327" t="str">
        <f>Cover!$B$2</f>
        <v>765kV AIS Extn. Substation Package SS-01 for (i) Construction of 2 nos. of 765kV line bays at Sikar II for Sikar II – Bhadla II 765kV D/c line (ii) Construction of 2 nos. of 765kV line bays at Bhadla II for Sikar II – Bhadla II 765kV D/c line associated with Transmission Scheme for evacuation of power from Solar Energy Zones in Rajasthan (8.1 GW) under Phase II-Part E.</v>
      </c>
      <c r="B3" s="1327"/>
      <c r="C3" s="1327"/>
      <c r="D3" s="1327"/>
      <c r="E3" s="1327"/>
      <c r="F3" s="1327"/>
      <c r="G3" s="1327"/>
      <c r="H3" s="1327"/>
      <c r="I3" s="1327"/>
      <c r="J3" s="1327"/>
      <c r="K3" s="1327"/>
      <c r="L3" s="1327"/>
      <c r="M3" s="1327"/>
      <c r="N3" s="1327"/>
      <c r="O3" s="1327"/>
      <c r="P3" s="1327"/>
      <c r="Q3" s="1327"/>
    </row>
    <row r="4" spans="1:17" ht="22.15" customHeight="1">
      <c r="A4" s="1318" t="s">
        <v>24</v>
      </c>
      <c r="B4" s="1318"/>
      <c r="C4" s="1318"/>
      <c r="D4" s="1318"/>
      <c r="E4" s="1318"/>
      <c r="F4" s="1318"/>
      <c r="G4" s="1318"/>
      <c r="H4" s="1318"/>
      <c r="I4" s="1318"/>
      <c r="J4" s="1318"/>
      <c r="K4" s="1318"/>
      <c r="L4" s="1318"/>
      <c r="M4" s="1318"/>
      <c r="N4" s="1318"/>
      <c r="O4" s="1318"/>
      <c r="P4" s="1318"/>
      <c r="Q4" s="1318"/>
    </row>
    <row r="5" spans="1:17" ht="18" customHeight="1">
      <c r="A5" s="90"/>
      <c r="B5" s="91"/>
      <c r="C5" s="90"/>
      <c r="D5" s="90"/>
      <c r="E5" s="90"/>
      <c r="F5" s="90"/>
      <c r="G5" s="90"/>
      <c r="H5" s="90"/>
      <c r="I5" s="90"/>
      <c r="J5" s="90"/>
      <c r="K5" s="90"/>
      <c r="L5" s="90"/>
      <c r="M5" s="90"/>
      <c r="N5" s="90"/>
      <c r="O5" s="90"/>
      <c r="P5" s="90"/>
      <c r="Q5" s="90"/>
    </row>
    <row r="6" spans="1:17" ht="18" customHeight="1">
      <c r="A6" s="31" t="str">
        <f>'Sch-1'!A6</f>
        <v>Bidder’s Name and Address (Sole Bidder) :</v>
      </c>
      <c r="B6" s="32"/>
      <c r="C6" s="32"/>
      <c r="D6" s="32"/>
      <c r="E6" s="32"/>
      <c r="F6" s="32"/>
      <c r="G6" s="32"/>
      <c r="H6" s="32"/>
      <c r="I6" s="32"/>
      <c r="J6" s="32"/>
      <c r="K6" s="32"/>
      <c r="L6" s="32"/>
      <c r="M6" s="32"/>
      <c r="N6" s="32"/>
      <c r="O6" s="32"/>
      <c r="P6" s="63" t="s">
        <v>392</v>
      </c>
      <c r="Q6" s="34"/>
    </row>
    <row r="7" spans="1:17" ht="36" customHeight="1">
      <c r="A7" s="1286" t="str">
        <f>'Sch-1'!A7</f>
        <v/>
      </c>
      <c r="B7" s="1286"/>
      <c r="C7" s="1286"/>
      <c r="D7" s="1286"/>
      <c r="E7" s="1286"/>
      <c r="F7" s="1286"/>
      <c r="G7" s="1286"/>
      <c r="H7" s="1286"/>
      <c r="I7" s="1286"/>
      <c r="J7" s="1286"/>
      <c r="K7" s="1286"/>
      <c r="L7" s="1286"/>
      <c r="M7" s="1286"/>
      <c r="N7" s="1286"/>
      <c r="O7" s="1286"/>
      <c r="P7" s="62" t="str">
        <f>'Sch-1'!M7</f>
        <v>Contracts Services, 3rd Floor</v>
      </c>
      <c r="Q7" s="34"/>
    </row>
    <row r="8" spans="1:17" ht="18" customHeight="1">
      <c r="A8" s="31" t="s">
        <v>393</v>
      </c>
      <c r="B8" s="1287" t="str">
        <f>IF('Sch-1'!C8=0, "", 'Sch-1'!C8)</f>
        <v xml:space="preserve">…….. …….. …….. …….. …….. …….. </v>
      </c>
      <c r="C8" s="1287"/>
      <c r="D8" s="1287"/>
      <c r="E8" s="1287"/>
      <c r="F8" s="1287"/>
      <c r="G8" s="1287"/>
      <c r="H8" s="1287"/>
      <c r="I8" s="1287"/>
      <c r="J8" s="1287"/>
      <c r="K8" s="1287"/>
      <c r="L8" s="1287"/>
      <c r="M8" s="1287"/>
      <c r="N8" s="1287"/>
      <c r="O8" s="1287"/>
      <c r="P8" s="62" t="str">
        <f>'Sch-1'!M8</f>
        <v>Power Grid Corporation of India Ltd.,</v>
      </c>
      <c r="Q8" s="34"/>
    </row>
    <row r="9" spans="1:17" ht="18" customHeight="1">
      <c r="A9" s="31" t="s">
        <v>395</v>
      </c>
      <c r="B9" s="1287" t="str">
        <f>IF('Sch-1'!C9=0, "", 'Sch-1'!C9)</f>
        <v xml:space="preserve">…….. …….. …….. …….. …….. …….. </v>
      </c>
      <c r="C9" s="1287"/>
      <c r="D9" s="1287"/>
      <c r="E9" s="1287"/>
      <c r="F9" s="1287"/>
      <c r="G9" s="1287"/>
      <c r="H9" s="1287"/>
      <c r="I9" s="1287"/>
      <c r="J9" s="1287"/>
      <c r="K9" s="1287"/>
      <c r="L9" s="1287"/>
      <c r="M9" s="1287"/>
      <c r="N9" s="1287"/>
      <c r="O9" s="1287"/>
      <c r="P9" s="62" t="str">
        <f>'Sch-1'!M9</f>
        <v>"Saudamini", Plot No.-2</v>
      </c>
      <c r="Q9" s="34"/>
    </row>
    <row r="10" spans="1:17" ht="18" customHeight="1">
      <c r="A10" s="32"/>
      <c r="B10" s="1287" t="str">
        <f>IF('Sch-1'!C10=0, "", 'Sch-1'!C10)</f>
        <v xml:space="preserve">…….. …….. …….. …….. …….. …….. </v>
      </c>
      <c r="C10" s="1287"/>
      <c r="D10" s="1287"/>
      <c r="E10" s="1287"/>
      <c r="F10" s="1287"/>
      <c r="G10" s="1287"/>
      <c r="H10" s="1287"/>
      <c r="I10" s="1287"/>
      <c r="J10" s="1287"/>
      <c r="K10" s="1287"/>
      <c r="L10" s="1287"/>
      <c r="M10" s="1287"/>
      <c r="N10" s="1287"/>
      <c r="O10" s="1287"/>
      <c r="P10" s="62" t="str">
        <f>'Sch-1'!M10</f>
        <v xml:space="preserve">Sector-29, </v>
      </c>
      <c r="Q10" s="34"/>
    </row>
    <row r="11" spans="1:17" ht="18" customHeight="1">
      <c r="A11" s="32"/>
      <c r="B11" s="1287" t="str">
        <f>IF('Sch-1'!C11=0, "", 'Sch-1'!C11)</f>
        <v xml:space="preserve">…….. …….. …….. …….. …….. …….. </v>
      </c>
      <c r="C11" s="1287"/>
      <c r="D11" s="1287"/>
      <c r="E11" s="1287"/>
      <c r="F11" s="1287"/>
      <c r="G11" s="1287"/>
      <c r="H11" s="1287"/>
      <c r="I11" s="1287"/>
      <c r="J11" s="1287"/>
      <c r="K11" s="1287"/>
      <c r="L11" s="1287"/>
      <c r="M11" s="1287"/>
      <c r="N11" s="1287"/>
      <c r="O11" s="1287"/>
      <c r="P11" s="62" t="str">
        <f>'Sch-1'!M11</f>
        <v>Gurgaon (Haryana) - 122001</v>
      </c>
      <c r="Q11" s="34"/>
    </row>
    <row r="12" spans="1:17" ht="18" customHeight="1">
      <c r="A12" s="33"/>
      <c r="B12" s="181"/>
      <c r="C12" s="181"/>
      <c r="D12" s="181"/>
      <c r="E12" s="181"/>
      <c r="F12" s="181"/>
      <c r="G12" s="181"/>
      <c r="H12" s="181"/>
      <c r="I12" s="181"/>
      <c r="J12" s="181"/>
      <c r="K12" s="181"/>
      <c r="L12" s="181"/>
      <c r="M12" s="181"/>
      <c r="N12" s="181"/>
      <c r="O12" s="181"/>
      <c r="P12" s="32"/>
      <c r="Q12" s="3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822" t="s">
        <v>525</v>
      </c>
      <c r="B14" s="825"/>
      <c r="C14" s="826"/>
      <c r="D14" s="826"/>
      <c r="E14" s="826"/>
      <c r="F14" s="826"/>
      <c r="G14" s="826"/>
      <c r="H14" s="826"/>
      <c r="I14" s="826"/>
      <c r="J14" s="826"/>
      <c r="K14" s="826"/>
      <c r="L14" s="826"/>
      <c r="M14" s="826"/>
      <c r="N14" s="826"/>
      <c r="O14" s="826"/>
      <c r="P14" s="826"/>
      <c r="Q14" s="826"/>
    </row>
    <row r="15" spans="1:17" ht="16.5">
      <c r="A15" s="94"/>
      <c r="B15" s="93"/>
      <c r="C15" s="92"/>
      <c r="D15" s="92"/>
      <c r="E15" s="92"/>
      <c r="F15" s="92"/>
      <c r="G15" s="92"/>
      <c r="H15" s="92"/>
      <c r="I15" s="92"/>
      <c r="J15" s="92"/>
      <c r="K15" s="92"/>
      <c r="L15" s="92"/>
      <c r="M15" s="92"/>
      <c r="N15" s="92"/>
      <c r="O15" s="92"/>
      <c r="P15" s="92"/>
      <c r="Q15" s="92"/>
    </row>
    <row r="16" spans="1:17" ht="90">
      <c r="A16" s="830" t="s">
        <v>361</v>
      </c>
      <c r="B16" s="828" t="s">
        <v>509</v>
      </c>
      <c r="C16" s="828" t="s">
        <v>510</v>
      </c>
      <c r="D16" s="828" t="s">
        <v>516</v>
      </c>
      <c r="E16" s="828" t="s">
        <v>517</v>
      </c>
      <c r="F16" s="828" t="s">
        <v>511</v>
      </c>
      <c r="G16" s="831" t="s">
        <v>518</v>
      </c>
      <c r="H16" s="832" t="s">
        <v>486</v>
      </c>
      <c r="I16" s="833" t="s">
        <v>527</v>
      </c>
      <c r="J16" s="833" t="s">
        <v>481</v>
      </c>
      <c r="K16" s="833" t="s">
        <v>507</v>
      </c>
      <c r="L16" s="828" t="s">
        <v>368</v>
      </c>
      <c r="M16" s="829" t="s">
        <v>353</v>
      </c>
      <c r="N16" s="829" t="s">
        <v>354</v>
      </c>
      <c r="O16" s="828" t="s">
        <v>529</v>
      </c>
      <c r="P16" s="828" t="s">
        <v>530</v>
      </c>
      <c r="Q16" s="834" t="s">
        <v>505</v>
      </c>
    </row>
    <row r="17" spans="1:30" ht="16.5">
      <c r="A17" s="835">
        <v>1</v>
      </c>
      <c r="B17" s="836">
        <v>2</v>
      </c>
      <c r="C17" s="836">
        <v>3</v>
      </c>
      <c r="D17" s="836">
        <v>4</v>
      </c>
      <c r="E17" s="836">
        <v>5</v>
      </c>
      <c r="F17" s="837">
        <v>6</v>
      </c>
      <c r="G17" s="836">
        <v>7</v>
      </c>
      <c r="H17" s="838">
        <v>8</v>
      </c>
      <c r="I17" s="839">
        <v>9</v>
      </c>
      <c r="J17" s="839">
        <v>10</v>
      </c>
      <c r="K17" s="839">
        <v>11</v>
      </c>
      <c r="L17" s="840">
        <v>12</v>
      </c>
      <c r="M17" s="840">
        <v>13</v>
      </c>
      <c r="N17" s="840">
        <v>14</v>
      </c>
      <c r="O17" s="840">
        <v>15</v>
      </c>
      <c r="P17" s="840" t="s">
        <v>519</v>
      </c>
      <c r="Q17" s="840">
        <v>17</v>
      </c>
    </row>
    <row r="18" spans="1:30" ht="37.5" customHeight="1">
      <c r="A18" s="681"/>
      <c r="B18" s="1312">
        <f>'Sch-4'!B18:J18</f>
        <v>0</v>
      </c>
      <c r="C18" s="1313"/>
      <c r="D18" s="1313"/>
      <c r="E18" s="1313"/>
      <c r="F18" s="1313"/>
      <c r="G18" s="1313"/>
      <c r="H18" s="1313"/>
      <c r="I18" s="1313"/>
      <c r="J18" s="1313"/>
      <c r="K18" s="1313"/>
      <c r="L18" s="1313"/>
      <c r="M18" s="1313"/>
      <c r="N18" s="1313"/>
      <c r="O18" s="1313"/>
      <c r="P18" s="1313"/>
      <c r="Q18" s="1314"/>
      <c r="R18" s="789" t="s">
        <v>541</v>
      </c>
      <c r="S18" s="788" t="s">
        <v>489</v>
      </c>
    </row>
    <row r="19" spans="1:30" ht="37.5" customHeight="1">
      <c r="A19" s="866" t="s">
        <v>548</v>
      </c>
      <c r="B19" s="1325" t="e">
        <f>'Sch-3 '!#REF!</f>
        <v>#REF!</v>
      </c>
      <c r="C19" s="1326"/>
      <c r="D19" s="1326"/>
      <c r="E19" s="1326"/>
      <c r="F19" s="1326"/>
      <c r="G19" s="1326"/>
      <c r="H19" s="1326"/>
      <c r="I19" s="867"/>
      <c r="J19" s="867"/>
      <c r="K19" s="867"/>
      <c r="L19" s="867"/>
      <c r="M19" s="867"/>
      <c r="N19" s="867"/>
      <c r="O19" s="867"/>
      <c r="P19" s="867"/>
      <c r="Q19" s="868"/>
      <c r="R19" s="789" t="s">
        <v>541</v>
      </c>
      <c r="S19" s="788" t="s">
        <v>489</v>
      </c>
    </row>
    <row r="20" spans="1:30" s="666" customFormat="1" ht="16.5">
      <c r="A20" s="818">
        <v>1</v>
      </c>
      <c r="B20" s="818"/>
      <c r="C20" s="818"/>
      <c r="D20" s="818"/>
      <c r="E20" s="818"/>
      <c r="F20" s="864"/>
      <c r="G20" s="818"/>
      <c r="H20" s="818"/>
      <c r="I20" s="773"/>
      <c r="J20" s="798"/>
      <c r="K20" s="819"/>
      <c r="L20" s="682"/>
      <c r="M20" s="724"/>
      <c r="N20" s="719"/>
      <c r="O20" s="723"/>
      <c r="P20" s="720" t="str">
        <f>IF(O20=0, "Included", IF(ISERROR(N20*O20), O20, N20*O20))</f>
        <v>Included</v>
      </c>
      <c r="Q20" s="790">
        <f>S20</f>
        <v>0</v>
      </c>
      <c r="R20" s="666">
        <f>IF(P20="Included",0,P20)</f>
        <v>0</v>
      </c>
      <c r="S20" s="666">
        <f>IF(K20="",(R20*J20),(R20*K20))</f>
        <v>0</v>
      </c>
      <c r="T20" s="667"/>
      <c r="U20" s="667"/>
      <c r="AD20" s="799"/>
    </row>
    <row r="21" spans="1:30" s="666" customFormat="1" ht="16.5">
      <c r="A21" s="818">
        <v>2</v>
      </c>
      <c r="B21" s="818"/>
      <c r="C21" s="818"/>
      <c r="D21" s="818"/>
      <c r="E21" s="818"/>
      <c r="F21" s="864"/>
      <c r="G21" s="818"/>
      <c r="H21" s="818"/>
      <c r="I21" s="773"/>
      <c r="J21" s="798"/>
      <c r="K21" s="819"/>
      <c r="L21" s="721"/>
      <c r="M21" s="722"/>
      <c r="N21" s="719"/>
      <c r="O21" s="723"/>
      <c r="P21" s="720" t="str">
        <f>IF(O21=0, "Included", IF(ISERROR(N21*O21), O21, N21*O21))</f>
        <v>Included</v>
      </c>
      <c r="Q21" s="790">
        <f>S21</f>
        <v>0</v>
      </c>
      <c r="R21" s="666">
        <f>IF(P21="Included",0,P21)</f>
        <v>0</v>
      </c>
      <c r="S21" s="666">
        <f>IF(K21="",(R21*J21),(R21*K21))</f>
        <v>0</v>
      </c>
      <c r="T21" s="667"/>
      <c r="U21" s="667"/>
      <c r="AD21" s="799"/>
    </row>
    <row r="22" spans="1:30" s="666" customFormat="1" ht="16.5">
      <c r="A22" s="818">
        <v>3</v>
      </c>
      <c r="B22" s="818"/>
      <c r="C22" s="818"/>
      <c r="D22" s="818"/>
      <c r="E22" s="818"/>
      <c r="F22" s="864"/>
      <c r="G22" s="818"/>
      <c r="H22" s="818"/>
      <c r="I22" s="773"/>
      <c r="J22" s="798"/>
      <c r="K22" s="819"/>
      <c r="L22" s="721"/>
      <c r="M22" s="722"/>
      <c r="N22" s="719"/>
      <c r="O22" s="723"/>
      <c r="P22" s="720" t="str">
        <f>IF(O22=0, "Included", IF(ISERROR(N22*O22), O22, N22*O22))</f>
        <v>Included</v>
      </c>
      <c r="Q22" s="790">
        <f>S22</f>
        <v>0</v>
      </c>
      <c r="R22" s="666">
        <f>IF(P22="Included",0,P22)</f>
        <v>0</v>
      </c>
      <c r="S22" s="666">
        <f>IF(K22="",(R22*J22),(R22*K22))</f>
        <v>0</v>
      </c>
      <c r="T22" s="667"/>
      <c r="U22" s="667"/>
      <c r="AD22" s="799"/>
    </row>
    <row r="23" spans="1:30" s="666" customFormat="1" ht="16.5">
      <c r="A23" s="818">
        <v>4</v>
      </c>
      <c r="B23" s="818"/>
      <c r="C23" s="818"/>
      <c r="D23" s="818"/>
      <c r="E23" s="818"/>
      <c r="F23" s="864"/>
      <c r="G23" s="818"/>
      <c r="H23" s="818"/>
      <c r="I23" s="773"/>
      <c r="J23" s="798"/>
      <c r="K23" s="819"/>
      <c r="L23" s="721"/>
      <c r="M23" s="722"/>
      <c r="N23" s="719"/>
      <c r="O23" s="723"/>
      <c r="P23" s="720" t="str">
        <f>IF(O23=0, "Included", IF(ISERROR(N23*O23), O23, N23*O23))</f>
        <v>Included</v>
      </c>
      <c r="Q23" s="790">
        <f>S23</f>
        <v>0</v>
      </c>
      <c r="R23" s="666">
        <f>IF(P23="Included",0,P23)</f>
        <v>0</v>
      </c>
      <c r="S23" s="666">
        <f>IF(K23="",(R23*J23),(R23*K23))</f>
        <v>0</v>
      </c>
      <c r="T23" s="667"/>
      <c r="U23" s="667"/>
      <c r="AD23" s="799"/>
    </row>
    <row r="24" spans="1:30" ht="37.5" customHeight="1">
      <c r="A24" s="866" t="s">
        <v>549</v>
      </c>
      <c r="B24" s="1325" t="e">
        <f>'Sch-3 '!#REF!</f>
        <v>#REF!</v>
      </c>
      <c r="C24" s="1326"/>
      <c r="D24" s="1326"/>
      <c r="E24" s="1326"/>
      <c r="F24" s="1326"/>
      <c r="G24" s="1326"/>
      <c r="H24" s="1326"/>
      <c r="I24" s="867"/>
      <c r="J24" s="867"/>
      <c r="K24" s="867"/>
      <c r="L24" s="867"/>
      <c r="M24" s="867"/>
      <c r="N24" s="867"/>
      <c r="O24" s="867"/>
      <c r="P24" s="867"/>
      <c r="Q24" s="868"/>
      <c r="R24" s="789" t="s">
        <v>541</v>
      </c>
      <c r="S24" s="788" t="s">
        <v>489</v>
      </c>
    </row>
    <row r="25" spans="1:30" s="666" customFormat="1" ht="16.5">
      <c r="A25" s="818">
        <v>1</v>
      </c>
      <c r="B25" s="818"/>
      <c r="C25" s="818"/>
      <c r="D25" s="818"/>
      <c r="E25" s="818"/>
      <c r="F25" s="864"/>
      <c r="G25" s="818"/>
      <c r="H25" s="818"/>
      <c r="I25" s="773"/>
      <c r="J25" s="798"/>
      <c r="K25" s="819"/>
      <c r="L25" s="721"/>
      <c r="M25" s="722"/>
      <c r="N25" s="719"/>
      <c r="O25" s="723"/>
      <c r="P25" s="720" t="str">
        <f>IF(O25=0, "Included", IF(ISERROR(N25*O25), O25, N25*O25))</f>
        <v>Included</v>
      </c>
      <c r="Q25" s="790">
        <f>S25</f>
        <v>0</v>
      </c>
      <c r="R25" s="666">
        <f>IF(P25="Included",0,P25)</f>
        <v>0</v>
      </c>
      <c r="S25" s="666">
        <f>IF(K25="",(R25*J25),(R25*K25))</f>
        <v>0</v>
      </c>
      <c r="T25" s="667"/>
      <c r="U25" s="667"/>
      <c r="AD25" s="799"/>
    </row>
    <row r="26" spans="1:30" s="666" customFormat="1" ht="16.5">
      <c r="A26" s="818">
        <v>2</v>
      </c>
      <c r="B26" s="818"/>
      <c r="C26" s="818"/>
      <c r="D26" s="818"/>
      <c r="E26" s="818"/>
      <c r="F26" s="864"/>
      <c r="G26" s="818"/>
      <c r="H26" s="818"/>
      <c r="I26" s="773"/>
      <c r="J26" s="798"/>
      <c r="K26" s="819"/>
      <c r="L26" s="721"/>
      <c r="M26" s="722"/>
      <c r="N26" s="719"/>
      <c r="O26" s="723"/>
      <c r="P26" s="720" t="str">
        <f>IF(O26=0, "Included", IF(ISERROR(N26*O26), O26, N26*O26))</f>
        <v>Included</v>
      </c>
      <c r="Q26" s="790">
        <f>S26</f>
        <v>0</v>
      </c>
      <c r="R26" s="666">
        <f>IF(P26="Included",0,P26)</f>
        <v>0</v>
      </c>
      <c r="S26" s="666">
        <f>IF(K26="",(R26*J26),(R26*K26))</f>
        <v>0</v>
      </c>
      <c r="T26" s="667"/>
      <c r="U26" s="667"/>
      <c r="AD26" s="799"/>
    </row>
    <row r="27" spans="1:30" s="666" customFormat="1" ht="16.5">
      <c r="A27" s="818">
        <v>3</v>
      </c>
      <c r="B27" s="818"/>
      <c r="C27" s="818"/>
      <c r="D27" s="818"/>
      <c r="E27" s="818"/>
      <c r="F27" s="864"/>
      <c r="G27" s="818"/>
      <c r="H27" s="818"/>
      <c r="I27" s="773"/>
      <c r="J27" s="798"/>
      <c r="K27" s="819"/>
      <c r="L27" s="721"/>
      <c r="M27" s="722"/>
      <c r="N27" s="719"/>
      <c r="O27" s="723"/>
      <c r="P27" s="720" t="str">
        <f>IF(O27=0, "Included", IF(ISERROR(N27*O27), O27, N27*O27))</f>
        <v>Included</v>
      </c>
      <c r="Q27" s="790">
        <f>S27</f>
        <v>0</v>
      </c>
      <c r="R27" s="666">
        <f>IF(P27="Included",0,P27)</f>
        <v>0</v>
      </c>
      <c r="S27" s="666">
        <f>IF(K27="",(R27*J27),(R27*K27))</f>
        <v>0</v>
      </c>
      <c r="T27" s="667"/>
      <c r="U27" s="667"/>
      <c r="AD27" s="799"/>
    </row>
    <row r="28" spans="1:30" s="666" customFormat="1" ht="16.5">
      <c r="A28" s="818">
        <v>4</v>
      </c>
      <c r="B28" s="818"/>
      <c r="C28" s="818"/>
      <c r="D28" s="818"/>
      <c r="E28" s="818"/>
      <c r="F28" s="864"/>
      <c r="G28" s="818"/>
      <c r="H28" s="818"/>
      <c r="I28" s="773"/>
      <c r="J28" s="798"/>
      <c r="K28" s="819"/>
      <c r="L28" s="721"/>
      <c r="M28" s="722"/>
      <c r="N28" s="719"/>
      <c r="O28" s="723"/>
      <c r="P28" s="720" t="str">
        <f>IF(O28=0, "Included", IF(ISERROR(N28*O28), O28, N28*O28))</f>
        <v>Included</v>
      </c>
      <c r="Q28" s="790">
        <f>S28</f>
        <v>0</v>
      </c>
      <c r="R28" s="666">
        <f>IF(P28="Included",0,P28)</f>
        <v>0</v>
      </c>
      <c r="S28" s="666">
        <f>IF(K28="",(R28*J28),(R28*K28))</f>
        <v>0</v>
      </c>
      <c r="T28" s="667"/>
      <c r="U28" s="667"/>
      <c r="AD28" s="799"/>
    </row>
    <row r="29" spans="1:30" ht="19.5" customHeight="1">
      <c r="A29" s="95"/>
      <c r="B29" s="96"/>
      <c r="C29" s="96"/>
      <c r="D29" s="96"/>
      <c r="E29" s="96"/>
      <c r="F29" s="96"/>
      <c r="G29" s="96"/>
      <c r="H29" s="96"/>
      <c r="I29" s="96"/>
      <c r="J29" s="96"/>
      <c r="K29" s="96"/>
      <c r="L29" s="96"/>
      <c r="M29" s="96"/>
      <c r="N29" s="96"/>
      <c r="O29" s="96"/>
      <c r="P29" s="96"/>
      <c r="Q29" s="96"/>
    </row>
    <row r="30" spans="1:30" s="688" customFormat="1" ht="40.5" customHeight="1">
      <c r="A30" s="1291"/>
      <c r="B30" s="1292"/>
      <c r="C30" s="1292"/>
      <c r="D30" s="1292"/>
      <c r="E30" s="1292"/>
      <c r="F30" s="1292"/>
      <c r="G30" s="1292"/>
      <c r="H30" s="1292"/>
      <c r="I30" s="1293"/>
      <c r="J30" s="1322" t="s">
        <v>539</v>
      </c>
      <c r="K30" s="1323"/>
      <c r="L30" s="1323"/>
      <c r="M30" s="1323"/>
      <c r="N30" s="1323"/>
      <c r="O30" s="1324"/>
      <c r="P30" s="795">
        <f>SUM(P20:P28)</f>
        <v>0</v>
      </c>
      <c r="Q30" s="796"/>
      <c r="R30" s="687"/>
      <c r="S30" s="855">
        <f>SUM(S20:S28)</f>
        <v>0</v>
      </c>
    </row>
    <row r="31" spans="1:30" s="688" customFormat="1" ht="25.5" customHeight="1">
      <c r="A31" s="843"/>
      <c r="B31" s="844"/>
      <c r="C31" s="844"/>
      <c r="D31" s="844"/>
      <c r="E31" s="844"/>
      <c r="F31" s="844"/>
      <c r="G31" s="844"/>
      <c r="H31" s="845"/>
      <c r="I31" s="846"/>
      <c r="J31" s="1315" t="s">
        <v>505</v>
      </c>
      <c r="K31" s="1315"/>
      <c r="L31" s="1315"/>
      <c r="M31" s="1315"/>
      <c r="N31" s="1315"/>
      <c r="O31" s="1316"/>
      <c r="P31" s="795"/>
      <c r="Q31" s="797">
        <f>SUM(Q20:Q28)</f>
        <v>0</v>
      </c>
      <c r="R31" s="687"/>
      <c r="S31" s="687"/>
    </row>
    <row r="32" spans="1:30" ht="16.5">
      <c r="A32" s="94"/>
      <c r="B32" s="93"/>
      <c r="C32" s="92"/>
      <c r="D32" s="92"/>
      <c r="E32" s="92"/>
      <c r="F32" s="92"/>
      <c r="G32" s="92"/>
      <c r="H32" s="92"/>
      <c r="I32" s="92"/>
      <c r="J32" s="92"/>
      <c r="K32" s="92"/>
      <c r="L32" s="92"/>
      <c r="M32" s="92"/>
      <c r="N32" s="92"/>
      <c r="O32" s="92"/>
      <c r="P32" s="92"/>
      <c r="Q32" s="92"/>
    </row>
    <row r="33" spans="1:17" ht="21" customHeight="1">
      <c r="A33" s="97"/>
      <c r="B33" s="98"/>
      <c r="C33" s="98"/>
      <c r="D33" s="98"/>
      <c r="E33" s="98"/>
      <c r="F33" s="98"/>
      <c r="G33" s="98"/>
      <c r="H33" s="98"/>
      <c r="I33" s="98"/>
      <c r="J33" s="98"/>
      <c r="K33" s="98"/>
      <c r="L33" s="98"/>
      <c r="M33" s="98"/>
      <c r="N33" s="98"/>
      <c r="O33" s="1311"/>
      <c r="P33" s="1311"/>
      <c r="Q33" s="1311"/>
    </row>
    <row r="34" spans="1:17" ht="33.6" customHeight="1">
      <c r="A34" s="99" t="s">
        <v>402</v>
      </c>
      <c r="B34" s="113" t="str">
        <f>IF('Sch-1'!B254=0,"", 'Sch-1'!B254)</f>
        <v>--</v>
      </c>
      <c r="C34" s="100"/>
      <c r="D34" s="100"/>
      <c r="E34" s="100"/>
      <c r="F34" s="100"/>
      <c r="G34" s="100"/>
      <c r="H34" s="100"/>
      <c r="I34" s="100"/>
      <c r="J34" s="100"/>
      <c r="K34" s="100"/>
      <c r="L34" s="100"/>
      <c r="M34" s="100"/>
      <c r="N34" s="100"/>
      <c r="O34" s="1311" t="str">
        <f>"Printed Name : " &amp; IF('Sch-1'!M255=0,"",'Sch-1'!M255)</f>
        <v xml:space="preserve">Printed Name : </v>
      </c>
      <c r="P34" s="1311"/>
      <c r="Q34" s="1311"/>
    </row>
    <row r="35" spans="1:17" ht="33.6" customHeight="1">
      <c r="A35" s="99" t="s">
        <v>403</v>
      </c>
      <c r="B35" s="113" t="str">
        <f>IF('Sch-1'!B255=0,"", 'Sch-1'!B255)</f>
        <v/>
      </c>
      <c r="C35" s="34"/>
      <c r="D35" s="34"/>
      <c r="E35" s="34"/>
      <c r="F35" s="34"/>
      <c r="G35" s="34"/>
      <c r="H35" s="34"/>
      <c r="I35" s="34"/>
      <c r="J35" s="34"/>
      <c r="K35" s="34"/>
      <c r="L35" s="34"/>
      <c r="M35" s="34"/>
      <c r="N35" s="34"/>
      <c r="O35" s="1311" t="str">
        <f>"Designation   : " &amp; IF('Sch-1'!M256=0,"",'Sch-1'!M256)</f>
        <v xml:space="preserve">Designation   : </v>
      </c>
      <c r="P35" s="1311"/>
      <c r="Q35" s="1311"/>
    </row>
    <row r="36" spans="1:17" ht="33.6" customHeight="1">
      <c r="A36" s="89"/>
      <c r="B36" s="88"/>
      <c r="C36" s="34"/>
      <c r="D36" s="34"/>
      <c r="E36" s="34"/>
      <c r="F36" s="34"/>
      <c r="G36" s="34"/>
      <c r="H36" s="34"/>
      <c r="I36" s="34"/>
      <c r="J36" s="34"/>
      <c r="K36" s="34"/>
      <c r="L36" s="34"/>
      <c r="M36" s="34"/>
      <c r="N36" s="34"/>
      <c r="O36" s="1311"/>
      <c r="P36" s="1311"/>
      <c r="Q36" s="1311"/>
    </row>
    <row r="37" spans="1:17" ht="33.6" customHeight="1">
      <c r="A37" s="89"/>
      <c r="B37" s="88"/>
      <c r="C37" s="34"/>
      <c r="D37" s="34"/>
      <c r="E37" s="34"/>
      <c r="F37" s="34"/>
      <c r="G37" s="34"/>
      <c r="H37" s="34"/>
      <c r="I37" s="34"/>
      <c r="J37" s="34"/>
      <c r="K37" s="34"/>
      <c r="L37" s="34"/>
      <c r="M37" s="34"/>
      <c r="N37" s="34"/>
      <c r="O37" s="89"/>
      <c r="P37" s="186"/>
      <c r="Q37" s="102"/>
    </row>
  </sheetData>
  <sheetProtection formatColumns="0" formatRows="0" selectLockedCells="1"/>
  <customSheetViews>
    <customSheetView guid="{B79CB868-E256-4BC8-93B8-32C16DA3E61B}" showPageBreaks="1" fitToPage="1" printArea="1" hiddenColumns="1" state="hidden" view="pageBreakPreview" topLeftCell="G13">
      <selection activeCell="M20" sqref="M20:N23"/>
      <pageMargins left="0.25" right="0.25" top="0.75" bottom="0.75" header="0.3" footer="0.3"/>
      <pageSetup scale="58" fitToHeight="0" orientation="landscape" r:id="rId1"/>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2"/>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4"/>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5"/>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6"/>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7"/>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8"/>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9"/>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10"/>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1"/>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2"/>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3"/>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4"/>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5"/>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6"/>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7"/>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8"/>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9"/>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20"/>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21"/>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22"/>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23"/>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2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25"/>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26"/>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8"/>
      <headerFooter alignWithMargins="0">
        <oddFooter>&amp;R&amp;"Book Antiqua,Bold"&amp;10Schedule-4/ Page &amp;P of &amp;N</oddFooter>
      </headerFooter>
    </customSheetView>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29"/>
      <headerFooter alignWithMargins="0">
        <oddFooter>&amp;R&amp;"Book Antiqua,Bold"&amp;10Schedule-4/ Page &amp;P of &amp;N</oddFooter>
      </headerFooter>
    </customSheetView>
  </customSheetViews>
  <mergeCells count="17">
    <mergeCell ref="A3:Q3"/>
    <mergeCell ref="A4:Q4"/>
    <mergeCell ref="B8:O8"/>
    <mergeCell ref="B9:O9"/>
    <mergeCell ref="B10:O10"/>
    <mergeCell ref="B11:O11"/>
    <mergeCell ref="A7:O7"/>
    <mergeCell ref="O33:Q33"/>
    <mergeCell ref="O36:Q36"/>
    <mergeCell ref="O35:Q35"/>
    <mergeCell ref="O34:Q34"/>
    <mergeCell ref="B18:Q18"/>
    <mergeCell ref="A30:I30"/>
    <mergeCell ref="J31:O31"/>
    <mergeCell ref="J30:O30"/>
    <mergeCell ref="B19:H19"/>
    <mergeCell ref="B24:H24"/>
  </mergeCells>
  <phoneticPr fontId="2" type="noConversion"/>
  <conditionalFormatting sqref="O20">
    <cfRule type="expression" dxfId="29" priority="54" stopIfTrue="1">
      <formula>N20&gt;0</formula>
    </cfRule>
  </conditionalFormatting>
  <conditionalFormatting sqref="O21">
    <cfRule type="expression" dxfId="28" priority="52" stopIfTrue="1">
      <formula>N21&gt;0</formula>
    </cfRule>
  </conditionalFormatting>
  <conditionalFormatting sqref="O27">
    <cfRule type="expression" dxfId="27" priority="50" stopIfTrue="1">
      <formula>N27&gt;0</formula>
    </cfRule>
  </conditionalFormatting>
  <conditionalFormatting sqref="O28">
    <cfRule type="expression" dxfId="26" priority="48" stopIfTrue="1">
      <formula>N28&gt;0</formula>
    </cfRule>
  </conditionalFormatting>
  <conditionalFormatting sqref="I20">
    <cfRule type="expression" dxfId="25" priority="9" stopIfTrue="1">
      <formula>H20&gt;0</formula>
    </cfRule>
  </conditionalFormatting>
  <conditionalFormatting sqref="K20:K23">
    <cfRule type="cellIs" dxfId="24" priority="6" stopIfTrue="1" operator="equal">
      <formula>"a"</formula>
    </cfRule>
  </conditionalFormatting>
  <conditionalFormatting sqref="K20:K23">
    <cfRule type="expression" dxfId="23" priority="5" stopIfTrue="1">
      <formula>J20&gt;0</formula>
    </cfRule>
  </conditionalFormatting>
  <conditionalFormatting sqref="O22">
    <cfRule type="expression" dxfId="22" priority="16" stopIfTrue="1">
      <formula>N22&gt;0</formula>
    </cfRule>
  </conditionalFormatting>
  <conditionalFormatting sqref="O23">
    <cfRule type="expression" dxfId="21" priority="14" stopIfTrue="1">
      <formula>N23&gt;0</formula>
    </cfRule>
  </conditionalFormatting>
  <conditionalFormatting sqref="O25">
    <cfRule type="expression" dxfId="20" priority="12" stopIfTrue="1">
      <formula>N25&gt;0</formula>
    </cfRule>
  </conditionalFormatting>
  <conditionalFormatting sqref="O26">
    <cfRule type="expression" dxfId="19" priority="10" stopIfTrue="1">
      <formula>N26&gt;0</formula>
    </cfRule>
  </conditionalFormatting>
  <conditionalFormatting sqref="I21:I23">
    <cfRule type="expression" dxfId="18" priority="8" stopIfTrue="1">
      <formula>H21&gt;0</formula>
    </cfRule>
  </conditionalFormatting>
  <conditionalFormatting sqref="K20:K23">
    <cfRule type="expression" dxfId="17" priority="7" stopIfTrue="1">
      <formula>H20&gt;0</formula>
    </cfRule>
  </conditionalFormatting>
  <conditionalFormatting sqref="I25:I28">
    <cfRule type="expression" dxfId="16" priority="4" stopIfTrue="1">
      <formula>H25&gt;0</formula>
    </cfRule>
  </conditionalFormatting>
  <conditionalFormatting sqref="K25:K28">
    <cfRule type="expression" dxfId="15" priority="3" stopIfTrue="1">
      <formula>H25&gt;0</formula>
    </cfRule>
  </conditionalFormatting>
  <conditionalFormatting sqref="K25:K28">
    <cfRule type="cellIs" dxfId="14" priority="2" stopIfTrue="1" operator="equal">
      <formula>"a"</formula>
    </cfRule>
  </conditionalFormatting>
  <conditionalFormatting sqref="K25:K28">
    <cfRule type="expression" dxfId="13" priority="1" stopIfTrue="1">
      <formula>J25&gt;0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30"/>
  <headerFooter alignWithMargins="0">
    <oddFooter>&amp;R&amp;"Book Antiqua,Bold"&amp;10Schedule-4/ Page &amp;P of &amp;N</oddFooter>
  </headerFooter>
  <drawing r:id="rId3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zoomScaleNormal="100" zoomScaleSheetLayoutView="100" workbookViewId="0">
      <selection activeCell="B15" sqref="B15:C15"/>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6" width="10" style="159" customWidth="1"/>
    <col min="7" max="7" width="29.875" style="159" customWidth="1"/>
    <col min="8" max="8" width="10" style="159" customWidth="1"/>
    <col min="9" max="9" width="12.25" style="159" hidden="1" customWidth="1"/>
    <col min="10" max="10" width="12.625" style="159" hidden="1" customWidth="1"/>
    <col min="11" max="11" width="15" style="159" hidden="1" customWidth="1"/>
    <col min="12" max="13" width="10" style="159" hidden="1" customWidth="1"/>
    <col min="14" max="14" width="18.625" style="159" hidden="1" customWidth="1"/>
    <col min="15" max="15" width="16" style="159" hidden="1" customWidth="1"/>
    <col min="16" max="16" width="10" style="159" hidden="1" customWidth="1"/>
    <col min="17" max="17" width="10" style="159" customWidth="1"/>
    <col min="18" max="18" width="10" style="38" customWidth="1"/>
    <col min="19" max="24" width="10" style="159" customWidth="1"/>
    <col min="25" max="16384" width="10" style="38"/>
  </cols>
  <sheetData>
    <row r="1" spans="1:15" ht="18" customHeight="1">
      <c r="A1" s="59" t="str">
        <f>Cover!B3</f>
        <v>Specification No.: CC/T/W-AIS/DOM/A06/23/02699</v>
      </c>
      <c r="B1" s="60"/>
      <c r="C1" s="61"/>
      <c r="D1" s="61"/>
      <c r="E1" s="8" t="s">
        <v>423</v>
      </c>
    </row>
    <row r="2" spans="1:15" ht="8.1" customHeight="1">
      <c r="A2" s="4"/>
      <c r="B2" s="13"/>
      <c r="C2" s="6"/>
      <c r="D2" s="6"/>
      <c r="E2" s="1"/>
      <c r="F2" s="194"/>
    </row>
    <row r="3" spans="1:15" ht="64.5" customHeight="1">
      <c r="A3" s="1329" t="str">
        <f>Cover!$B$2</f>
        <v>765kV AIS Extn. Substation Package SS-01 for (i) Construction of 2 nos. of 765kV line bays at Sikar II for Sikar II – Bhadla II 765kV D/c line (ii) Construction of 2 nos. of 765kV line bays at Bhadla II for Sikar II – Bhadla II 765kV D/c line associated with Transmission Scheme for evacuation of power from Solar Energy Zones in Rajasthan (8.1 GW) under Phase II-Part E.</v>
      </c>
      <c r="B3" s="1329"/>
      <c r="C3" s="1329"/>
      <c r="D3" s="1329"/>
      <c r="E3" s="1329"/>
    </row>
    <row r="4" spans="1:15" ht="22.15" customHeight="1">
      <c r="A4" s="1333" t="s">
        <v>25</v>
      </c>
      <c r="B4" s="1333"/>
      <c r="C4" s="1333"/>
      <c r="D4" s="1333"/>
      <c r="E4" s="1333"/>
    </row>
    <row r="5" spans="1:15" ht="12" customHeight="1">
      <c r="A5" s="44"/>
      <c r="B5" s="39"/>
      <c r="C5" s="39"/>
      <c r="D5" s="39"/>
      <c r="E5" s="39"/>
    </row>
    <row r="6" spans="1:15" ht="18" customHeight="1">
      <c r="A6" s="31" t="str">
        <f>'Sch-1'!A6</f>
        <v>Bidder’s Name and Address (Sole Bidder) :</v>
      </c>
      <c r="D6" s="64" t="s">
        <v>392</v>
      </c>
    </row>
    <row r="7" spans="1:15" ht="18" customHeight="1">
      <c r="A7" s="180" t="str">
        <f>'Sch-1'!A7</f>
        <v/>
      </c>
      <c r="D7" s="65" t="str">
        <f>'Sch-1'!M7</f>
        <v>Contracts Services, 3rd Floor</v>
      </c>
    </row>
    <row r="8" spans="1:15" ht="18" customHeight="1">
      <c r="A8" s="42" t="s">
        <v>408</v>
      </c>
      <c r="B8" s="1332" t="str">
        <f>IF('Sch-1'!C8=0, "", 'Sch-1'!C8)</f>
        <v xml:space="preserve">…….. …….. …….. …….. …….. …….. </v>
      </c>
      <c r="C8" s="1332"/>
      <c r="D8" s="65" t="str">
        <f>'Sch-1'!M8</f>
        <v>Power Grid Corporation of India Ltd.,</v>
      </c>
    </row>
    <row r="9" spans="1:15" ht="18" customHeight="1">
      <c r="A9" s="42" t="s">
        <v>409</v>
      </c>
      <c r="B9" s="1332" t="str">
        <f>IF('Sch-1'!C9=0, "", 'Sch-1'!C9)</f>
        <v xml:space="preserve">…….. …….. …….. …….. …….. …….. </v>
      </c>
      <c r="C9" s="1332"/>
      <c r="D9" s="65" t="str">
        <f>'Sch-1'!M9</f>
        <v>"Saudamini", Plot No.-2</v>
      </c>
    </row>
    <row r="10" spans="1:15" ht="18" customHeight="1">
      <c r="A10" s="43"/>
      <c r="B10" s="1332" t="str">
        <f>IF('Sch-1'!C10=0, "", 'Sch-1'!C10)</f>
        <v xml:space="preserve">…….. …….. …….. …….. …….. …….. </v>
      </c>
      <c r="C10" s="1332"/>
      <c r="D10" s="65" t="str">
        <f>'Sch-1'!M10</f>
        <v xml:space="preserve">Sector-29, </v>
      </c>
    </row>
    <row r="11" spans="1:15" ht="18" customHeight="1">
      <c r="A11" s="43"/>
      <c r="B11" s="1332" t="str">
        <f>IF('Sch-1'!C11=0, "", 'Sch-1'!C11)</f>
        <v xml:space="preserve">…….. …….. …….. …….. …….. …….. </v>
      </c>
      <c r="C11" s="1332"/>
      <c r="D11" s="65" t="str">
        <f>'Sch-1'!M11</f>
        <v>Gurgaon (Haryana) - 122001</v>
      </c>
    </row>
    <row r="12" spans="1:15" ht="8.1" customHeight="1"/>
    <row r="13" spans="1:15" ht="22.15" customHeight="1">
      <c r="A13" s="76" t="s">
        <v>378</v>
      </c>
      <c r="B13" s="1334" t="s">
        <v>379</v>
      </c>
      <c r="C13" s="1335"/>
      <c r="D13" s="1330" t="s">
        <v>380</v>
      </c>
      <c r="E13" s="1331"/>
      <c r="I13" s="1328" t="s">
        <v>257</v>
      </c>
      <c r="J13" s="1328"/>
      <c r="K13" s="1328"/>
      <c r="M13" s="1328" t="s">
        <v>283</v>
      </c>
      <c r="N13" s="1328"/>
      <c r="O13" s="1328"/>
    </row>
    <row r="14" spans="1:15" ht="18" customHeight="1">
      <c r="A14" s="45" t="s">
        <v>381</v>
      </c>
      <c r="B14" s="1342" t="s">
        <v>490</v>
      </c>
      <c r="C14" s="1343"/>
      <c r="D14" s="1340"/>
      <c r="E14" s="1341"/>
      <c r="I14" s="271" t="s">
        <v>232</v>
      </c>
      <c r="K14" s="271" t="e">
        <f>ROUND('Sch-1'!AE3*#REF!,0)</f>
        <v>#REF!</v>
      </c>
      <c r="M14" s="271" t="s">
        <v>232</v>
      </c>
      <c r="O14" s="271" t="e">
        <f>ROUND('Sch-1'!AE5*#REF!,0)</f>
        <v>#REF!</v>
      </c>
    </row>
    <row r="15" spans="1:15" ht="89.25" customHeight="1">
      <c r="A15" s="46"/>
      <c r="B15" s="1337" t="s">
        <v>491</v>
      </c>
      <c r="C15" s="1338"/>
      <c r="D15" s="1353">
        <f>'Sch-1'!N249+'Sch-7'!N21</f>
        <v>0</v>
      </c>
      <c r="E15" s="1354"/>
      <c r="G15" s="571"/>
    </row>
    <row r="16" spans="1:15" ht="18" customHeight="1">
      <c r="A16" s="45" t="s">
        <v>382</v>
      </c>
      <c r="B16" s="1342" t="s">
        <v>492</v>
      </c>
      <c r="C16" s="1343"/>
      <c r="D16" s="1339"/>
      <c r="E16" s="1339"/>
      <c r="I16" s="271" t="s">
        <v>258</v>
      </c>
      <c r="K16" s="272">
        <f>IF(ISERROR(ROUND((#REF!+#REF!)*#REF!,0)),0, ROUND((#REF!+#REF!)*#REF!,0))</f>
        <v>0</v>
      </c>
      <c r="M16" s="271" t="s">
        <v>258</v>
      </c>
      <c r="O16" s="272">
        <f>IF(ISERROR(ROUND((#REF!+#REF!)*#REF!,0)),0, ROUND((#REF!+#REF!)*#REF!,0))</f>
        <v>0</v>
      </c>
    </row>
    <row r="17" spans="1:15" ht="72.75" customHeight="1">
      <c r="A17" s="46"/>
      <c r="B17" s="1337" t="s">
        <v>554</v>
      </c>
      <c r="C17" s="1338"/>
      <c r="D17" s="1353">
        <f>'Sch-3 '!S258+'Sch-4'!Q23+'Sch-4b'!Q31</f>
        <v>0</v>
      </c>
      <c r="E17" s="1354"/>
      <c r="G17" s="569"/>
      <c r="I17" s="273" t="e">
        <f>#REF!/'Sch-1'!AE1</f>
        <v>#REF!</v>
      </c>
      <c r="K17" s="159">
        <f>'Sch-1'!AE3</f>
        <v>0</v>
      </c>
      <c r="M17" s="273" t="e">
        <f>I17</f>
        <v>#REF!</v>
      </c>
      <c r="O17" s="159">
        <f>'Sch-1'!AE5</f>
        <v>0</v>
      </c>
    </row>
    <row r="18" spans="1:15" ht="18" customHeight="1">
      <c r="A18" s="1336"/>
      <c r="B18" s="1351" t="s">
        <v>495</v>
      </c>
      <c r="C18" s="1352"/>
      <c r="D18" s="1344">
        <f>D17+D15</f>
        <v>0</v>
      </c>
      <c r="E18" s="1345"/>
      <c r="I18" s="159" t="s">
        <v>274</v>
      </c>
      <c r="K18" s="274" t="e">
        <f>K14+K16+#REF!</f>
        <v>#REF!</v>
      </c>
      <c r="M18" s="159" t="s">
        <v>284</v>
      </c>
      <c r="O18" s="274" t="e">
        <f>O14+O16+#REF!</f>
        <v>#REF!</v>
      </c>
    </row>
    <row r="19" spans="1:15" ht="24.75" customHeight="1">
      <c r="A19" s="1336"/>
      <c r="B19" s="1349"/>
      <c r="C19" s="1350"/>
      <c r="D19" s="1347"/>
      <c r="E19" s="1348"/>
    </row>
    <row r="20" spans="1:15" ht="18" customHeight="1">
      <c r="B20" s="48"/>
      <c r="C20" s="48"/>
      <c r="D20" s="49"/>
      <c r="E20" s="49"/>
    </row>
    <row r="21" spans="1:15" ht="24" customHeight="1">
      <c r="A21" s="71"/>
      <c r="B21" s="1346"/>
      <c r="C21" s="1346"/>
      <c r="D21" s="1346"/>
      <c r="E21" s="1346"/>
    </row>
    <row r="22" spans="1:15" ht="18" customHeight="1">
      <c r="A22" s="50"/>
      <c r="B22" s="50"/>
      <c r="C22" s="50"/>
      <c r="D22" s="50"/>
      <c r="E22" s="50"/>
    </row>
    <row r="23" spans="1:15" ht="30" customHeight="1">
      <c r="A23" s="50"/>
      <c r="B23" s="50"/>
      <c r="C23" s="36"/>
      <c r="D23" s="50"/>
      <c r="E23" s="50"/>
    </row>
    <row r="24" spans="1:15" ht="30" customHeight="1">
      <c r="A24" s="35" t="s">
        <v>72</v>
      </c>
      <c r="B24" s="112" t="str">
        <f>IF('Sch-1'!B254=0,"", 'Sch-1'!B254)</f>
        <v>--</v>
      </c>
      <c r="C24" s="36" t="s">
        <v>404</v>
      </c>
      <c r="D24" s="106" t="str">
        <f>IF('Sch-1'!M255=0,"",'Sch-1'!M255)</f>
        <v/>
      </c>
      <c r="F24" s="275"/>
    </row>
    <row r="25" spans="1:15" ht="30" customHeight="1">
      <c r="A25" s="35" t="s">
        <v>452</v>
      </c>
      <c r="B25" s="105" t="str">
        <f>IF('Sch-1'!B255=0,"", 'Sch-1'!B255)</f>
        <v/>
      </c>
      <c r="C25" s="36" t="s">
        <v>405</v>
      </c>
      <c r="D25" s="106" t="str">
        <f>IF('Sch-1'!M256=0,"",'Sch-1'!M256)</f>
        <v/>
      </c>
      <c r="F25" s="275"/>
    </row>
    <row r="26" spans="1:15" ht="30" customHeight="1">
      <c r="A26" s="201"/>
      <c r="B26" s="200"/>
      <c r="C26" s="36"/>
      <c r="D26" s="159"/>
      <c r="E26" s="159"/>
      <c r="F26" s="275"/>
    </row>
    <row r="27" spans="1:15" ht="33" customHeight="1">
      <c r="A27" s="201"/>
      <c r="B27" s="200"/>
      <c r="C27" s="194"/>
      <c r="D27" s="209"/>
      <c r="E27" s="224"/>
      <c r="F27" s="275"/>
    </row>
    <row r="28" spans="1:15" ht="22.15" customHeight="1">
      <c r="A28" s="225"/>
      <c r="B28" s="225"/>
      <c r="C28" s="225"/>
      <c r="D28" s="225"/>
      <c r="E28" s="226"/>
    </row>
    <row r="29" spans="1:15" ht="22.15" customHeight="1">
      <c r="A29" s="225"/>
      <c r="B29" s="225"/>
      <c r="C29" s="225"/>
      <c r="D29" s="225"/>
      <c r="E29" s="226"/>
    </row>
    <row r="30" spans="1:15" ht="22.15" customHeight="1">
      <c r="A30" s="225"/>
      <c r="B30" s="225"/>
      <c r="C30" s="225"/>
      <c r="D30" s="225"/>
      <c r="E30" s="226"/>
    </row>
    <row r="31" spans="1:15" ht="22.15" customHeight="1">
      <c r="A31" s="225"/>
      <c r="B31" s="225"/>
      <c r="C31" s="225"/>
      <c r="D31" s="225"/>
      <c r="E31" s="226"/>
    </row>
    <row r="32" spans="1:15" ht="22.15" customHeight="1">
      <c r="A32" s="225"/>
      <c r="B32" s="225"/>
      <c r="C32" s="225"/>
      <c r="D32" s="225"/>
      <c r="E32" s="226"/>
    </row>
    <row r="33" spans="1:5" ht="22.15" customHeight="1">
      <c r="A33" s="225"/>
      <c r="B33" s="225"/>
      <c r="C33" s="225"/>
      <c r="D33" s="225"/>
      <c r="E33" s="226"/>
    </row>
    <row r="34" spans="1:5" ht="25.15" customHeight="1">
      <c r="A34" s="224"/>
      <c r="B34" s="224"/>
      <c r="C34" s="224"/>
      <c r="D34" s="224"/>
      <c r="E34" s="224"/>
    </row>
    <row r="35" spans="1:5" ht="25.15" customHeight="1">
      <c r="A35" s="224"/>
      <c r="B35" s="224"/>
      <c r="C35" s="224"/>
      <c r="D35" s="224"/>
      <c r="E35" s="224"/>
    </row>
    <row r="36" spans="1:5" ht="25.15" customHeight="1">
      <c r="A36" s="224"/>
      <c r="B36" s="224"/>
      <c r="C36" s="224"/>
      <c r="D36" s="224"/>
      <c r="E36" s="224"/>
    </row>
    <row r="37" spans="1:5" ht="25.15" customHeight="1">
      <c r="A37" s="224"/>
      <c r="B37" s="224"/>
      <c r="C37" s="224"/>
      <c r="D37" s="224"/>
      <c r="E37" s="224"/>
    </row>
    <row r="38" spans="1:5" ht="25.15" customHeight="1">
      <c r="A38" s="224"/>
      <c r="B38" s="224"/>
      <c r="C38" s="224"/>
      <c r="D38" s="224"/>
      <c r="E38" s="224"/>
    </row>
    <row r="39" spans="1:5" ht="25.15" customHeight="1">
      <c r="A39" s="224"/>
      <c r="B39" s="224"/>
      <c r="C39" s="224"/>
      <c r="D39" s="224"/>
      <c r="E39" s="224"/>
    </row>
    <row r="40" spans="1:5" ht="25.15" customHeight="1">
      <c r="A40" s="224"/>
      <c r="B40" s="224"/>
      <c r="C40" s="224"/>
      <c r="D40" s="224"/>
      <c r="E40" s="224"/>
    </row>
    <row r="41" spans="1:5" ht="25.15" customHeight="1">
      <c r="A41" s="224"/>
      <c r="B41" s="224"/>
      <c r="C41" s="224"/>
      <c r="D41" s="224"/>
      <c r="E41" s="224"/>
    </row>
    <row r="42" spans="1:5" ht="25.15" customHeight="1">
      <c r="A42" s="224"/>
      <c r="B42" s="224"/>
      <c r="C42" s="224"/>
      <c r="D42" s="224"/>
      <c r="E42" s="224"/>
    </row>
    <row r="43" spans="1:5" ht="25.15" customHeight="1">
      <c r="A43" s="224"/>
      <c r="B43" s="224"/>
      <c r="C43" s="224"/>
      <c r="D43" s="224"/>
      <c r="E43" s="224"/>
    </row>
    <row r="44" spans="1:5" ht="25.15" customHeight="1">
      <c r="A44" s="224"/>
      <c r="B44" s="224"/>
      <c r="C44" s="224"/>
      <c r="D44" s="224"/>
      <c r="E44" s="224"/>
    </row>
    <row r="45" spans="1:5" ht="25.15" customHeight="1">
      <c r="A45" s="224"/>
      <c r="B45" s="224"/>
      <c r="C45" s="224"/>
      <c r="D45" s="224"/>
      <c r="E45" s="224"/>
    </row>
    <row r="46" spans="1:5" ht="25.15" customHeight="1">
      <c r="A46" s="224"/>
      <c r="B46" s="224"/>
      <c r="C46" s="224"/>
      <c r="D46" s="224"/>
      <c r="E46" s="224"/>
    </row>
    <row r="47" spans="1:5" ht="25.15" customHeight="1">
      <c r="A47" s="224"/>
      <c r="B47" s="224"/>
      <c r="C47" s="224"/>
      <c r="D47" s="224"/>
      <c r="E47" s="224"/>
    </row>
    <row r="48" spans="1:5" ht="25.15" customHeight="1">
      <c r="A48" s="224"/>
      <c r="B48" s="224"/>
      <c r="C48" s="224"/>
      <c r="D48" s="224"/>
      <c r="E48" s="224"/>
    </row>
    <row r="49" spans="1:5" ht="25.15" customHeight="1">
      <c r="A49" s="224"/>
      <c r="B49" s="224"/>
      <c r="C49" s="224"/>
      <c r="D49" s="224"/>
      <c r="E49" s="224"/>
    </row>
    <row r="50" spans="1:5" ht="25.15" customHeight="1">
      <c r="A50" s="224"/>
      <c r="B50" s="224"/>
      <c r="C50" s="224"/>
      <c r="D50" s="224"/>
      <c r="E50" s="224"/>
    </row>
    <row r="51" spans="1:5" ht="25.15" customHeight="1">
      <c r="A51" s="224"/>
      <c r="B51" s="224"/>
      <c r="C51" s="224"/>
      <c r="D51" s="224"/>
      <c r="E51" s="224"/>
    </row>
    <row r="52" spans="1:5" ht="25.15" customHeight="1">
      <c r="A52" s="224"/>
      <c r="B52" s="224"/>
      <c r="C52" s="224"/>
      <c r="D52" s="224"/>
      <c r="E52" s="224"/>
    </row>
    <row r="53" spans="1:5" ht="25.15" customHeight="1">
      <c r="A53" s="224"/>
      <c r="B53" s="224"/>
      <c r="C53" s="224"/>
      <c r="D53" s="224"/>
      <c r="E53" s="224"/>
    </row>
    <row r="54" spans="1:5" ht="25.15" customHeight="1">
      <c r="A54" s="224"/>
      <c r="B54" s="224"/>
      <c r="C54" s="224"/>
      <c r="D54" s="224"/>
      <c r="E54" s="224"/>
    </row>
    <row r="55" spans="1:5" ht="25.15" customHeight="1">
      <c r="A55" s="224"/>
      <c r="B55" s="224"/>
      <c r="C55" s="224"/>
      <c r="D55" s="224"/>
      <c r="E55" s="224"/>
    </row>
    <row r="56" spans="1:5" ht="25.15" customHeight="1">
      <c r="A56" s="224"/>
      <c r="B56" s="224"/>
      <c r="C56" s="224"/>
      <c r="D56" s="224"/>
      <c r="E56" s="224"/>
    </row>
    <row r="57" spans="1:5">
      <c r="A57" s="224"/>
      <c r="B57" s="224"/>
      <c r="C57" s="224"/>
      <c r="D57" s="224"/>
      <c r="E57" s="224"/>
    </row>
    <row r="58" spans="1:5">
      <c r="A58" s="224"/>
      <c r="B58" s="224"/>
      <c r="C58" s="224"/>
      <c r="D58" s="224"/>
      <c r="E58" s="224"/>
    </row>
    <row r="59" spans="1:5">
      <c r="A59" s="224"/>
      <c r="B59" s="224"/>
      <c r="C59" s="224"/>
      <c r="D59" s="224"/>
      <c r="E59" s="224"/>
    </row>
    <row r="60" spans="1:5">
      <c r="A60" s="224"/>
      <c r="B60" s="224"/>
      <c r="C60" s="224"/>
      <c r="D60" s="224"/>
      <c r="E60" s="224"/>
    </row>
    <row r="61" spans="1:5">
      <c r="A61" s="224"/>
      <c r="B61" s="224"/>
      <c r="C61" s="224"/>
      <c r="D61" s="224"/>
      <c r="E61" s="224"/>
    </row>
    <row r="62" spans="1:5">
      <c r="A62" s="224"/>
      <c r="B62" s="224"/>
      <c r="C62" s="224"/>
      <c r="D62" s="224"/>
      <c r="E62" s="224"/>
    </row>
    <row r="63" spans="1:5">
      <c r="A63" s="224"/>
      <c r="B63" s="224"/>
      <c r="C63" s="224"/>
      <c r="D63" s="224"/>
      <c r="E63" s="224"/>
    </row>
    <row r="64" spans="1:5">
      <c r="A64" s="224"/>
      <c r="B64" s="224"/>
      <c r="C64" s="224"/>
      <c r="D64" s="224"/>
      <c r="E64" s="224"/>
    </row>
    <row r="65" spans="1:5">
      <c r="A65" s="224"/>
      <c r="B65" s="224"/>
      <c r="C65" s="224"/>
      <c r="D65" s="224"/>
      <c r="E65" s="224"/>
    </row>
    <row r="66" spans="1:5">
      <c r="A66" s="224"/>
      <c r="B66" s="224"/>
      <c r="C66" s="224"/>
      <c r="D66" s="224"/>
      <c r="E66" s="224"/>
    </row>
    <row r="67" spans="1:5">
      <c r="A67" s="224"/>
      <c r="B67" s="224"/>
      <c r="C67" s="224"/>
      <c r="D67" s="224"/>
      <c r="E67" s="224"/>
    </row>
    <row r="68" spans="1:5">
      <c r="A68" s="224"/>
      <c r="B68" s="224"/>
      <c r="C68" s="224"/>
      <c r="D68" s="224"/>
      <c r="E68" s="224"/>
    </row>
    <row r="69" spans="1:5">
      <c r="A69" s="224"/>
      <c r="B69" s="224"/>
      <c r="C69" s="224"/>
      <c r="D69" s="224"/>
      <c r="E69" s="224"/>
    </row>
    <row r="70" spans="1:5">
      <c r="A70" s="224"/>
      <c r="B70" s="224"/>
      <c r="C70" s="224"/>
      <c r="D70" s="224"/>
      <c r="E70" s="224"/>
    </row>
    <row r="71" spans="1:5">
      <c r="A71" s="224"/>
      <c r="B71" s="224"/>
      <c r="C71" s="224"/>
      <c r="D71" s="224"/>
      <c r="E71" s="224"/>
    </row>
    <row r="72" spans="1:5">
      <c r="A72" s="224"/>
      <c r="B72" s="224"/>
      <c r="C72" s="224"/>
      <c r="D72" s="224"/>
      <c r="E72" s="224"/>
    </row>
    <row r="73" spans="1:5">
      <c r="A73" s="224"/>
      <c r="B73" s="224"/>
      <c r="C73" s="224"/>
      <c r="D73" s="224"/>
      <c r="E73" s="224"/>
    </row>
    <row r="74" spans="1:5">
      <c r="A74" s="224"/>
      <c r="B74" s="224"/>
      <c r="C74" s="224"/>
      <c r="D74" s="224"/>
      <c r="E74" s="224"/>
    </row>
  </sheetData>
  <sheetProtection algorithmName="SHA-512" hashValue="WKAiEP9cXxPTXkR4nveyk4lRfM+RvcMMYOhq8M9G0yKmj0Gg8qjn58sxUqdUog4DlNlYtbbXrYmMvUbcUN2ZRw==" saltValue="TQgLvIkcjKdOlFb05pVfFw==" spinCount="100000" sheet="1" formatColumns="0" formatRows="0" selectLockedCells="1"/>
  <dataConsolidate/>
  <customSheetViews>
    <customSheetView guid="{B79CB868-E256-4BC8-93B8-32C16DA3E61B}" showPageBreaks="1" printArea="1" hiddenColumns="1" view="pageBreakPreview">
      <selection activeCell="B15" sqref="B15:C1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29"/>
      <headerFooter alignWithMargins="0">
        <oddFooter>&amp;R&amp;"Book Antiqua,Bold"&amp;10Schedule-5/ Page &amp;P of &amp;N</oddFooter>
      </headerFooter>
    </customSheetView>
  </customSheetViews>
  <mergeCells count="24">
    <mergeCell ref="B21:E21"/>
    <mergeCell ref="D19:E19"/>
    <mergeCell ref="B19:C19"/>
    <mergeCell ref="B18:C18"/>
    <mergeCell ref="D15:E15"/>
    <mergeCell ref="D17:E17"/>
    <mergeCell ref="B16:C16"/>
    <mergeCell ref="A18:A19"/>
    <mergeCell ref="B17:C17"/>
    <mergeCell ref="D16:E16"/>
    <mergeCell ref="D14:E14"/>
    <mergeCell ref="B15:C15"/>
    <mergeCell ref="B14:C14"/>
    <mergeCell ref="D18:E18"/>
    <mergeCell ref="M13:O13"/>
    <mergeCell ref="A3:E3"/>
    <mergeCell ref="D13:E13"/>
    <mergeCell ref="B8:C8"/>
    <mergeCell ref="B10:C10"/>
    <mergeCell ref="A4:E4"/>
    <mergeCell ref="B11:C11"/>
    <mergeCell ref="B9:C9"/>
    <mergeCell ref="B13:C13"/>
    <mergeCell ref="I13:K13"/>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30"/>
  <headerFooter alignWithMargins="0">
    <oddFooter>&amp;R&amp;"Book Antiqua,Bold"&amp;10Schedule-5/ Page &amp;P of &amp;N</oddFooter>
  </headerFooter>
  <ignoredErrors>
    <ignoredError sqref="D16:E16 E17" unlockedFormula="1"/>
    <ignoredError sqref="A14 A16" numberStoredAsText="1"/>
  </ignoredErrors>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8" width="10" style="159" customWidth="1"/>
    <col min="9" max="9" width="12.25" style="159" customWidth="1"/>
    <col min="10" max="10" width="12.625" style="159" customWidth="1"/>
    <col min="11" max="11" width="15" style="159" customWidth="1"/>
    <col min="12" max="13" width="10" style="159" customWidth="1"/>
    <col min="14" max="14" width="18.625" style="159" customWidth="1"/>
    <col min="15" max="15" width="16" style="159" customWidth="1"/>
    <col min="16" max="17" width="10" style="159" customWidth="1"/>
    <col min="18" max="18" width="10" style="38" customWidth="1"/>
    <col min="19" max="24" width="10" style="159" customWidth="1"/>
    <col min="25" max="16384" width="10" style="38"/>
  </cols>
  <sheetData>
    <row r="1" spans="1:15" ht="18" customHeight="1">
      <c r="A1" s="59" t="str">
        <f>Cover!B3</f>
        <v>Specification No.: CC/T/W-AIS/DOM/A06/23/02699</v>
      </c>
      <c r="B1" s="60"/>
      <c r="C1" s="61"/>
      <c r="D1" s="61"/>
      <c r="E1" s="8" t="s">
        <v>423</v>
      </c>
    </row>
    <row r="2" spans="1:15" ht="8.1" customHeight="1">
      <c r="A2" s="4"/>
      <c r="B2" s="13"/>
      <c r="C2" s="6"/>
      <c r="D2" s="6"/>
      <c r="E2" s="1"/>
      <c r="F2" s="194"/>
    </row>
    <row r="3" spans="1:15" ht="66" customHeight="1">
      <c r="A3" s="1355" t="str">
        <f>Cover!$B$2</f>
        <v>765kV AIS Extn. Substation Package SS-01 for (i) Construction of 2 nos. of 765kV line bays at Sikar II for Sikar II – Bhadla II 765kV D/c line (ii) Construction of 2 nos. of 765kV line bays at Bhadla II for Sikar II – Bhadla II 765kV D/c line associated with Transmission Scheme for evacuation of power from Solar Energy Zones in Rajasthan (8.1 GW) under Phase II-Part E.</v>
      </c>
      <c r="B3" s="1355"/>
      <c r="C3" s="1355"/>
      <c r="D3" s="1355"/>
      <c r="E3" s="1355"/>
    </row>
    <row r="4" spans="1:15" ht="22.15" customHeight="1">
      <c r="A4" s="1333" t="s">
        <v>410</v>
      </c>
      <c r="B4" s="1333"/>
      <c r="C4" s="1333"/>
      <c r="D4" s="1333"/>
      <c r="E4" s="1333"/>
    </row>
    <row r="5" spans="1:15" ht="12" customHeight="1">
      <c r="A5" s="44"/>
      <c r="B5" s="39"/>
      <c r="C5" s="39"/>
      <c r="D5" s="39"/>
      <c r="E5" s="39"/>
    </row>
    <row r="6" spans="1:15" ht="18" customHeight="1">
      <c r="A6" s="31" t="str">
        <f>'Sch-1'!A6</f>
        <v>Bidder’s Name and Address (Sole Bidder) :</v>
      </c>
      <c r="D6" s="64" t="s">
        <v>392</v>
      </c>
    </row>
    <row r="7" spans="1:15" ht="18" customHeight="1">
      <c r="A7" s="180" t="str">
        <f>'Sch-1'!A7</f>
        <v/>
      </c>
      <c r="D7" s="65" t="str">
        <f>'Sch-1'!M7</f>
        <v>Contracts Services, 3rd Floor</v>
      </c>
    </row>
    <row r="8" spans="1:15" ht="18" customHeight="1">
      <c r="A8" s="42" t="s">
        <v>408</v>
      </c>
      <c r="B8" s="1332" t="str">
        <f>IF('Sch-1'!C8=0, "", 'Sch-1'!C8)</f>
        <v xml:space="preserve">…….. …….. …….. …….. …….. …….. </v>
      </c>
      <c r="C8" s="1332"/>
      <c r="D8" s="65" t="str">
        <f>'Sch-1'!M8</f>
        <v>Power Grid Corporation of India Ltd.,</v>
      </c>
    </row>
    <row r="9" spans="1:15" ht="18" customHeight="1">
      <c r="A9" s="42" t="s">
        <v>409</v>
      </c>
      <c r="B9" s="1332" t="str">
        <f>IF('Sch-1'!C9=0, "", 'Sch-1'!C9)</f>
        <v xml:space="preserve">…….. …….. …….. …….. …….. …….. </v>
      </c>
      <c r="C9" s="1332"/>
      <c r="D9" s="65" t="str">
        <f>'Sch-1'!M9</f>
        <v>"Saudamini", Plot No.-2</v>
      </c>
    </row>
    <row r="10" spans="1:15" ht="18" customHeight="1">
      <c r="A10" s="43"/>
      <c r="B10" s="1332" t="str">
        <f>IF('Sch-1'!C10=0, "", 'Sch-1'!C10)</f>
        <v xml:space="preserve">…….. …….. …….. …….. …….. …….. </v>
      </c>
      <c r="C10" s="1332"/>
      <c r="D10" s="65" t="str">
        <f>'Sch-1'!M10</f>
        <v xml:space="preserve">Sector-29, </v>
      </c>
    </row>
    <row r="11" spans="1:15" ht="18" customHeight="1">
      <c r="A11" s="43"/>
      <c r="B11" s="1332" t="str">
        <f>IF('Sch-1'!C11=0, "", 'Sch-1'!C11)</f>
        <v xml:space="preserve">…….. …….. …….. …….. …….. …….. </v>
      </c>
      <c r="C11" s="1332"/>
      <c r="D11" s="65" t="str">
        <f>'Sch-1'!M11</f>
        <v>Gurgaon (Haryana) - 122001</v>
      </c>
    </row>
    <row r="12" spans="1:15" ht="8.1" customHeight="1"/>
    <row r="13" spans="1:15" ht="22.15" customHeight="1">
      <c r="A13" s="76" t="s">
        <v>378</v>
      </c>
      <c r="B13" s="1334" t="s">
        <v>379</v>
      </c>
      <c r="C13" s="1335"/>
      <c r="D13" s="1330" t="s">
        <v>380</v>
      </c>
      <c r="E13" s="1331"/>
      <c r="I13" s="1328"/>
      <c r="J13" s="1328"/>
      <c r="K13" s="1328"/>
      <c r="M13" s="1328"/>
      <c r="N13" s="1328"/>
      <c r="O13" s="1328"/>
    </row>
    <row r="14" spans="1:15" ht="18" customHeight="1">
      <c r="A14" s="45" t="s">
        <v>381</v>
      </c>
      <c r="B14" s="1342" t="s">
        <v>490</v>
      </c>
      <c r="C14" s="1343"/>
      <c r="D14" s="782">
        <f>'Sch-1'!N249*(1-Discount!K18)+'Sch-7'!N21*(1-Discount!K23)</f>
        <v>0</v>
      </c>
      <c r="E14" s="783"/>
      <c r="I14" s="271"/>
      <c r="K14" s="271"/>
      <c r="M14" s="271"/>
      <c r="O14" s="271"/>
    </row>
    <row r="15" spans="1:15" ht="75.75" customHeight="1">
      <c r="A15" s="46"/>
      <c r="B15" s="1337" t="s">
        <v>491</v>
      </c>
      <c r="C15" s="1338"/>
      <c r="D15" s="774"/>
      <c r="E15" s="775"/>
    </row>
    <row r="16" spans="1:15" ht="18" customHeight="1">
      <c r="A16" s="45" t="s">
        <v>382</v>
      </c>
      <c r="B16" s="1342" t="s">
        <v>492</v>
      </c>
      <c r="C16" s="1343"/>
      <c r="D16" s="780">
        <f>'Sch-3 '!Q259*(1-Discount!K20)+'Sch-4'!Q23*(1-Discount!K21)+'Sch-4b'!Q31*(1-Discount!K22)</f>
        <v>0</v>
      </c>
      <c r="E16" s="781"/>
      <c r="I16" s="271"/>
      <c r="K16" s="272"/>
      <c r="M16" s="271"/>
      <c r="O16" s="272"/>
    </row>
    <row r="17" spans="1:15" ht="72.75" customHeight="1">
      <c r="A17" s="46"/>
      <c r="B17" s="1337" t="s">
        <v>526</v>
      </c>
      <c r="C17" s="1338"/>
      <c r="D17" s="776"/>
      <c r="E17" s="777"/>
      <c r="I17" s="273"/>
      <c r="M17" s="273"/>
    </row>
    <row r="18" spans="1:15" ht="18" customHeight="1">
      <c r="A18" s="1336"/>
      <c r="B18" s="1351" t="s">
        <v>495</v>
      </c>
      <c r="C18" s="1352"/>
      <c r="D18" s="778">
        <f>D16+D14</f>
        <v>0</v>
      </c>
      <c r="E18" s="779"/>
      <c r="K18" s="274"/>
      <c r="O18" s="274"/>
    </row>
    <row r="19" spans="1:15" ht="50.1" customHeight="1">
      <c r="A19" s="1336"/>
      <c r="B19" s="1349"/>
      <c r="C19" s="1350"/>
      <c r="D19" s="1347"/>
      <c r="E19" s="1348"/>
    </row>
    <row r="20" spans="1:15" ht="18" customHeight="1">
      <c r="B20" s="48"/>
      <c r="C20" s="48"/>
      <c r="D20" s="49"/>
      <c r="E20" s="49"/>
    </row>
    <row r="21" spans="1:15" ht="21.75" customHeight="1">
      <c r="A21" s="71"/>
      <c r="B21" s="1346"/>
      <c r="C21" s="1346"/>
      <c r="D21" s="1346"/>
      <c r="E21" s="1346"/>
    </row>
    <row r="22" spans="1:15" ht="18" customHeight="1">
      <c r="A22" s="50"/>
      <c r="B22" s="50"/>
      <c r="C22" s="50"/>
      <c r="D22" s="50"/>
      <c r="E22" s="50"/>
    </row>
    <row r="23" spans="1:15" ht="30" customHeight="1">
      <c r="A23" s="50"/>
      <c r="B23" s="50"/>
      <c r="C23" s="36"/>
      <c r="D23" s="50"/>
      <c r="E23" s="50"/>
    </row>
    <row r="24" spans="1:15" ht="30" customHeight="1">
      <c r="A24" s="35" t="s">
        <v>72</v>
      </c>
      <c r="B24" s="112" t="str">
        <f>IF('Sch-1'!B254=0,"", 'Sch-1'!B254)</f>
        <v>--</v>
      </c>
      <c r="C24" s="36" t="s">
        <v>404</v>
      </c>
      <c r="D24" s="106" t="str">
        <f>IF('Sch-1'!M255=0,"",'Sch-1'!M255)</f>
        <v/>
      </c>
      <c r="F24" s="275"/>
    </row>
    <row r="25" spans="1:15" ht="30" customHeight="1">
      <c r="A25" s="35" t="s">
        <v>452</v>
      </c>
      <c r="B25" s="105" t="str">
        <f>IF('Sch-1'!B255=0,"", 'Sch-1'!B255)</f>
        <v/>
      </c>
      <c r="C25" s="36" t="s">
        <v>405</v>
      </c>
      <c r="D25" s="106" t="str">
        <f>IF('Sch-1'!M256=0,"",'Sch-1'!M256)</f>
        <v/>
      </c>
      <c r="F25" s="275"/>
    </row>
    <row r="26" spans="1:15" ht="30" customHeight="1">
      <c r="A26" s="201"/>
      <c r="B26" s="200"/>
      <c r="C26" s="36"/>
      <c r="D26" s="159"/>
      <c r="E26" s="159"/>
      <c r="F26" s="275"/>
    </row>
    <row r="27" spans="1:15" ht="33" customHeight="1">
      <c r="A27" s="201"/>
      <c r="B27" s="200"/>
      <c r="C27" s="194"/>
      <c r="D27" s="209"/>
      <c r="E27" s="224"/>
      <c r="F27" s="275"/>
    </row>
    <row r="28" spans="1:15" ht="22.15" customHeight="1">
      <c r="A28" s="225"/>
      <c r="B28" s="225"/>
      <c r="C28" s="225"/>
      <c r="D28" s="225"/>
      <c r="E28" s="226"/>
    </row>
    <row r="29" spans="1:15" ht="22.15" customHeight="1">
      <c r="A29" s="225"/>
      <c r="B29" s="225"/>
      <c r="C29" s="225"/>
      <c r="D29" s="225"/>
      <c r="E29" s="226"/>
    </row>
    <row r="30" spans="1:15" ht="22.15" customHeight="1">
      <c r="A30" s="225"/>
      <c r="B30" s="225"/>
      <c r="C30" s="225"/>
      <c r="D30" s="225"/>
      <c r="E30" s="226"/>
    </row>
    <row r="31" spans="1:15" ht="22.15" customHeight="1">
      <c r="A31" s="225"/>
      <c r="B31" s="225"/>
      <c r="C31" s="225"/>
      <c r="D31" s="225"/>
      <c r="E31" s="226"/>
    </row>
    <row r="32" spans="1:15" ht="22.15" customHeight="1">
      <c r="A32" s="225"/>
      <c r="B32" s="225"/>
      <c r="C32" s="225"/>
      <c r="D32" s="225"/>
      <c r="E32" s="226"/>
    </row>
    <row r="33" spans="1:5" ht="22.15" customHeight="1">
      <c r="A33" s="225"/>
      <c r="B33" s="225"/>
      <c r="C33" s="225"/>
      <c r="D33" s="225"/>
      <c r="E33" s="226"/>
    </row>
    <row r="34" spans="1:5" ht="25.15" customHeight="1">
      <c r="A34" s="224"/>
      <c r="B34" s="224"/>
      <c r="C34" s="224"/>
      <c r="D34" s="224"/>
      <c r="E34" s="224"/>
    </row>
    <row r="35" spans="1:5" ht="25.15" customHeight="1">
      <c r="A35" s="224"/>
      <c r="B35" s="224"/>
      <c r="C35" s="224"/>
      <c r="D35" s="224"/>
      <c r="E35" s="224"/>
    </row>
    <row r="36" spans="1:5" ht="25.15" customHeight="1">
      <c r="A36" s="224"/>
      <c r="B36" s="224"/>
      <c r="C36" s="224"/>
      <c r="D36" s="224"/>
      <c r="E36" s="224"/>
    </row>
    <row r="37" spans="1:5" ht="25.15" customHeight="1">
      <c r="A37" s="224"/>
      <c r="B37" s="224"/>
      <c r="C37" s="224"/>
      <c r="D37" s="224"/>
      <c r="E37" s="224"/>
    </row>
    <row r="38" spans="1:5" ht="25.15" customHeight="1">
      <c r="A38" s="224"/>
      <c r="B38" s="224"/>
      <c r="C38" s="224"/>
      <c r="D38" s="224"/>
      <c r="E38" s="224"/>
    </row>
    <row r="39" spans="1:5" ht="25.15" customHeight="1">
      <c r="A39" s="224"/>
      <c r="B39" s="224"/>
      <c r="C39" s="224"/>
      <c r="D39" s="224"/>
      <c r="E39" s="224"/>
    </row>
    <row r="40" spans="1:5" ht="25.15" customHeight="1">
      <c r="A40" s="224"/>
      <c r="B40" s="224"/>
      <c r="C40" s="224"/>
      <c r="D40" s="224"/>
      <c r="E40" s="224"/>
    </row>
    <row r="41" spans="1:5" ht="25.15" customHeight="1">
      <c r="A41" s="224"/>
      <c r="B41" s="224"/>
      <c r="C41" s="224"/>
      <c r="D41" s="224"/>
      <c r="E41" s="224"/>
    </row>
    <row r="42" spans="1:5" ht="25.15" customHeight="1">
      <c r="A42" s="224"/>
      <c r="B42" s="224"/>
      <c r="C42" s="224"/>
      <c r="D42" s="224"/>
      <c r="E42" s="224"/>
    </row>
    <row r="43" spans="1:5" ht="25.15" customHeight="1">
      <c r="A43" s="224"/>
      <c r="B43" s="224"/>
      <c r="C43" s="224"/>
      <c r="D43" s="224"/>
      <c r="E43" s="224"/>
    </row>
    <row r="44" spans="1:5" ht="25.15" customHeight="1">
      <c r="A44" s="224"/>
      <c r="B44" s="224"/>
      <c r="C44" s="224"/>
      <c r="D44" s="224"/>
      <c r="E44" s="224"/>
    </row>
    <row r="45" spans="1:5" ht="25.15" customHeight="1">
      <c r="A45" s="224"/>
      <c r="B45" s="224"/>
      <c r="C45" s="224"/>
      <c r="D45" s="224"/>
      <c r="E45" s="224"/>
    </row>
    <row r="46" spans="1:5" ht="25.15" customHeight="1">
      <c r="A46" s="224"/>
      <c r="B46" s="224"/>
      <c r="C46" s="224"/>
      <c r="D46" s="224"/>
      <c r="E46" s="224"/>
    </row>
    <row r="47" spans="1:5" ht="25.15" customHeight="1">
      <c r="A47" s="224"/>
      <c r="B47" s="224"/>
      <c r="C47" s="224"/>
      <c r="D47" s="224"/>
      <c r="E47" s="224"/>
    </row>
    <row r="48" spans="1:5" ht="25.15" customHeight="1">
      <c r="A48" s="224"/>
      <c r="B48" s="224"/>
      <c r="C48" s="224"/>
      <c r="D48" s="224"/>
      <c r="E48" s="224"/>
    </row>
    <row r="49" spans="1:5" ht="25.15" customHeight="1">
      <c r="A49" s="224"/>
      <c r="B49" s="224"/>
      <c r="C49" s="224"/>
      <c r="D49" s="224"/>
      <c r="E49" s="224"/>
    </row>
    <row r="50" spans="1:5" ht="25.15" customHeight="1">
      <c r="A50" s="224"/>
      <c r="B50" s="224"/>
      <c r="C50" s="224"/>
      <c r="D50" s="224"/>
      <c r="E50" s="224"/>
    </row>
    <row r="51" spans="1:5" ht="25.15" customHeight="1">
      <c r="A51" s="224"/>
      <c r="B51" s="224"/>
      <c r="C51" s="224"/>
      <c r="D51" s="224"/>
      <c r="E51" s="224"/>
    </row>
    <row r="52" spans="1:5" ht="25.15" customHeight="1">
      <c r="A52" s="224"/>
      <c r="B52" s="224"/>
      <c r="C52" s="224"/>
      <c r="D52" s="224"/>
      <c r="E52" s="224"/>
    </row>
    <row r="53" spans="1:5" ht="25.15" customHeight="1">
      <c r="A53" s="224"/>
      <c r="B53" s="224"/>
      <c r="C53" s="224"/>
      <c r="D53" s="224"/>
      <c r="E53" s="224"/>
    </row>
    <row r="54" spans="1:5" ht="25.15" customHeight="1">
      <c r="A54" s="224"/>
      <c r="B54" s="224"/>
      <c r="C54" s="224"/>
      <c r="D54" s="224"/>
      <c r="E54" s="224"/>
    </row>
    <row r="55" spans="1:5" ht="25.15" customHeight="1">
      <c r="A55" s="224"/>
      <c r="B55" s="224"/>
      <c r="C55" s="224"/>
      <c r="D55" s="224"/>
      <c r="E55" s="224"/>
    </row>
    <row r="56" spans="1:5" ht="25.15" customHeight="1">
      <c r="A56" s="224"/>
      <c r="B56" s="224"/>
      <c r="C56" s="224"/>
      <c r="D56" s="224"/>
      <c r="E56" s="224"/>
    </row>
    <row r="57" spans="1:5">
      <c r="A57" s="224"/>
      <c r="B57" s="224"/>
      <c r="C57" s="224"/>
      <c r="D57" s="224"/>
      <c r="E57" s="224"/>
    </row>
    <row r="58" spans="1:5">
      <c r="A58" s="224"/>
      <c r="B58" s="224"/>
      <c r="C58" s="224"/>
      <c r="D58" s="224"/>
      <c r="E58" s="224"/>
    </row>
    <row r="59" spans="1:5">
      <c r="A59" s="224"/>
      <c r="B59" s="224"/>
      <c r="C59" s="224"/>
      <c r="D59" s="224"/>
      <c r="E59" s="224"/>
    </row>
    <row r="60" spans="1:5">
      <c r="A60" s="224"/>
      <c r="B60" s="224"/>
      <c r="C60" s="224"/>
      <c r="D60" s="224"/>
      <c r="E60" s="224"/>
    </row>
    <row r="61" spans="1:5">
      <c r="A61" s="224"/>
      <c r="B61" s="224"/>
      <c r="C61" s="224"/>
      <c r="D61" s="224"/>
      <c r="E61" s="224"/>
    </row>
    <row r="62" spans="1:5">
      <c r="A62" s="224"/>
      <c r="B62" s="224"/>
      <c r="C62" s="224"/>
      <c r="D62" s="224"/>
      <c r="E62" s="224"/>
    </row>
    <row r="63" spans="1:5">
      <c r="A63" s="224"/>
      <c r="B63" s="224"/>
      <c r="C63" s="224"/>
      <c r="D63" s="224"/>
      <c r="E63" s="224"/>
    </row>
    <row r="64" spans="1:5">
      <c r="A64" s="224"/>
      <c r="B64" s="224"/>
      <c r="C64" s="224"/>
      <c r="D64" s="224"/>
      <c r="E64" s="224"/>
    </row>
    <row r="65" spans="1:5">
      <c r="A65" s="224"/>
      <c r="B65" s="224"/>
      <c r="C65" s="224"/>
      <c r="D65" s="224"/>
      <c r="E65" s="224"/>
    </row>
    <row r="66" spans="1:5">
      <c r="A66" s="224"/>
      <c r="B66" s="224"/>
      <c r="C66" s="224"/>
      <c r="D66" s="224"/>
      <c r="E66" s="224"/>
    </row>
    <row r="67" spans="1:5">
      <c r="A67" s="224"/>
      <c r="B67" s="224"/>
      <c r="C67" s="224"/>
      <c r="D67" s="224"/>
      <c r="E67" s="224"/>
    </row>
    <row r="68" spans="1:5">
      <c r="A68" s="224"/>
      <c r="B68" s="224"/>
      <c r="C68" s="224"/>
      <c r="D68" s="224"/>
      <c r="E68" s="224"/>
    </row>
    <row r="69" spans="1:5">
      <c r="A69" s="224"/>
      <c r="B69" s="224"/>
      <c r="C69" s="224"/>
      <c r="D69" s="224"/>
      <c r="E69" s="224"/>
    </row>
    <row r="70" spans="1:5">
      <c r="A70" s="224"/>
      <c r="B70" s="224"/>
      <c r="C70" s="224"/>
      <c r="D70" s="224"/>
      <c r="E70" s="224"/>
    </row>
    <row r="71" spans="1:5">
      <c r="A71" s="224"/>
      <c r="B71" s="224"/>
      <c r="C71" s="224"/>
      <c r="D71" s="224"/>
      <c r="E71" s="224"/>
    </row>
    <row r="72" spans="1:5">
      <c r="A72" s="224"/>
      <c r="B72" s="224"/>
      <c r="C72" s="224"/>
      <c r="D72" s="224"/>
      <c r="E72" s="224"/>
    </row>
    <row r="73" spans="1:5">
      <c r="A73" s="224"/>
      <c r="B73" s="224"/>
      <c r="C73" s="224"/>
      <c r="D73" s="224"/>
      <c r="E73" s="224"/>
    </row>
    <row r="74" spans="1:5">
      <c r="A74" s="224"/>
      <c r="B74" s="224"/>
      <c r="C74" s="224"/>
      <c r="D74" s="224"/>
      <c r="E74" s="224"/>
    </row>
  </sheetData>
  <sheetProtection formatColumns="0" formatRows="0" selectLockedCells="1"/>
  <dataConsolidate/>
  <customSheetViews>
    <customSheetView guid="{B79CB868-E256-4BC8-93B8-32C16DA3E61B}"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s>
  <mergeCells count="19">
    <mergeCell ref="M13:O13"/>
    <mergeCell ref="B13:C13"/>
    <mergeCell ref="B17:C17"/>
    <mergeCell ref="B16:C16"/>
    <mergeCell ref="B15:C15"/>
    <mergeCell ref="D13:E13"/>
    <mergeCell ref="I13:K13"/>
    <mergeCell ref="B21:E21"/>
    <mergeCell ref="A18:A19"/>
    <mergeCell ref="B18:C18"/>
    <mergeCell ref="B19:C19"/>
    <mergeCell ref="D19:E19"/>
    <mergeCell ref="A3:E3"/>
    <mergeCell ref="A4:E4"/>
    <mergeCell ref="B8:C8"/>
    <mergeCell ref="B9:C9"/>
    <mergeCell ref="B14:C14"/>
    <mergeCell ref="B10:C10"/>
    <mergeCell ref="B11:C11"/>
  </mergeCells>
  <phoneticPr fontId="30"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7"/>
  <headerFooter alignWithMargins="0">
    <oddFooter>&amp;R&amp;"Book Antiqua,Bold"&amp;10Schedule-5/ Page &amp;P of &amp;N</oddFooter>
  </headerFooter>
  <drawing r:id="rId2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12" zoomScaleNormal="100" zoomScaleSheetLayoutView="100" workbookViewId="0">
      <selection activeCell="A3" sqref="A3:D3"/>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Specification No.: CC/T/W-AIS/DOM/A06/23/02699</v>
      </c>
      <c r="B1" s="82"/>
      <c r="C1" s="84"/>
      <c r="D1" s="85" t="s">
        <v>424</v>
      </c>
    </row>
    <row r="2" spans="1:6" ht="18" customHeight="1">
      <c r="A2" s="67"/>
      <c r="B2" s="88"/>
      <c r="C2" s="34"/>
      <c r="D2" s="34"/>
    </row>
    <row r="3" spans="1:6" ht="114.75" customHeight="1">
      <c r="A3" s="1361" t="str">
        <f>Cover!$B$2</f>
        <v>765kV AIS Extn. Substation Package SS-01 for (i) Construction of 2 nos. of 765kV line bays at Sikar II for Sikar II – Bhadla II 765kV D/c line (ii) Construction of 2 nos. of 765kV line bays at Bhadla II for Sikar II – Bhadla II 765kV D/c line associated with Transmission Scheme for evacuation of power from Solar Energy Zones in Rajasthan (8.1 GW) under Phase II-Part E.</v>
      </c>
      <c r="B3" s="1361"/>
      <c r="C3" s="1361"/>
      <c r="D3" s="1361"/>
      <c r="E3" s="52"/>
      <c r="F3" s="52"/>
    </row>
    <row r="4" spans="1:6" ht="22.15" customHeight="1">
      <c r="A4" s="1333" t="s">
        <v>384</v>
      </c>
      <c r="B4" s="1333"/>
      <c r="C4" s="1333"/>
      <c r="D4" s="1333"/>
    </row>
    <row r="5" spans="1:6" ht="18" customHeight="1">
      <c r="A5" s="40"/>
    </row>
    <row r="6" spans="1:6" ht="18" customHeight="1">
      <c r="A6" s="31" t="str">
        <f>'Sch-1'!A6</f>
        <v>Bidder’s Name and Address (Sole Bidder) :</v>
      </c>
      <c r="D6" s="64" t="s">
        <v>392</v>
      </c>
    </row>
    <row r="7" spans="1:6">
      <c r="A7" s="1359" t="str">
        <f>'Sch-1'!A7</f>
        <v/>
      </c>
      <c r="B7" s="1359"/>
      <c r="C7" s="1359"/>
      <c r="D7" s="65" t="str">
        <f>'Sch-1'!M7</f>
        <v>Contracts Services, 3rd Floor</v>
      </c>
    </row>
    <row r="8" spans="1:6" ht="18" customHeight="1">
      <c r="A8" s="42" t="s">
        <v>408</v>
      </c>
      <c r="B8" s="1332" t="str">
        <f>IF('Sch-1'!C8=0, "", 'Sch-1'!C8)</f>
        <v xml:space="preserve">…….. …….. …….. …….. …….. …….. </v>
      </c>
      <c r="C8" s="1332"/>
      <c r="D8" s="65" t="str">
        <f>'Sch-1'!M8</f>
        <v>Power Grid Corporation of India Ltd.,</v>
      </c>
    </row>
    <row r="9" spans="1:6" ht="18" customHeight="1">
      <c r="A9" s="42" t="s">
        <v>409</v>
      </c>
      <c r="B9" s="1332" t="str">
        <f>IF('Sch-1'!C9=0, "", 'Sch-1'!C9)</f>
        <v xml:space="preserve">…….. …….. …….. …….. …….. …….. </v>
      </c>
      <c r="C9" s="1332"/>
      <c r="D9" s="65" t="str">
        <f>'Sch-1'!M9</f>
        <v>"Saudamini", Plot No.-2</v>
      </c>
    </row>
    <row r="10" spans="1:6" ht="18" customHeight="1">
      <c r="A10" s="43"/>
      <c r="B10" s="1332" t="str">
        <f>IF('Sch-1'!C10=0, "", 'Sch-1'!C10)</f>
        <v xml:space="preserve">…….. …….. …….. …….. …….. …….. </v>
      </c>
      <c r="C10" s="1332"/>
      <c r="D10" s="65" t="str">
        <f>'Sch-1'!M10</f>
        <v xml:space="preserve">Sector-29, </v>
      </c>
    </row>
    <row r="11" spans="1:6" ht="18" customHeight="1">
      <c r="A11" s="43"/>
      <c r="B11" s="1332" t="str">
        <f>IF('Sch-1'!C11=0, "", 'Sch-1'!C11)</f>
        <v xml:space="preserve">…….. …….. …….. …….. …….. …….. </v>
      </c>
      <c r="C11" s="1332"/>
      <c r="D11" s="65" t="str">
        <f>'Sch-1'!M11</f>
        <v>Gurgaon (Haryana) - 122001</v>
      </c>
    </row>
    <row r="12" spans="1:6">
      <c r="A12" s="53"/>
      <c r="B12" s="53"/>
      <c r="C12" s="53"/>
      <c r="D12" s="64"/>
    </row>
    <row r="13" spans="1:6" ht="22.15" customHeight="1">
      <c r="A13" s="54" t="s">
        <v>378</v>
      </c>
      <c r="B13" s="1330" t="s">
        <v>368</v>
      </c>
      <c r="C13" s="1331"/>
      <c r="D13" s="55" t="s">
        <v>380</v>
      </c>
    </row>
    <row r="14" spans="1:6" ht="22.15" customHeight="1">
      <c r="A14" s="45" t="s">
        <v>381</v>
      </c>
      <c r="B14" s="1358" t="s">
        <v>411</v>
      </c>
      <c r="C14" s="1358"/>
      <c r="D14" s="69">
        <f>'Sch-1'!N248</f>
        <v>0</v>
      </c>
    </row>
    <row r="15" spans="1:6" ht="35.1" customHeight="1">
      <c r="A15" s="56"/>
      <c r="B15" s="1360" t="s">
        <v>385</v>
      </c>
      <c r="C15" s="1357"/>
      <c r="D15" s="47"/>
    </row>
    <row r="16" spans="1:6" ht="22.15" customHeight="1">
      <c r="A16" s="45" t="s">
        <v>382</v>
      </c>
      <c r="B16" s="1358" t="s">
        <v>412</v>
      </c>
      <c r="C16" s="1358"/>
      <c r="D16" s="69">
        <f>'Sch-2'!J247</f>
        <v>0</v>
      </c>
    </row>
    <row r="17" spans="1:6" ht="35.1" customHeight="1">
      <c r="A17" s="56"/>
      <c r="B17" s="1356" t="s">
        <v>524</v>
      </c>
      <c r="C17" s="1357"/>
      <c r="D17" s="47"/>
    </row>
    <row r="18" spans="1:6" ht="22.15" customHeight="1">
      <c r="A18" s="45" t="s">
        <v>383</v>
      </c>
      <c r="B18" s="1358" t="s">
        <v>413</v>
      </c>
      <c r="C18" s="1358"/>
      <c r="D18" s="69">
        <f>'Sch-3 '!P258</f>
        <v>0</v>
      </c>
    </row>
    <row r="19" spans="1:6" ht="23.25" customHeight="1">
      <c r="A19" s="56"/>
      <c r="B19" s="1360" t="s">
        <v>386</v>
      </c>
      <c r="C19" s="1357"/>
      <c r="D19" s="47"/>
    </row>
    <row r="20" spans="1:6" ht="22.15" customHeight="1">
      <c r="A20" s="45" t="s">
        <v>551</v>
      </c>
      <c r="B20" s="1358" t="s">
        <v>552</v>
      </c>
      <c r="C20" s="1358"/>
      <c r="D20" s="745">
        <f>'Sch-4'!P22</f>
        <v>0</v>
      </c>
    </row>
    <row r="21" spans="1:6" ht="30" customHeight="1">
      <c r="A21" s="56"/>
      <c r="B21" s="1360" t="s">
        <v>387</v>
      </c>
      <c r="C21" s="1357"/>
      <c r="D21" s="47"/>
    </row>
    <row r="22" spans="1:6" ht="22.15" hidden="1" customHeight="1">
      <c r="A22" s="45" t="s">
        <v>532</v>
      </c>
      <c r="B22" s="1358" t="s">
        <v>531</v>
      </c>
      <c r="C22" s="1358"/>
      <c r="D22" s="745">
        <f>'Sch-4b'!P30</f>
        <v>0</v>
      </c>
    </row>
    <row r="23" spans="1:6" ht="44.25" hidden="1" customHeight="1">
      <c r="A23" s="56"/>
      <c r="B23" s="1356" t="s">
        <v>525</v>
      </c>
      <c r="C23" s="1357"/>
      <c r="D23" s="47"/>
    </row>
    <row r="24" spans="1:6" ht="30" customHeight="1">
      <c r="A24" s="45">
        <v>5</v>
      </c>
      <c r="B24" s="1358" t="s">
        <v>427</v>
      </c>
      <c r="C24" s="1358"/>
      <c r="D24" s="69">
        <f>'Sch-5'!D18:E18</f>
        <v>0</v>
      </c>
    </row>
    <row r="25" spans="1:6" ht="26.25" customHeight="1">
      <c r="A25" s="56"/>
      <c r="B25" s="1360" t="s">
        <v>388</v>
      </c>
      <c r="C25" s="1357"/>
      <c r="D25" s="649"/>
    </row>
    <row r="26" spans="1:6" ht="22.15" customHeight="1">
      <c r="A26" s="45" t="s">
        <v>389</v>
      </c>
      <c r="B26" s="1358" t="s">
        <v>428</v>
      </c>
      <c r="C26" s="1358"/>
      <c r="D26" s="256">
        <f>'Sch-7'!M20</f>
        <v>0</v>
      </c>
    </row>
    <row r="27" spans="1:6" ht="35.1" customHeight="1">
      <c r="A27" s="56"/>
      <c r="B27" s="1360" t="s">
        <v>67</v>
      </c>
      <c r="C27" s="1357"/>
      <c r="D27" s="47"/>
    </row>
    <row r="28" spans="1:6" ht="28.5" customHeight="1">
      <c r="A28" s="1336"/>
      <c r="B28" s="1362" t="s">
        <v>390</v>
      </c>
      <c r="C28" s="1362"/>
      <c r="D28" s="70">
        <f>SUM(D14,D16,D18,D20,D24)</f>
        <v>0</v>
      </c>
    </row>
    <row r="29" spans="1:6" ht="20.25" customHeight="1">
      <c r="A29" s="1336"/>
      <c r="B29" s="1362"/>
      <c r="C29" s="1362"/>
      <c r="D29" s="187"/>
    </row>
    <row r="30" spans="1:6">
      <c r="A30" s="77"/>
      <c r="B30" s="78"/>
      <c r="C30" s="78"/>
      <c r="D30" s="79"/>
    </row>
    <row r="31" spans="1:6">
      <c r="A31" s="77"/>
      <c r="B31" s="78"/>
      <c r="C31" s="101"/>
      <c r="D31" s="79"/>
    </row>
    <row r="32" spans="1:6" ht="22.5" customHeight="1">
      <c r="A32" s="99" t="s">
        <v>402</v>
      </c>
      <c r="B32" s="114" t="str">
        <f>IF('Sch-1'!B254=0,"", 'Sch-1'!B254)</f>
        <v>--</v>
      </c>
      <c r="C32" s="101" t="s">
        <v>404</v>
      </c>
      <c r="D32" s="110" t="str">
        <f>IF('Sch-1'!M255=0,"",'Sch-1'!M255)</f>
        <v/>
      </c>
      <c r="F32" s="102"/>
    </row>
    <row r="33" spans="1:6" ht="24" customHeight="1">
      <c r="A33" s="99" t="s">
        <v>403</v>
      </c>
      <c r="B33" s="114" t="str">
        <f>IF('Sch-1'!B255=0,"", 'Sch-1'!B255)</f>
        <v/>
      </c>
      <c r="C33" s="101" t="s">
        <v>405</v>
      </c>
      <c r="D33" s="110" t="str">
        <f>IF('Sch-1'!M256=0,"",'Sch-1'!M256)</f>
        <v/>
      </c>
      <c r="F33" s="67"/>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2Ws0fXHif0wG9usuHqyB2fc0uztUVsjj8b18WdQmRVZGS617Nk6CXHcowFok9CqTFx3nMB92Fuq12f2dQHayeg==" saltValue="bfkyN2SB721JakZ95wPKTQ==" spinCount="100000" sheet="1" formatColumns="0" formatRows="0" selectLockedCells="1"/>
  <customSheetViews>
    <customSheetView guid="{B79CB868-E256-4BC8-93B8-32C16DA3E61B}"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 guid="{987A3FAC-920D-4C0C-8129-D8F4AFD7E477}"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29"/>
      <headerFooter alignWithMargins="0">
        <oddFooter>&amp;R&amp;"Book Antiqua,Bold"&amp;10Schedule-6/ Page &amp;P of &amp;N</oddFooter>
      </headerFooter>
    </customSheetView>
  </customSheetViews>
  <mergeCells count="24">
    <mergeCell ref="A28:A29"/>
    <mergeCell ref="B19:C19"/>
    <mergeCell ref="B27:C27"/>
    <mergeCell ref="B28:C29"/>
    <mergeCell ref="B25:C25"/>
    <mergeCell ref="B26:C26"/>
    <mergeCell ref="B21:C21"/>
    <mergeCell ref="B24:C24"/>
    <mergeCell ref="B22:C22"/>
    <mergeCell ref="B23:C23"/>
    <mergeCell ref="B20:C20"/>
    <mergeCell ref="A7:C7"/>
    <mergeCell ref="B10:C10"/>
    <mergeCell ref="B15:C15"/>
    <mergeCell ref="A3:D3"/>
    <mergeCell ref="A4:D4"/>
    <mergeCell ref="B13:C13"/>
    <mergeCell ref="B8:C8"/>
    <mergeCell ref="B9:C9"/>
    <mergeCell ref="B17:C17"/>
    <mergeCell ref="B18:C18"/>
    <mergeCell ref="B16:C16"/>
    <mergeCell ref="B11:C11"/>
    <mergeCell ref="B14:C14"/>
  </mergeCells>
  <phoneticPr fontId="1" type="noConversion"/>
  <printOptions horizontalCentered="1"/>
  <pageMargins left="0.5" right="0.38" top="0.56999999999999995" bottom="0.48" header="0.38" footer="0.24"/>
  <pageSetup paperSize="9" fitToHeight="0" orientation="portrait" r:id="rId30"/>
  <headerFooter alignWithMargins="0">
    <oddFooter>&amp;R&amp;"Book Antiqua,Bold"&amp;10Schedule-6/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6" zoomScaleNormal="100" zoomScaleSheetLayoutView="100" workbookViewId="0">
      <selection activeCell="A3" sqref="A3:D3"/>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Specification No.: CC/T/W-AIS/DOM/A06/23/02699</v>
      </c>
      <c r="B1" s="82"/>
      <c r="C1" s="84"/>
      <c r="D1" s="85" t="s">
        <v>65</v>
      </c>
    </row>
    <row r="2" spans="1:6" ht="18" customHeight="1">
      <c r="A2" s="67"/>
      <c r="B2" s="88"/>
      <c r="C2" s="34"/>
      <c r="D2" s="34"/>
    </row>
    <row r="3" spans="1:6" ht="61.5" customHeight="1">
      <c r="A3" s="1363" t="str">
        <f>Cover!$B$2</f>
        <v>765kV AIS Extn. Substation Package SS-01 for (i) Construction of 2 nos. of 765kV line bays at Sikar II for Sikar II – Bhadla II 765kV D/c line (ii) Construction of 2 nos. of 765kV line bays at Bhadla II for Sikar II – Bhadla II 765kV D/c line associated with Transmission Scheme for evacuation of power from Solar Energy Zones in Rajasthan (8.1 GW) under Phase II-Part E.</v>
      </c>
      <c r="B3" s="1363"/>
      <c r="C3" s="1363"/>
      <c r="D3" s="1363"/>
      <c r="E3" s="52"/>
      <c r="F3" s="52"/>
    </row>
    <row r="4" spans="1:6" ht="22.15" customHeight="1">
      <c r="A4" s="1333" t="s">
        <v>384</v>
      </c>
      <c r="B4" s="1333"/>
      <c r="C4" s="1333"/>
      <c r="D4" s="1333"/>
    </row>
    <row r="5" spans="1:6" ht="18" customHeight="1">
      <c r="A5" s="40"/>
    </row>
    <row r="6" spans="1:6" ht="18" customHeight="1">
      <c r="A6" s="31" t="str">
        <f>'Sch-1'!A6</f>
        <v>Bidder’s Name and Address (Sole Bidder) :</v>
      </c>
      <c r="D6" s="64" t="s">
        <v>392</v>
      </c>
    </row>
    <row r="7" spans="1:6" ht="36" customHeight="1">
      <c r="A7" s="1359" t="str">
        <f>'Sch-1'!A7</f>
        <v/>
      </c>
      <c r="B7" s="1359"/>
      <c r="C7" s="1359"/>
      <c r="D7" s="65" t="str">
        <f>'Sch-1'!M7</f>
        <v>Contracts Services, 3rd Floor</v>
      </c>
    </row>
    <row r="8" spans="1:6" ht="18" customHeight="1">
      <c r="A8" s="42" t="s">
        <v>408</v>
      </c>
      <c r="B8" s="1332" t="str">
        <f>IF('Sch-1'!C8=0, "", 'Sch-1'!C8)</f>
        <v xml:space="preserve">…….. …….. …….. …….. …….. …….. </v>
      </c>
      <c r="C8" s="1332"/>
      <c r="D8" s="65" t="str">
        <f>'Sch-1'!M8</f>
        <v>Power Grid Corporation of India Ltd.,</v>
      </c>
    </row>
    <row r="9" spans="1:6" ht="18" customHeight="1">
      <c r="A9" s="42" t="s">
        <v>409</v>
      </c>
      <c r="B9" s="1332" t="str">
        <f>IF('Sch-1'!C9=0, "", 'Sch-1'!C9)</f>
        <v xml:space="preserve">…….. …….. …….. …….. …….. …….. </v>
      </c>
      <c r="C9" s="1332"/>
      <c r="D9" s="65" t="str">
        <f>'Sch-1'!M9</f>
        <v>"Saudamini", Plot No.-2</v>
      </c>
    </row>
    <row r="10" spans="1:6" ht="18" customHeight="1">
      <c r="A10" s="43"/>
      <c r="B10" s="1332" t="str">
        <f>IF('Sch-1'!C10=0, "", 'Sch-1'!C10)</f>
        <v xml:space="preserve">…….. …….. …….. …….. …….. …….. </v>
      </c>
      <c r="C10" s="1332"/>
      <c r="D10" s="65" t="str">
        <f>'Sch-1'!M10</f>
        <v xml:space="preserve">Sector-29, </v>
      </c>
    </row>
    <row r="11" spans="1:6" ht="18" customHeight="1">
      <c r="A11" s="43"/>
      <c r="B11" s="1332" t="str">
        <f>IF('Sch-1'!C11=0, "", 'Sch-1'!C11)</f>
        <v xml:space="preserve">…….. …….. …….. …….. …….. …….. </v>
      </c>
      <c r="C11" s="1332"/>
      <c r="D11" s="65" t="str">
        <f>'Sch-1'!M11</f>
        <v>Gurgaon (Haryana) - 122001</v>
      </c>
    </row>
    <row r="12" spans="1:6" ht="18" customHeight="1">
      <c r="A12" s="53"/>
      <c r="B12" s="53"/>
      <c r="C12" s="53"/>
      <c r="D12" s="64"/>
    </row>
    <row r="13" spans="1:6" ht="22.15" customHeight="1">
      <c r="A13" s="54" t="s">
        <v>378</v>
      </c>
      <c r="B13" s="1330" t="s">
        <v>368</v>
      </c>
      <c r="C13" s="1331"/>
      <c r="D13" s="55" t="s">
        <v>380</v>
      </c>
    </row>
    <row r="14" spans="1:6" ht="22.15" customHeight="1">
      <c r="A14" s="45" t="s">
        <v>381</v>
      </c>
      <c r="B14" s="1358" t="s">
        <v>411</v>
      </c>
      <c r="C14" s="1358"/>
      <c r="D14" s="69">
        <f>'Sch-1'!N246*(1-Discount!K18)+(1-Discount!K23)*'Sch-1'!N247</f>
        <v>0</v>
      </c>
    </row>
    <row r="15" spans="1:6" ht="35.1" customHeight="1">
      <c r="A15" s="56"/>
      <c r="B15" s="1360" t="s">
        <v>385</v>
      </c>
      <c r="C15" s="1357"/>
      <c r="D15" s="47"/>
    </row>
    <row r="16" spans="1:6" ht="22.15" customHeight="1">
      <c r="A16" s="45" t="s">
        <v>382</v>
      </c>
      <c r="B16" s="1358" t="s">
        <v>412</v>
      </c>
      <c r="C16" s="1358"/>
      <c r="D16" s="69">
        <f>'Sch-6'!D16*(1-Discount!K19)</f>
        <v>0</v>
      </c>
    </row>
    <row r="17" spans="1:6" ht="35.1" customHeight="1">
      <c r="A17" s="56"/>
      <c r="B17" s="1356" t="s">
        <v>524</v>
      </c>
      <c r="C17" s="1357"/>
      <c r="D17" s="47"/>
    </row>
    <row r="18" spans="1:6" ht="22.15" customHeight="1">
      <c r="A18" s="45" t="s">
        <v>383</v>
      </c>
      <c r="B18" s="1358" t="s">
        <v>413</v>
      </c>
      <c r="C18" s="1358"/>
      <c r="D18" s="69">
        <f>'Sch-6'!D18*(1-Discount!K20)</f>
        <v>0</v>
      </c>
    </row>
    <row r="19" spans="1:6" ht="30" customHeight="1">
      <c r="A19" s="56"/>
      <c r="B19" s="1360" t="s">
        <v>386</v>
      </c>
      <c r="C19" s="1357"/>
      <c r="D19" s="47"/>
    </row>
    <row r="20" spans="1:6" ht="22.15" customHeight="1">
      <c r="A20" s="45" t="s">
        <v>551</v>
      </c>
      <c r="B20" s="1358" t="s">
        <v>552</v>
      </c>
      <c r="C20" s="1358"/>
      <c r="D20" s="256">
        <f>'Sch-6'!D20*(1-Discount!K21)</f>
        <v>0</v>
      </c>
    </row>
    <row r="21" spans="1:6" ht="30" customHeight="1">
      <c r="A21" s="56"/>
      <c r="B21" s="1360" t="s">
        <v>387</v>
      </c>
      <c r="C21" s="1357"/>
      <c r="D21" s="47"/>
    </row>
    <row r="22" spans="1:6" ht="22.15" hidden="1" customHeight="1">
      <c r="A22" s="45" t="s">
        <v>532</v>
      </c>
      <c r="B22" s="1358" t="s">
        <v>531</v>
      </c>
      <c r="C22" s="1358"/>
      <c r="D22" s="256">
        <f>'Sch-6'!D22*(1-Discount!K22)</f>
        <v>0</v>
      </c>
    </row>
    <row r="23" spans="1:6" ht="38.25" hidden="1" customHeight="1">
      <c r="A23" s="56"/>
      <c r="B23" s="1356" t="s">
        <v>525</v>
      </c>
      <c r="C23" s="1357"/>
      <c r="D23" s="47"/>
    </row>
    <row r="24" spans="1:6" ht="30" customHeight="1">
      <c r="A24" s="45">
        <v>5</v>
      </c>
      <c r="B24" s="1358" t="s">
        <v>427</v>
      </c>
      <c r="C24" s="1358"/>
      <c r="D24" s="69">
        <f>'Sch-5 Dis'!D18</f>
        <v>0</v>
      </c>
    </row>
    <row r="25" spans="1:6" ht="30.75" customHeight="1">
      <c r="A25" s="56"/>
      <c r="B25" s="1360" t="s">
        <v>388</v>
      </c>
      <c r="C25" s="1357"/>
      <c r="D25" s="255"/>
    </row>
    <row r="26" spans="1:6" ht="22.15" customHeight="1">
      <c r="A26" s="45" t="s">
        <v>389</v>
      </c>
      <c r="B26" s="1358" t="s">
        <v>428</v>
      </c>
      <c r="C26" s="1358"/>
      <c r="D26" s="256">
        <f>'Sch-6'!D26*(1-Discount!K23)</f>
        <v>0</v>
      </c>
    </row>
    <row r="27" spans="1:6" ht="35.1" customHeight="1">
      <c r="A27" s="56"/>
      <c r="B27" s="1360" t="s">
        <v>67</v>
      </c>
      <c r="C27" s="1357"/>
      <c r="D27" s="47"/>
    </row>
    <row r="28" spans="1:6" ht="28.5" customHeight="1">
      <c r="A28" s="1336"/>
      <c r="B28" s="1362" t="s">
        <v>390</v>
      </c>
      <c r="C28" s="1362"/>
      <c r="D28" s="70">
        <f>SUM(D14,D16,D18,D20,D24)</f>
        <v>0</v>
      </c>
    </row>
    <row r="29" spans="1:6" ht="25.5" customHeight="1">
      <c r="A29" s="1336"/>
      <c r="B29" s="1362"/>
      <c r="C29" s="1362"/>
      <c r="D29" s="187"/>
    </row>
    <row r="30" spans="1:6" ht="18.75" customHeight="1">
      <c r="A30" s="77"/>
      <c r="B30" s="78"/>
      <c r="C30" s="78"/>
      <c r="D30" s="79"/>
    </row>
    <row r="31" spans="1:6" ht="28.15" customHeight="1">
      <c r="A31" s="77"/>
      <c r="B31" s="78"/>
      <c r="C31" s="101"/>
      <c r="D31" s="79"/>
    </row>
    <row r="32" spans="1:6" ht="28.15" customHeight="1">
      <c r="A32" s="99" t="s">
        <v>402</v>
      </c>
      <c r="B32" s="114" t="str">
        <f>IF('Sch-1'!B254=0,"", 'Sch-1'!B254)</f>
        <v>--</v>
      </c>
      <c r="C32" s="101" t="s">
        <v>404</v>
      </c>
      <c r="D32" s="110" t="str">
        <f>IF('Sch-1'!M255=0,"",'Sch-1'!M255)</f>
        <v/>
      </c>
      <c r="F32" s="102"/>
    </row>
    <row r="33" spans="1:6" ht="28.15" customHeight="1">
      <c r="A33" s="99" t="s">
        <v>403</v>
      </c>
      <c r="B33" s="114" t="str">
        <f>IF('Sch-1'!B255=0,"", 'Sch-1'!B255)</f>
        <v/>
      </c>
      <c r="C33" s="101" t="s">
        <v>405</v>
      </c>
      <c r="D33" s="110" t="str">
        <f>IF('Sch-1'!M256=0,"",'Sch-1'!M256)</f>
        <v/>
      </c>
      <c r="F33" s="67"/>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5NQJKb5OOQ7haiGrbHE15FmtZWNn1gpsWY3KyvWugI2tEU8HCMhCKRhwRZCW9BmKzoKSgeSj7LM1fpo02Dze6w==" saltValue="7gkfcoHmhUaTC/Jcl5+0bQ==" spinCount="100000" sheet="1" formatColumns="0" formatRows="0" selectLockedCells="1"/>
  <customSheetViews>
    <customSheetView guid="{B79CB868-E256-4BC8-93B8-32C16DA3E61B}"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1"/>
      <headerFooter alignWithMargins="0">
        <oddFooter>&amp;R&amp;"Book Antiqua,Bold"&amp;10Schedule-6/ Page &amp;P of &amp;N</oddFooter>
      </headerFooter>
    </customSheetView>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987A3FAC-920D-4C0C-8129-D8F4AFD7E477}"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26"/>
      <headerFooter alignWithMargins="0">
        <oddFooter>&amp;R&amp;"Book Antiqua,Bold"&amp;10Schedule-6/ Page &amp;P of &amp;N</oddFooter>
      </headerFooter>
    </customSheetView>
  </customSheetViews>
  <mergeCells count="24">
    <mergeCell ref="A3:D3"/>
    <mergeCell ref="A4:D4"/>
    <mergeCell ref="A7:C7"/>
    <mergeCell ref="B8:C8"/>
    <mergeCell ref="B11:C11"/>
    <mergeCell ref="B13:C13"/>
    <mergeCell ref="B9:C9"/>
    <mergeCell ref="B10:C10"/>
    <mergeCell ref="B18:C18"/>
    <mergeCell ref="B19:C19"/>
    <mergeCell ref="B14:C14"/>
    <mergeCell ref="B15:C15"/>
    <mergeCell ref="B16:C16"/>
    <mergeCell ref="B17:C17"/>
    <mergeCell ref="A28:A29"/>
    <mergeCell ref="B28:C29"/>
    <mergeCell ref="B20:C20"/>
    <mergeCell ref="B21:C21"/>
    <mergeCell ref="B24:C24"/>
    <mergeCell ref="B25:C25"/>
    <mergeCell ref="B26:C26"/>
    <mergeCell ref="B27:C27"/>
    <mergeCell ref="B22:C22"/>
    <mergeCell ref="B23:C23"/>
  </mergeCells>
  <phoneticPr fontId="30" type="noConversion"/>
  <printOptions horizontalCentered="1"/>
  <pageMargins left="0.5" right="0.38" top="0.56999999999999995" bottom="0.48" header="0.38" footer="0.24"/>
  <pageSetup paperSize="9" scale="72" fitToHeight="0" orientation="portrait" r:id="rId27"/>
  <headerFooter alignWithMargins="0">
    <oddFooter>&amp;R&amp;"Book Antiqua,Bold"&amp;10Schedule-6/ Page &amp;P of &amp;N</oddFooter>
  </headerFooter>
  <drawing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zoomScale="70" zoomScaleNormal="100" zoomScaleSheetLayoutView="70" workbookViewId="0">
      <selection activeCell="A3" sqref="A3:N3"/>
    </sheetView>
  </sheetViews>
  <sheetFormatPr defaultColWidth="9" defaultRowHeight="16.5"/>
  <cols>
    <col min="1" max="8" width="11.375" style="379" customWidth="1"/>
    <col min="9" max="9" width="31.375" style="332" customWidth="1"/>
    <col min="10" max="10" width="7.625" style="332" customWidth="1"/>
    <col min="11" max="11" width="10.25" style="332" customWidth="1"/>
    <col min="12" max="12" width="15.375" style="332" customWidth="1"/>
    <col min="13" max="13" width="15.75" style="332" customWidth="1"/>
    <col min="14" max="14" width="23.625" style="258" customWidth="1"/>
    <col min="15" max="15" width="9" style="384" customWidth="1"/>
    <col min="16" max="16" width="0" style="184" hidden="1" customWidth="1"/>
    <col min="17" max="17" width="18.5" style="184" hidden="1" customWidth="1"/>
    <col min="18" max="18" width="34.25" style="184" hidden="1" customWidth="1"/>
    <col min="19" max="32" width="9" style="184"/>
    <col min="33" max="33" width="0" style="184" hidden="1" customWidth="1"/>
    <col min="34" max="34" width="13.875" style="184" hidden="1" customWidth="1"/>
    <col min="35" max="35" width="13.625" style="184" hidden="1" customWidth="1"/>
    <col min="36" max="36" width="21.375" style="184" hidden="1" customWidth="1"/>
    <col min="37" max="37" width="12" style="184" hidden="1" customWidth="1"/>
    <col min="38" max="39" width="0" style="184" hidden="1" customWidth="1"/>
    <col min="40" max="48" width="9" style="184"/>
    <col min="49" max="16384" width="9" style="384"/>
  </cols>
  <sheetData>
    <row r="1" spans="1:48" ht="18" customHeight="1">
      <c r="A1" s="81" t="str">
        <f>Cover!B3</f>
        <v>Specification No.: CC/T/W-AIS/DOM/A06/23/02699</v>
      </c>
      <c r="B1" s="81"/>
      <c r="C1" s="81"/>
      <c r="D1" s="81"/>
      <c r="E1" s="81"/>
      <c r="F1" s="81"/>
      <c r="G1" s="81"/>
      <c r="H1" s="81"/>
      <c r="I1" s="82"/>
      <c r="J1" s="83"/>
      <c r="K1" s="83"/>
      <c r="L1" s="83"/>
      <c r="M1" s="85" t="s">
        <v>437</v>
      </c>
    </row>
    <row r="2" spans="1:48" ht="3" customHeight="1">
      <c r="A2" s="385"/>
      <c r="B2" s="385"/>
      <c r="C2" s="385"/>
      <c r="D2" s="385"/>
      <c r="E2" s="385"/>
      <c r="F2" s="385"/>
      <c r="G2" s="385"/>
      <c r="H2" s="385"/>
      <c r="I2" s="386"/>
      <c r="J2" s="387"/>
      <c r="K2" s="387"/>
      <c r="L2" s="387"/>
      <c r="M2" s="387"/>
    </row>
    <row r="3" spans="1:48" ht="66.75" customHeight="1">
      <c r="A3" s="1364" t="str">
        <f>Cover!$B$2</f>
        <v>765kV AIS Extn. Substation Package SS-01 for (i) Construction of 2 nos. of 765kV line bays at Sikar II for Sikar II – Bhadla II 765kV D/c line (ii) Construction of 2 nos. of 765kV line bays at Bhadla II for Sikar II – Bhadla II 765kV D/c line associated with Transmission Scheme for evacuation of power from Solar Energy Zones in Rajasthan (8.1 GW) under Phase II-Part E.</v>
      </c>
      <c r="B3" s="1364"/>
      <c r="C3" s="1364"/>
      <c r="D3" s="1364"/>
      <c r="E3" s="1364"/>
      <c r="F3" s="1364"/>
      <c r="G3" s="1364"/>
      <c r="H3" s="1364"/>
      <c r="I3" s="1364"/>
      <c r="J3" s="1364"/>
      <c r="K3" s="1364"/>
      <c r="L3" s="1364"/>
      <c r="M3" s="1364"/>
      <c r="N3" s="1364"/>
      <c r="AG3" s="199" t="s">
        <v>342</v>
      </c>
      <c r="AI3" s="220">
        <f>IF(ISERROR(#REF!/('Sch-6'!D14+'Sch-6'!D16+'Sch-6'!D18)),0,#REF!/( 'Sch-6'!D14+'Sch-6'!D16+'Sch-6'!D18))</f>
        <v>0</v>
      </c>
    </row>
    <row r="4" spans="1:48" ht="22.15" customHeight="1">
      <c r="A4" s="1318" t="s">
        <v>24</v>
      </c>
      <c r="B4" s="1318"/>
      <c r="C4" s="1318"/>
      <c r="D4" s="1318"/>
      <c r="E4" s="1318"/>
      <c r="F4" s="1318"/>
      <c r="G4" s="1318"/>
      <c r="H4" s="1318"/>
      <c r="I4" s="1318"/>
      <c r="J4" s="1318"/>
      <c r="K4" s="1318"/>
      <c r="L4" s="1318"/>
      <c r="M4" s="1318"/>
      <c r="N4" s="1318"/>
      <c r="AG4" s="199" t="s">
        <v>343</v>
      </c>
      <c r="AI4" s="220" t="e">
        <f>#REF!</f>
        <v>#REF!</v>
      </c>
    </row>
    <row r="5" spans="1:48" ht="18.600000000000001" customHeight="1">
      <c r="A5" s="68"/>
      <c r="B5" s="68"/>
      <c r="C5" s="68"/>
      <c r="D5" s="68"/>
      <c r="E5" s="68"/>
      <c r="F5" s="68"/>
      <c r="G5" s="68"/>
      <c r="H5" s="68"/>
      <c r="I5" s="107"/>
      <c r="J5" s="107"/>
      <c r="K5" s="107"/>
      <c r="L5" s="107"/>
      <c r="M5" s="107"/>
      <c r="AG5" s="199" t="s">
        <v>350</v>
      </c>
      <c r="AI5" s="220">
        <f>IF(ISERROR(#REF!/#REF!),0,#REF! /#REF!)</f>
        <v>0</v>
      </c>
    </row>
    <row r="6" spans="1:48">
      <c r="A6" s="31" t="str">
        <f>'Sch-1'!A6</f>
        <v>Bidder’s Name and Address (Sole Bidder) :</v>
      </c>
      <c r="B6" s="31"/>
      <c r="C6" s="31"/>
      <c r="D6" s="31"/>
      <c r="E6" s="31"/>
      <c r="F6" s="31"/>
      <c r="G6" s="31"/>
      <c r="H6" s="31"/>
      <c r="I6" s="41"/>
      <c r="J6" s="41"/>
      <c r="K6" s="549" t="s">
        <v>392</v>
      </c>
      <c r="M6" s="41"/>
      <c r="AG6" s="199" t="s">
        <v>351</v>
      </c>
      <c r="AI6" s="220" t="e">
        <f>#REF!</f>
        <v>#REF!</v>
      </c>
    </row>
    <row r="7" spans="1:48">
      <c r="A7" s="1368" t="str">
        <f>'Sch-1'!A7</f>
        <v/>
      </c>
      <c r="B7" s="1368"/>
      <c r="C7" s="1368"/>
      <c r="D7" s="1368"/>
      <c r="E7" s="1368"/>
      <c r="F7" s="1368"/>
      <c r="G7" s="1368"/>
      <c r="H7" s="1368"/>
      <c r="I7" s="1368"/>
      <c r="J7" s="1368"/>
      <c r="K7" s="90" t="str">
        <f>'Sch-1'!M7</f>
        <v>Contracts Services, 3rd Floor</v>
      </c>
      <c r="M7" s="467"/>
      <c r="AG7" s="199" t="s">
        <v>346</v>
      </c>
      <c r="AI7" s="220" t="e">
        <f>SUM(AI3:AI6)</f>
        <v>#REF!</v>
      </c>
    </row>
    <row r="8" spans="1:48" ht="28.15" customHeight="1">
      <c r="A8" s="42" t="s">
        <v>408</v>
      </c>
      <c r="B8" s="42"/>
      <c r="C8" s="42"/>
      <c r="D8" s="42"/>
      <c r="E8" s="42"/>
      <c r="F8" s="42"/>
      <c r="G8" s="42"/>
      <c r="H8" s="42"/>
      <c r="I8" s="1332" t="str">
        <f>IF('Sch-1'!C8=0, "", 'Sch-1'!C8)</f>
        <v xml:space="preserve">…….. …….. …….. …….. …….. …….. </v>
      </c>
      <c r="J8" s="1332"/>
      <c r="K8" s="90" t="str">
        <f>'Sch-1'!M8</f>
        <v>Power Grid Corporation of India Ltd.,</v>
      </c>
      <c r="M8" s="466"/>
    </row>
    <row r="9" spans="1:48" ht="28.15" customHeight="1">
      <c r="A9" s="42" t="s">
        <v>409</v>
      </c>
      <c r="B9" s="42"/>
      <c r="C9" s="42"/>
      <c r="D9" s="42"/>
      <c r="E9" s="42"/>
      <c r="F9" s="42"/>
      <c r="G9" s="42"/>
      <c r="H9" s="42"/>
      <c r="I9" s="1332" t="str">
        <f>IF('Sch-1'!C9=0, "", 'Sch-1'!C9)</f>
        <v xml:space="preserve">…….. …….. …….. …….. …….. …….. </v>
      </c>
      <c r="J9" s="1332"/>
      <c r="K9" s="90" t="str">
        <f>'Sch-1'!M9</f>
        <v>"Saudamini", Plot No.-2</v>
      </c>
      <c r="M9" s="466"/>
    </row>
    <row r="10" spans="1:48" ht="28.15" customHeight="1">
      <c r="A10" s="388"/>
      <c r="B10" s="388"/>
      <c r="C10" s="388"/>
      <c r="D10" s="388"/>
      <c r="E10" s="388"/>
      <c r="F10" s="388"/>
      <c r="G10" s="388"/>
      <c r="H10" s="388"/>
      <c r="I10" s="1367" t="str">
        <f>IF('Sch-1'!C10=0, "", 'Sch-1'!C10)</f>
        <v xml:space="preserve">…….. …….. …….. …….. …….. …….. </v>
      </c>
      <c r="J10" s="1367"/>
      <c r="K10" s="90" t="str">
        <f>'Sch-1'!M10</f>
        <v xml:space="preserve">Sector-29, </v>
      </c>
      <c r="M10" s="389"/>
      <c r="AG10" s="199" t="s">
        <v>276</v>
      </c>
      <c r="AI10" s="227">
        <f>'Sch-1'!AA10</f>
        <v>0</v>
      </c>
    </row>
    <row r="11" spans="1:48" ht="28.15" customHeight="1">
      <c r="A11" s="388"/>
      <c r="B11" s="388"/>
      <c r="C11" s="388"/>
      <c r="D11" s="388"/>
      <c r="E11" s="388"/>
      <c r="F11" s="388"/>
      <c r="G11" s="388"/>
      <c r="H11" s="388"/>
      <c r="I11" s="1367" t="str">
        <f>IF('Sch-1'!C11=0, "", 'Sch-1'!C11)</f>
        <v xml:space="preserve">…….. …….. …….. …….. …….. …….. </v>
      </c>
      <c r="J11" s="1367"/>
      <c r="K11" s="90" t="str">
        <f>'Sch-1'!M11</f>
        <v>Gurgaon (Haryana) - 122001</v>
      </c>
      <c r="M11" s="389"/>
      <c r="AG11" s="199"/>
      <c r="AI11" s="220"/>
    </row>
    <row r="12" spans="1:48" ht="7.5" customHeight="1">
      <c r="A12" s="388"/>
      <c r="B12" s="388"/>
      <c r="C12" s="388"/>
      <c r="D12" s="388"/>
      <c r="E12" s="388"/>
      <c r="F12" s="388"/>
      <c r="G12" s="388"/>
      <c r="H12" s="388"/>
      <c r="I12" s="389"/>
      <c r="J12" s="389"/>
      <c r="K12" s="389"/>
      <c r="L12" s="389"/>
      <c r="M12" s="389"/>
      <c r="N12" s="647"/>
      <c r="O12" s="648"/>
      <c r="P12" s="648"/>
      <c r="Q12" s="648"/>
      <c r="R12" s="648"/>
      <c r="S12" s="648"/>
      <c r="T12" s="648"/>
      <c r="AG12" s="199"/>
      <c r="AI12" s="220"/>
    </row>
    <row r="13" spans="1:48" ht="28.15" customHeight="1" thickBot="1">
      <c r="A13" s="1369" t="s">
        <v>469</v>
      </c>
      <c r="B13" s="1369"/>
      <c r="C13" s="1369"/>
      <c r="D13" s="1369"/>
      <c r="E13" s="1369"/>
      <c r="F13" s="1369"/>
      <c r="G13" s="1369"/>
      <c r="H13" s="1369"/>
      <c r="I13" s="1369"/>
      <c r="J13" s="1369"/>
      <c r="K13" s="1369"/>
      <c r="L13" s="1369"/>
      <c r="M13" s="1369"/>
      <c r="N13" s="647"/>
      <c r="O13" s="648"/>
      <c r="P13" s="648"/>
      <c r="Q13" s="648"/>
      <c r="R13" s="648"/>
      <c r="S13" s="648"/>
      <c r="T13" s="648"/>
    </row>
    <row r="14" spans="1:48" ht="157.5">
      <c r="A14" s="847" t="s">
        <v>429</v>
      </c>
      <c r="B14" s="848" t="s">
        <v>509</v>
      </c>
      <c r="C14" s="848" t="s">
        <v>520</v>
      </c>
      <c r="D14" s="849" t="s">
        <v>521</v>
      </c>
      <c r="E14" s="827" t="s">
        <v>480</v>
      </c>
      <c r="F14" s="827" t="s">
        <v>508</v>
      </c>
      <c r="G14" s="827" t="s">
        <v>481</v>
      </c>
      <c r="H14" s="827" t="s">
        <v>507</v>
      </c>
      <c r="I14" s="850" t="s">
        <v>372</v>
      </c>
      <c r="J14" s="850" t="s">
        <v>353</v>
      </c>
      <c r="K14" s="850" t="s">
        <v>354</v>
      </c>
      <c r="L14" s="850" t="s">
        <v>62</v>
      </c>
      <c r="M14" s="851" t="s">
        <v>373</v>
      </c>
      <c r="N14" s="834" t="s">
        <v>505</v>
      </c>
      <c r="O14" s="648"/>
      <c r="P14" s="648"/>
      <c r="Q14" s="788" t="s">
        <v>540</v>
      </c>
      <c r="R14" s="788" t="s">
        <v>489</v>
      </c>
      <c r="S14" s="648"/>
      <c r="T14" s="648"/>
      <c r="AH14" s="1370" t="s">
        <v>277</v>
      </c>
      <c r="AI14" s="1370"/>
      <c r="AJ14" s="201" t="s">
        <v>285</v>
      </c>
      <c r="AK14" s="1370" t="s">
        <v>278</v>
      </c>
      <c r="AL14" s="1370"/>
    </row>
    <row r="15" spans="1:48" s="802" customFormat="1">
      <c r="A15" s="852">
        <v>1</v>
      </c>
      <c r="B15" s="852">
        <v>2</v>
      </c>
      <c r="C15" s="852">
        <v>3</v>
      </c>
      <c r="D15" s="852">
        <v>4</v>
      </c>
      <c r="E15" s="853">
        <v>5</v>
      </c>
      <c r="F15" s="853">
        <v>6</v>
      </c>
      <c r="G15" s="853">
        <v>7</v>
      </c>
      <c r="H15" s="853">
        <v>8</v>
      </c>
      <c r="I15" s="850">
        <v>9</v>
      </c>
      <c r="J15" s="850">
        <v>10</v>
      </c>
      <c r="K15" s="850">
        <v>11</v>
      </c>
      <c r="L15" s="850">
        <v>12</v>
      </c>
      <c r="M15" s="851" t="s">
        <v>522</v>
      </c>
      <c r="N15" s="840">
        <v>14</v>
      </c>
      <c r="O15" s="800"/>
      <c r="P15" s="800"/>
      <c r="Q15" s="688"/>
      <c r="R15" s="771"/>
      <c r="S15" s="800"/>
      <c r="T15" s="800"/>
      <c r="U15" s="801"/>
      <c r="V15" s="801"/>
      <c r="W15" s="801"/>
      <c r="X15" s="801"/>
      <c r="Y15" s="801"/>
      <c r="Z15" s="801"/>
      <c r="AA15" s="801"/>
      <c r="AB15" s="801"/>
      <c r="AC15" s="801"/>
      <c r="AD15" s="801"/>
      <c r="AE15" s="801"/>
      <c r="AF15" s="801"/>
      <c r="AG15" s="801"/>
      <c r="AH15" s="785"/>
      <c r="AI15" s="785"/>
      <c r="AJ15" s="201"/>
      <c r="AK15" s="785"/>
      <c r="AL15" s="785"/>
      <c r="AM15" s="801"/>
      <c r="AN15" s="801"/>
      <c r="AO15" s="801"/>
      <c r="AP15" s="801"/>
      <c r="AQ15" s="801"/>
      <c r="AR15" s="801"/>
      <c r="AS15" s="801"/>
      <c r="AT15" s="801"/>
      <c r="AU15" s="801"/>
      <c r="AV15" s="801"/>
    </row>
    <row r="16" spans="1:48" s="802" customFormat="1">
      <c r="A16" s="863" t="s">
        <v>340</v>
      </c>
      <c r="B16" s="1378"/>
      <c r="C16" s="1379"/>
      <c r="D16" s="1379"/>
      <c r="E16" s="1379"/>
      <c r="F16" s="1379"/>
      <c r="G16" s="1379"/>
      <c r="H16" s="1379"/>
      <c r="I16" s="1379"/>
      <c r="J16" s="1379"/>
      <c r="K16" s="1379"/>
      <c r="L16" s="1379"/>
      <c r="M16" s="1379"/>
      <c r="N16" s="1380"/>
      <c r="O16" s="800"/>
      <c r="P16" s="800"/>
      <c r="Q16" s="688"/>
      <c r="R16" s="771"/>
      <c r="S16" s="800"/>
      <c r="T16" s="800"/>
      <c r="U16" s="801"/>
      <c r="V16" s="801"/>
      <c r="W16" s="801"/>
      <c r="X16" s="801"/>
      <c r="Y16" s="801"/>
      <c r="Z16" s="801"/>
      <c r="AA16" s="801"/>
      <c r="AB16" s="801"/>
      <c r="AC16" s="801"/>
      <c r="AD16" s="801"/>
      <c r="AE16" s="801"/>
      <c r="AF16" s="801"/>
      <c r="AG16" s="801"/>
      <c r="AH16" s="785"/>
      <c r="AI16" s="785"/>
      <c r="AJ16" s="201"/>
      <c r="AK16" s="785"/>
      <c r="AL16" s="785"/>
      <c r="AM16" s="801"/>
      <c r="AN16" s="801"/>
      <c r="AO16" s="801"/>
      <c r="AP16" s="801"/>
      <c r="AQ16" s="801"/>
      <c r="AR16" s="801"/>
      <c r="AS16" s="801"/>
      <c r="AT16" s="801"/>
      <c r="AU16" s="801"/>
      <c r="AV16" s="801"/>
    </row>
    <row r="17" spans="1:48" s="471" customFormat="1" hidden="1">
      <c r="A17" s="677">
        <v>1</v>
      </c>
      <c r="B17" s="820"/>
      <c r="C17" s="820"/>
      <c r="D17" s="820"/>
      <c r="E17" s="677"/>
      <c r="F17" s="770"/>
      <c r="G17" s="747"/>
      <c r="H17" s="772"/>
      <c r="I17" s="678"/>
      <c r="J17" s="557"/>
      <c r="K17" s="558"/>
      <c r="L17" s="554"/>
      <c r="M17" s="553" t="str">
        <f>IF(L17=0, "Included", IF(ISERROR(K17*L17), L17, K17*L17))</f>
        <v>Included</v>
      </c>
      <c r="N17" s="856">
        <f>R17</f>
        <v>0</v>
      </c>
      <c r="O17" s="572"/>
      <c r="P17" s="572"/>
      <c r="Q17" s="688">
        <f>IF(M17="Included",0,M17)</f>
        <v>0</v>
      </c>
      <c r="R17" s="771">
        <f>IF(H17="", G17*Q17,H17*Q17)</f>
        <v>0</v>
      </c>
      <c r="S17" s="572"/>
      <c r="T17" s="572"/>
    </row>
    <row r="18" spans="1:48" s="471" customFormat="1" hidden="1">
      <c r="A18" s="677">
        <v>2</v>
      </c>
      <c r="B18" s="820"/>
      <c r="C18" s="820"/>
      <c r="D18" s="820"/>
      <c r="E18" s="677"/>
      <c r="F18" s="770"/>
      <c r="G18" s="747"/>
      <c r="H18" s="772"/>
      <c r="I18" s="678"/>
      <c r="J18" s="557"/>
      <c r="K18" s="558"/>
      <c r="L18" s="554"/>
      <c r="M18" s="553" t="str">
        <f>IF(L18=0, "Included", IF(ISERROR(K18*L18), L18, K18*L18))</f>
        <v>Included</v>
      </c>
      <c r="N18" s="856">
        <f>R18</f>
        <v>0</v>
      </c>
      <c r="O18" s="572"/>
      <c r="P18" s="572"/>
      <c r="Q18" s="688">
        <f>IF(M18="Included",0,M18)</f>
        <v>0</v>
      </c>
      <c r="R18" s="771">
        <f>IF(H18="", G18*Q18,H18*Q18)</f>
        <v>0</v>
      </c>
      <c r="S18" s="572"/>
      <c r="T18" s="572"/>
    </row>
    <row r="19" spans="1:48" ht="45" customHeight="1">
      <c r="A19" s="388"/>
      <c r="B19" s="388"/>
      <c r="C19" s="388"/>
      <c r="D19" s="388"/>
      <c r="E19" s="388"/>
      <c r="F19" s="1320" t="s">
        <v>547</v>
      </c>
      <c r="G19" s="1320"/>
      <c r="H19" s="1320"/>
      <c r="I19" s="1320"/>
      <c r="J19" s="1320"/>
      <c r="K19" s="1320"/>
      <c r="L19" s="1320"/>
      <c r="M19" s="389"/>
      <c r="N19" s="647"/>
      <c r="O19" s="648"/>
      <c r="P19" s="648"/>
      <c r="Q19" s="648"/>
      <c r="R19" s="648"/>
      <c r="S19" s="648"/>
      <c r="T19" s="648"/>
      <c r="AG19" s="199"/>
      <c r="AI19" s="220"/>
    </row>
    <row r="20" spans="1:48" s="471" customFormat="1" ht="24.75" customHeight="1">
      <c r="A20" s="1372"/>
      <c r="B20" s="1373"/>
      <c r="C20" s="1373"/>
      <c r="D20" s="1373"/>
      <c r="E20" s="1373"/>
      <c r="F20" s="1373"/>
      <c r="G20" s="1373"/>
      <c r="H20" s="1374"/>
      <c r="I20" s="857" t="s">
        <v>468</v>
      </c>
      <c r="J20" s="857"/>
      <c r="K20" s="857"/>
      <c r="L20" s="857"/>
      <c r="M20" s="858">
        <f>SUM(M17:M18)</f>
        <v>0</v>
      </c>
      <c r="N20" s="859"/>
      <c r="O20" s="572"/>
      <c r="P20" s="572"/>
      <c r="Q20" s="572"/>
      <c r="R20" s="572"/>
      <c r="S20" s="572"/>
      <c r="T20" s="572"/>
    </row>
    <row r="21" spans="1:48" ht="36" customHeight="1">
      <c r="A21" s="1375"/>
      <c r="B21" s="1376"/>
      <c r="C21" s="1376"/>
      <c r="D21" s="1376"/>
      <c r="E21" s="1376"/>
      <c r="F21" s="1376"/>
      <c r="G21" s="1376"/>
      <c r="H21" s="1377"/>
      <c r="I21" s="860" t="s">
        <v>505</v>
      </c>
      <c r="J21" s="860"/>
      <c r="K21" s="860"/>
      <c r="L21" s="860"/>
      <c r="M21" s="860"/>
      <c r="N21" s="858">
        <f>SUM(N17:N18)</f>
        <v>0</v>
      </c>
      <c r="O21" s="648"/>
      <c r="P21" s="648"/>
      <c r="Q21" s="648"/>
      <c r="R21" s="648"/>
      <c r="S21" s="648"/>
      <c r="T21" s="648"/>
      <c r="AH21" s="228"/>
      <c r="AI21" s="228"/>
      <c r="AK21" s="228"/>
      <c r="AL21" s="228"/>
      <c r="AM21" s="384"/>
      <c r="AN21" s="384"/>
      <c r="AO21" s="384"/>
      <c r="AP21" s="384"/>
      <c r="AQ21" s="384"/>
      <c r="AR21" s="384"/>
      <c r="AS21" s="384"/>
      <c r="AT21" s="384"/>
      <c r="AU21" s="384"/>
      <c r="AV21" s="384"/>
    </row>
    <row r="22" spans="1:48" ht="19.5" customHeight="1">
      <c r="A22" s="390"/>
      <c r="B22" s="390"/>
      <c r="C22" s="390"/>
      <c r="D22" s="390"/>
      <c r="E22" s="390"/>
      <c r="F22" s="390"/>
      <c r="G22" s="390"/>
      <c r="H22" s="390"/>
      <c r="I22" s="390"/>
      <c r="J22" s="1311"/>
      <c r="K22" s="1311"/>
      <c r="L22" s="1311"/>
      <c r="M22" s="1311"/>
      <c r="AH22" s="257"/>
      <c r="AI22" s="229"/>
      <c r="AM22" s="384"/>
      <c r="AN22" s="384"/>
      <c r="AO22" s="384"/>
      <c r="AP22" s="384"/>
      <c r="AQ22" s="384"/>
      <c r="AR22" s="384"/>
      <c r="AS22" s="384"/>
      <c r="AT22" s="384"/>
      <c r="AU22" s="384"/>
      <c r="AV22" s="384"/>
    </row>
    <row r="23" spans="1:48" ht="19.5" customHeight="1">
      <c r="A23" s="99" t="s">
        <v>402</v>
      </c>
      <c r="B23" s="99"/>
      <c r="C23" s="99"/>
      <c r="D23" s="99"/>
      <c r="E23" s="114" t="str">
        <f>'Sch-1'!B254</f>
        <v>--</v>
      </c>
      <c r="F23" s="99"/>
      <c r="G23" s="99"/>
      <c r="H23" s="99"/>
      <c r="J23" s="1311" t="str">
        <f>"Printed Name   : " &amp; 'Sch-1'!M255</f>
        <v xml:space="preserve">Printed Name   : </v>
      </c>
      <c r="K23" s="1311"/>
      <c r="L23" s="1311"/>
      <c r="M23" s="1311"/>
      <c r="AM23" s="384"/>
      <c r="AN23" s="384"/>
      <c r="AO23" s="384"/>
      <c r="AP23" s="384"/>
      <c r="AQ23" s="384"/>
      <c r="AR23" s="384"/>
      <c r="AS23" s="384"/>
      <c r="AT23" s="384"/>
      <c r="AU23" s="384"/>
      <c r="AV23" s="384"/>
    </row>
    <row r="24" spans="1:48" ht="27.75" customHeight="1">
      <c r="A24" s="99" t="s">
        <v>403</v>
      </c>
      <c r="B24" s="99"/>
      <c r="C24" s="99"/>
      <c r="D24" s="99"/>
      <c r="E24" s="110" t="str">
        <f>'Sch-1'!B255</f>
        <v/>
      </c>
      <c r="F24" s="99"/>
      <c r="G24" s="99"/>
      <c r="H24" s="99"/>
      <c r="J24" s="1311" t="str">
        <f>"Designation      : " &amp; 'Sch-1'!M256</f>
        <v xml:space="preserve">Designation      : </v>
      </c>
      <c r="K24" s="1311"/>
      <c r="L24" s="1311"/>
      <c r="M24" s="1311"/>
      <c r="AM24" s="384"/>
      <c r="AN24" s="384"/>
      <c r="AO24" s="384"/>
      <c r="AP24" s="384"/>
      <c r="AQ24" s="384"/>
      <c r="AR24" s="384"/>
      <c r="AS24" s="384"/>
      <c r="AT24" s="384"/>
      <c r="AU24" s="384"/>
      <c r="AV24" s="384"/>
    </row>
    <row r="25" spans="1:48">
      <c r="A25" s="111" t="s">
        <v>66</v>
      </c>
      <c r="B25" s="111"/>
      <c r="C25" s="111"/>
      <c r="D25" s="111"/>
      <c r="E25" s="1371" t="s">
        <v>375</v>
      </c>
      <c r="F25" s="1371"/>
      <c r="G25" s="1371"/>
      <c r="H25" s="1371"/>
      <c r="I25" s="1371"/>
      <c r="J25" s="1371"/>
      <c r="K25" s="1371"/>
      <c r="L25" s="1371"/>
      <c r="M25" s="1371"/>
      <c r="AM25" s="384"/>
      <c r="AN25" s="384"/>
      <c r="AO25" s="384"/>
      <c r="AP25" s="384"/>
      <c r="AQ25" s="384"/>
      <c r="AR25" s="384"/>
      <c r="AS25" s="384"/>
      <c r="AT25" s="384"/>
      <c r="AU25" s="384"/>
      <c r="AV25" s="384"/>
    </row>
    <row r="26" spans="1:48" ht="31.5" customHeight="1">
      <c r="N26" s="260"/>
      <c r="AM26" s="384"/>
      <c r="AN26" s="384"/>
      <c r="AO26" s="384"/>
      <c r="AP26" s="384"/>
      <c r="AQ26" s="384"/>
      <c r="AR26" s="384"/>
      <c r="AS26" s="384"/>
      <c r="AT26" s="384"/>
      <c r="AU26" s="384"/>
      <c r="AV26" s="384"/>
    </row>
    <row r="95" spans="1:15" s="184" customFormat="1">
      <c r="A95" s="205"/>
      <c r="B95" s="205"/>
      <c r="C95" s="205"/>
      <c r="D95" s="205"/>
      <c r="E95" s="205"/>
      <c r="F95" s="205"/>
      <c r="G95" s="205"/>
      <c r="H95" s="205"/>
      <c r="I95" s="193"/>
      <c r="J95" s="193"/>
      <c r="K95" s="193"/>
      <c r="L95" s="193"/>
      <c r="M95" s="193"/>
      <c r="N95" s="258"/>
      <c r="O95" s="384"/>
    </row>
    <row r="96" spans="1:15" s="184" customFormat="1">
      <c r="A96" s="205"/>
      <c r="B96" s="205"/>
      <c r="C96" s="205"/>
      <c r="D96" s="205"/>
      <c r="E96" s="205"/>
      <c r="F96" s="205"/>
      <c r="G96" s="205"/>
      <c r="H96" s="205"/>
      <c r="I96" s="193"/>
      <c r="J96" s="193"/>
      <c r="K96" s="193"/>
      <c r="L96" s="193"/>
      <c r="M96" s="193"/>
      <c r="N96" s="258"/>
      <c r="O96" s="384"/>
    </row>
    <row r="97" spans="1:38" s="184" customFormat="1">
      <c r="A97" s="205"/>
      <c r="B97" s="205"/>
      <c r="C97" s="205"/>
      <c r="D97" s="205"/>
      <c r="E97" s="205"/>
      <c r="F97" s="205"/>
      <c r="G97" s="205"/>
      <c r="H97" s="205"/>
      <c r="I97" s="193"/>
      <c r="J97" s="193"/>
      <c r="K97" s="193"/>
      <c r="L97" s="193"/>
      <c r="M97" s="193"/>
      <c r="N97" s="258"/>
      <c r="O97" s="384"/>
    </row>
    <row r="98" spans="1:38" s="269" customFormat="1" hidden="1">
      <c r="A98" s="186" t="str">
        <f>A1</f>
        <v>Specification No.: CC/T/W-AIS/DOM/A06/23/02699</v>
      </c>
      <c r="B98" s="186"/>
      <c r="C98" s="186"/>
      <c r="D98" s="186"/>
      <c r="E98" s="186"/>
      <c r="F98" s="186"/>
      <c r="G98" s="186"/>
      <c r="H98" s="186"/>
      <c r="I98" s="99"/>
      <c r="J98" s="189"/>
      <c r="K98" s="189"/>
      <c r="L98" s="189"/>
      <c r="M98" s="189"/>
      <c r="N98" s="188"/>
    </row>
    <row r="99" spans="1:38" s="269" customFormat="1" hidden="1">
      <c r="A99" s="67"/>
      <c r="B99" s="67"/>
      <c r="C99" s="67"/>
      <c r="D99" s="67"/>
      <c r="E99" s="67"/>
      <c r="F99" s="67"/>
      <c r="G99" s="67"/>
      <c r="H99" s="67"/>
      <c r="I99" s="88"/>
      <c r="J99" s="89"/>
      <c r="K99" s="89"/>
      <c r="L99" s="89"/>
      <c r="M99" s="89"/>
      <c r="N99" s="188"/>
    </row>
    <row r="100" spans="1:38" s="269" customFormat="1" ht="35.25" hidden="1" customHeight="1">
      <c r="A100" s="1365" t="str">
        <f>A3</f>
        <v>765kV AIS Extn. Substation Package SS-01 for (i) Construction of 2 nos. of 765kV line bays at Sikar II for Sikar II – Bhadla II 765kV D/c line (ii) Construction of 2 nos. of 765kV line bays at Bhadla II for Sikar II – Bhadla II 765kV D/c line associated with Transmission Scheme for evacuation of power from Solar Energy Zones in Rajasthan (8.1 GW) under Phase II-Part E.</v>
      </c>
      <c r="B100" s="1365"/>
      <c r="C100" s="1365"/>
      <c r="D100" s="1365"/>
      <c r="E100" s="1365"/>
      <c r="F100" s="1365"/>
      <c r="G100" s="1365"/>
      <c r="H100" s="1365"/>
      <c r="I100" s="1365">
        <f>I3</f>
        <v>0</v>
      </c>
      <c r="J100" s="1365">
        <f>J3</f>
        <v>0</v>
      </c>
      <c r="K100" s="1365"/>
      <c r="L100" s="1365"/>
      <c r="M100" s="1365"/>
      <c r="N100" s="188"/>
    </row>
    <row r="101" spans="1:38" s="269" customFormat="1" hidden="1">
      <c r="A101" s="1366" t="str">
        <f>A4</f>
        <v>(SCHEDULE OF RATES AND PRICES )</v>
      </c>
      <c r="B101" s="1366"/>
      <c r="C101" s="1366"/>
      <c r="D101" s="1366"/>
      <c r="E101" s="1366"/>
      <c r="F101" s="1366"/>
      <c r="G101" s="1366"/>
      <c r="H101" s="1366"/>
      <c r="I101" s="1366">
        <f>I4</f>
        <v>0</v>
      </c>
      <c r="J101" s="1366">
        <f>J4</f>
        <v>0</v>
      </c>
      <c r="K101" s="1366"/>
      <c r="L101" s="1366"/>
      <c r="M101" s="1366"/>
      <c r="N101" s="188"/>
    </row>
    <row r="102" spans="1:38" s="269" customFormat="1" hidden="1">
      <c r="A102" s="68"/>
      <c r="B102" s="68"/>
      <c r="C102" s="68"/>
      <c r="D102" s="68"/>
      <c r="E102" s="68"/>
      <c r="F102" s="68"/>
      <c r="G102" s="68"/>
      <c r="H102" s="68"/>
      <c r="I102" s="107"/>
      <c r="J102" s="107"/>
      <c r="K102" s="107"/>
      <c r="L102" s="107"/>
      <c r="M102" s="107"/>
      <c r="N102" s="188"/>
    </row>
    <row r="103" spans="1:38" s="269" customFormat="1" hidden="1">
      <c r="A103" s="31" t="str">
        <f>A6</f>
        <v>Bidder’s Name and Address (Sole Bidder) :</v>
      </c>
      <c r="B103" s="31"/>
      <c r="C103" s="31"/>
      <c r="D103" s="31"/>
      <c r="E103" s="31"/>
      <c r="F103" s="31"/>
      <c r="G103" s="31"/>
      <c r="H103" s="31"/>
      <c r="I103" s="41"/>
      <c r="J103" s="41"/>
      <c r="K103" s="41"/>
      <c r="L103" s="41"/>
      <c r="M103" s="41"/>
      <c r="N103" s="188"/>
    </row>
    <row r="104" spans="1:38" s="269" customFormat="1" hidden="1">
      <c r="A104" s="1368" t="str">
        <f>A7</f>
        <v/>
      </c>
      <c r="B104" s="1368"/>
      <c r="C104" s="1368"/>
      <c r="D104" s="1368"/>
      <c r="E104" s="1368"/>
      <c r="F104" s="1368"/>
      <c r="G104" s="1368"/>
      <c r="H104" s="1368"/>
      <c r="I104" s="1368">
        <f t="shared" ref="I104:J108" si="0">I7</f>
        <v>0</v>
      </c>
      <c r="J104" s="1368">
        <f t="shared" si="0"/>
        <v>0</v>
      </c>
      <c r="K104" s="467"/>
      <c r="L104" s="467"/>
      <c r="M104" s="467"/>
      <c r="N104" s="188"/>
    </row>
    <row r="105" spans="1:38" s="269" customFormat="1" hidden="1">
      <c r="A105" s="42" t="str">
        <f>A8</f>
        <v>Name     :</v>
      </c>
      <c r="B105" s="42"/>
      <c r="C105" s="42"/>
      <c r="D105" s="42"/>
      <c r="E105" s="42"/>
      <c r="F105" s="42"/>
      <c r="G105" s="42"/>
      <c r="H105" s="42"/>
      <c r="I105" s="1332" t="str">
        <f t="shared" si="0"/>
        <v xml:space="preserve">…….. …….. …….. …….. …….. …….. </v>
      </c>
      <c r="J105" s="1332">
        <f t="shared" si="0"/>
        <v>0</v>
      </c>
      <c r="K105" s="466"/>
      <c r="L105" s="466"/>
      <c r="M105" s="466"/>
      <c r="N105" s="188"/>
    </row>
    <row r="106" spans="1:38" s="269" customFormat="1" hidden="1">
      <c r="A106" s="42" t="str">
        <f>A9</f>
        <v>Address :</v>
      </c>
      <c r="B106" s="42"/>
      <c r="C106" s="42"/>
      <c r="D106" s="42"/>
      <c r="E106" s="42"/>
      <c r="F106" s="42"/>
      <c r="G106" s="42"/>
      <c r="H106" s="42"/>
      <c r="I106" s="1332" t="str">
        <f t="shared" si="0"/>
        <v xml:space="preserve">…….. …….. …….. …….. …….. …….. </v>
      </c>
      <c r="J106" s="1332">
        <f t="shared" si="0"/>
        <v>0</v>
      </c>
      <c r="K106" s="466"/>
      <c r="L106" s="466"/>
      <c r="M106" s="466"/>
      <c r="N106" s="188"/>
    </row>
    <row r="107" spans="1:38" s="269" customFormat="1" hidden="1">
      <c r="A107" s="43"/>
      <c r="B107" s="43"/>
      <c r="C107" s="43"/>
      <c r="D107" s="43"/>
      <c r="E107" s="43"/>
      <c r="F107" s="43"/>
      <c r="G107" s="43"/>
      <c r="H107" s="43"/>
      <c r="I107" s="1332" t="str">
        <f t="shared" si="0"/>
        <v xml:space="preserve">…….. …….. …….. …….. …….. …….. </v>
      </c>
      <c r="J107" s="1332">
        <f t="shared" si="0"/>
        <v>0</v>
      </c>
      <c r="K107" s="466"/>
      <c r="L107" s="466"/>
      <c r="M107" s="466"/>
      <c r="N107" s="188"/>
    </row>
    <row r="108" spans="1:38" s="269" customFormat="1" hidden="1">
      <c r="A108" s="43"/>
      <c r="B108" s="43"/>
      <c r="C108" s="43"/>
      <c r="D108" s="43"/>
      <c r="E108" s="43"/>
      <c r="F108" s="43"/>
      <c r="G108" s="43"/>
      <c r="H108" s="43"/>
      <c r="I108" s="1332" t="str">
        <f t="shared" si="0"/>
        <v xml:space="preserve">…….. …….. …….. …….. …….. …….. </v>
      </c>
      <c r="J108" s="1332">
        <f t="shared" si="0"/>
        <v>0</v>
      </c>
      <c r="K108" s="466"/>
      <c r="L108" s="466"/>
      <c r="M108" s="466"/>
      <c r="N108" s="188"/>
    </row>
    <row r="109" spans="1:38" s="269" customFormat="1" hidden="1">
      <c r="A109" s="309"/>
      <c r="B109" s="309"/>
      <c r="C109" s="309"/>
      <c r="D109" s="309"/>
      <c r="E109" s="309"/>
      <c r="F109" s="309"/>
      <c r="G109" s="309"/>
      <c r="H109" s="309"/>
      <c r="I109" s="32"/>
      <c r="J109" s="32"/>
      <c r="K109" s="32"/>
      <c r="L109" s="32"/>
      <c r="M109" s="32"/>
      <c r="N109" s="188"/>
    </row>
    <row r="110" spans="1:38" s="269" customFormat="1" ht="33.75" hidden="1" customHeight="1">
      <c r="A110" s="307" t="str">
        <f>A14</f>
        <v>SL. NO.</v>
      </c>
      <c r="B110" s="307"/>
      <c r="C110" s="307"/>
      <c r="D110" s="307"/>
      <c r="E110" s="307"/>
      <c r="F110" s="307"/>
      <c r="G110" s="307"/>
      <c r="H110" s="307"/>
      <c r="I110" s="312" t="str">
        <f>I14</f>
        <v>Description of Test</v>
      </c>
      <c r="J110" s="1383" t="e">
        <f>#REF!</f>
        <v>#REF!</v>
      </c>
      <c r="K110" s="1383"/>
      <c r="L110" s="1383"/>
      <c r="M110" s="1383"/>
      <c r="N110" s="188"/>
      <c r="AH110" s="1383"/>
      <c r="AI110" s="1383"/>
      <c r="AK110" s="1383"/>
      <c r="AL110" s="1383"/>
    </row>
    <row r="111" spans="1:38" s="269" customFormat="1" hidden="1">
      <c r="A111" s="107" t="e">
        <f>#REF!</f>
        <v>#REF!</v>
      </c>
      <c r="B111" s="107"/>
      <c r="C111" s="107"/>
      <c r="D111" s="107"/>
      <c r="E111" s="107"/>
      <c r="F111" s="107"/>
      <c r="G111" s="107"/>
      <c r="H111" s="107"/>
      <c r="I111" s="107" t="e">
        <f>#REF!</f>
        <v>#REF!</v>
      </c>
      <c r="J111" s="1382" t="e">
        <f>#REF!</f>
        <v>#REF!</v>
      </c>
      <c r="K111" s="1382"/>
      <c r="L111" s="1382"/>
      <c r="M111" s="1382"/>
      <c r="N111" s="188"/>
      <c r="AH111" s="1382"/>
      <c r="AI111" s="1382"/>
      <c r="AK111" s="1382"/>
      <c r="AL111" s="1382"/>
    </row>
    <row r="112" spans="1:38" s="269" customFormat="1" hidden="1">
      <c r="A112" s="314" t="e">
        <f>#REF!</f>
        <v>#REF!</v>
      </c>
      <c r="B112" s="314"/>
      <c r="C112" s="314"/>
      <c r="D112" s="314"/>
      <c r="E112" s="314"/>
      <c r="F112" s="314"/>
      <c r="G112" s="314"/>
      <c r="H112" s="314"/>
      <c r="I112" s="315" t="e">
        <f>#REF!</f>
        <v>#REF!</v>
      </c>
      <c r="J112" s="1382"/>
      <c r="K112" s="1382"/>
      <c r="L112" s="1382"/>
      <c r="M112" s="1382"/>
      <c r="N112" s="188"/>
      <c r="AH112" s="1382"/>
      <c r="AI112" s="1382"/>
      <c r="AK112" s="1382"/>
      <c r="AL112" s="1382"/>
    </row>
    <row r="113" spans="1:38" s="269" customFormat="1" hidden="1">
      <c r="A113" s="316" t="e">
        <f>#REF!</f>
        <v>#REF!</v>
      </c>
      <c r="B113" s="316"/>
      <c r="C113" s="316"/>
      <c r="D113" s="316"/>
      <c r="E113" s="316"/>
      <c r="F113" s="316"/>
      <c r="G113" s="316"/>
      <c r="H113" s="316"/>
      <c r="I113" s="317" t="e">
        <f>#REF!</f>
        <v>#REF!</v>
      </c>
      <c r="J113" s="1381" t="e">
        <f>#REF!</f>
        <v>#REF!</v>
      </c>
      <c r="K113" s="1381"/>
      <c r="L113" s="1381"/>
      <c r="M113" s="1381"/>
      <c r="N113" s="186"/>
      <c r="AH113" s="318"/>
      <c r="AI113" s="318"/>
      <c r="AK113" s="318"/>
      <c r="AL113" s="318"/>
    </row>
    <row r="114" spans="1:38" s="269" customFormat="1" hidden="1">
      <c r="A114" s="316" t="e">
        <f>#REF!</f>
        <v>#REF!</v>
      </c>
      <c r="B114" s="316"/>
      <c r="C114" s="316"/>
      <c r="D114" s="316"/>
      <c r="E114" s="316"/>
      <c r="F114" s="316"/>
      <c r="G114" s="316"/>
      <c r="H114" s="316"/>
      <c r="I114" s="317" t="e">
        <f>#REF!</f>
        <v>#REF!</v>
      </c>
      <c r="J114" s="1381" t="e">
        <f>#REF!</f>
        <v>#REF!</v>
      </c>
      <c r="K114" s="1381"/>
      <c r="L114" s="1381"/>
      <c r="M114" s="1381"/>
      <c r="N114" s="186"/>
      <c r="AH114" s="319"/>
      <c r="AI114" s="319"/>
      <c r="AK114" s="318"/>
      <c r="AL114" s="319"/>
    </row>
    <row r="115" spans="1:38" s="269" customFormat="1" ht="20.100000000000001" hidden="1" customHeight="1">
      <c r="A115" s="320"/>
      <c r="B115" s="320"/>
      <c r="C115" s="320"/>
      <c r="D115" s="320"/>
      <c r="E115" s="320"/>
      <c r="F115" s="320"/>
      <c r="G115" s="320"/>
      <c r="H115" s="320"/>
      <c r="I115" s="315" t="e">
        <f>#REF!</f>
        <v>#REF!</v>
      </c>
      <c r="J115" s="1381" t="e">
        <f>#REF!</f>
        <v>#REF!</v>
      </c>
      <c r="K115" s="1381"/>
      <c r="L115" s="1381"/>
      <c r="M115" s="1381"/>
      <c r="N115" s="188"/>
      <c r="AH115" s="319"/>
      <c r="AI115" s="319"/>
      <c r="AK115" s="319"/>
      <c r="AL115" s="319"/>
    </row>
    <row r="116" spans="1:38" s="269" customFormat="1" hidden="1">
      <c r="A116" s="314" t="e">
        <f>#REF!</f>
        <v>#REF!</v>
      </c>
      <c r="B116" s="314"/>
      <c r="C116" s="314"/>
      <c r="D116" s="314"/>
      <c r="E116" s="314"/>
      <c r="F116" s="314"/>
      <c r="G116" s="314"/>
      <c r="H116" s="314"/>
      <c r="I116" s="315" t="e">
        <f>#REF!</f>
        <v>#REF!</v>
      </c>
      <c r="J116" s="1381"/>
      <c r="K116" s="1381"/>
      <c r="L116" s="1381"/>
      <c r="M116" s="1381"/>
      <c r="N116" s="188"/>
      <c r="AH116" s="1381"/>
      <c r="AI116" s="1381"/>
      <c r="AK116" s="1381"/>
      <c r="AL116" s="1381"/>
    </row>
    <row r="117" spans="1:38" s="269" customFormat="1" hidden="1">
      <c r="A117" s="321" t="e">
        <f>#REF!</f>
        <v>#REF!</v>
      </c>
      <c r="B117" s="321"/>
      <c r="C117" s="321"/>
      <c r="D117" s="321"/>
      <c r="E117" s="321"/>
      <c r="F117" s="321"/>
      <c r="G117" s="321"/>
      <c r="H117" s="321"/>
      <c r="I117" s="315" t="e">
        <f>#REF!</f>
        <v>#REF!</v>
      </c>
      <c r="J117" s="1381"/>
      <c r="K117" s="1381"/>
      <c r="L117" s="1381"/>
      <c r="M117" s="1381"/>
      <c r="N117" s="188"/>
      <c r="AH117" s="1381"/>
      <c r="AI117" s="1381"/>
      <c r="AK117" s="1381"/>
      <c r="AL117" s="1381"/>
    </row>
    <row r="118" spans="1:38" s="269" customFormat="1" hidden="1">
      <c r="A118" s="322" t="e">
        <f>#REF!</f>
        <v>#REF!</v>
      </c>
      <c r="B118" s="322"/>
      <c r="C118" s="322"/>
      <c r="D118" s="322"/>
      <c r="E118" s="322"/>
      <c r="F118" s="322"/>
      <c r="G118" s="322"/>
      <c r="H118" s="322"/>
      <c r="I118" s="315" t="e">
        <f>#REF!</f>
        <v>#REF!</v>
      </c>
      <c r="J118" s="1381"/>
      <c r="K118" s="1381"/>
      <c r="L118" s="1381"/>
      <c r="M118" s="1381"/>
      <c r="N118" s="188"/>
      <c r="AH118" s="1381"/>
      <c r="AI118" s="1381"/>
      <c r="AK118" s="1381"/>
      <c r="AL118" s="1381"/>
    </row>
    <row r="119" spans="1:38" s="269" customFormat="1" hidden="1">
      <c r="A119" s="316" t="e">
        <f>#REF!</f>
        <v>#REF!</v>
      </c>
      <c r="B119" s="316"/>
      <c r="C119" s="316"/>
      <c r="D119" s="316"/>
      <c r="E119" s="316"/>
      <c r="F119" s="316"/>
      <c r="G119" s="316"/>
      <c r="H119" s="316"/>
      <c r="I119" s="317" t="e">
        <f>#REF!</f>
        <v>#REF!</v>
      </c>
      <c r="J119" s="1381" t="e">
        <f>#REF!</f>
        <v>#REF!</v>
      </c>
      <c r="K119" s="1381"/>
      <c r="L119" s="1381"/>
      <c r="M119" s="1381"/>
      <c r="N119" s="186"/>
      <c r="AH119" s="319"/>
      <c r="AI119" s="319"/>
      <c r="AK119" s="318"/>
      <c r="AL119" s="319"/>
    </row>
    <row r="120" spans="1:38" s="269" customFormat="1" hidden="1">
      <c r="A120" s="316" t="e">
        <f>#REF!</f>
        <v>#REF!</v>
      </c>
      <c r="B120" s="316"/>
      <c r="C120" s="316"/>
      <c r="D120" s="316"/>
      <c r="E120" s="316"/>
      <c r="F120" s="316"/>
      <c r="G120" s="316"/>
      <c r="H120" s="316"/>
      <c r="I120" s="317" t="e">
        <f>#REF!</f>
        <v>#REF!</v>
      </c>
      <c r="J120" s="1381" t="e">
        <f>#REF!</f>
        <v>#REF!</v>
      </c>
      <c r="K120" s="1381"/>
      <c r="L120" s="1381"/>
      <c r="M120" s="1381"/>
      <c r="N120" s="186"/>
      <c r="AH120" s="319"/>
      <c r="AI120" s="319"/>
      <c r="AK120" s="318"/>
      <c r="AL120" s="319"/>
    </row>
    <row r="121" spans="1:38" s="269" customFormat="1" hidden="1">
      <c r="A121" s="316" t="e">
        <f>#REF!</f>
        <v>#REF!</v>
      </c>
      <c r="B121" s="316"/>
      <c r="C121" s="316"/>
      <c r="D121" s="316"/>
      <c r="E121" s="316"/>
      <c r="F121" s="316"/>
      <c r="G121" s="316"/>
      <c r="H121" s="316"/>
      <c r="I121" s="317" t="e">
        <f>#REF!</f>
        <v>#REF!</v>
      </c>
      <c r="J121" s="1381" t="e">
        <f>#REF!</f>
        <v>#REF!</v>
      </c>
      <c r="K121" s="1381"/>
      <c r="L121" s="1381"/>
      <c r="M121" s="1381"/>
      <c r="N121" s="186"/>
      <c r="AH121" s="319"/>
      <c r="AI121" s="319"/>
      <c r="AK121" s="318"/>
      <c r="AL121" s="319"/>
    </row>
    <row r="122" spans="1:38" s="269" customFormat="1" hidden="1">
      <c r="A122" s="316" t="e">
        <f>#REF!</f>
        <v>#REF!</v>
      </c>
      <c r="B122" s="316"/>
      <c r="C122" s="316"/>
      <c r="D122" s="316"/>
      <c r="E122" s="316"/>
      <c r="F122" s="316"/>
      <c r="G122" s="316"/>
      <c r="H122" s="316"/>
      <c r="I122" s="317" t="e">
        <f>#REF!</f>
        <v>#REF!</v>
      </c>
      <c r="J122" s="1381" t="e">
        <f>#REF!</f>
        <v>#REF!</v>
      </c>
      <c r="K122" s="1381"/>
      <c r="L122" s="1381"/>
      <c r="M122" s="1381"/>
      <c r="N122" s="186"/>
      <c r="AH122" s="319"/>
      <c r="AI122" s="319"/>
      <c r="AK122" s="318"/>
      <c r="AL122" s="319"/>
    </row>
    <row r="123" spans="1:38" s="269" customFormat="1" hidden="1">
      <c r="A123" s="316"/>
      <c r="B123" s="316"/>
      <c r="C123" s="316"/>
      <c r="D123" s="316"/>
      <c r="E123" s="316"/>
      <c r="F123" s="316"/>
      <c r="G123" s="316"/>
      <c r="H123" s="316"/>
      <c r="I123" s="315" t="e">
        <f>#REF!</f>
        <v>#REF!</v>
      </c>
      <c r="J123" s="1381" t="e">
        <f>#REF!</f>
        <v>#REF!</v>
      </c>
      <c r="K123" s="1381"/>
      <c r="L123" s="1381"/>
      <c r="M123" s="1381"/>
      <c r="N123" s="186"/>
      <c r="AH123" s="319"/>
      <c r="AI123" s="319"/>
      <c r="AK123" s="319"/>
      <c r="AL123" s="319"/>
    </row>
    <row r="124" spans="1:38" s="269" customFormat="1" ht="20.100000000000001" hidden="1" customHeight="1">
      <c r="A124" s="322" t="e">
        <f>#REF!</f>
        <v>#REF!</v>
      </c>
      <c r="B124" s="322"/>
      <c r="C124" s="322"/>
      <c r="D124" s="322"/>
      <c r="E124" s="322"/>
      <c r="F124" s="322"/>
      <c r="G124" s="322"/>
      <c r="H124" s="322"/>
      <c r="I124" s="315" t="e">
        <f>#REF!</f>
        <v>#REF!</v>
      </c>
      <c r="J124" s="1381"/>
      <c r="K124" s="1381"/>
      <c r="L124" s="1381"/>
      <c r="M124" s="1381"/>
      <c r="N124" s="186"/>
      <c r="AH124" s="319"/>
      <c r="AI124" s="319"/>
      <c r="AK124" s="319"/>
      <c r="AL124" s="319"/>
    </row>
    <row r="125" spans="1:38" s="269" customFormat="1" hidden="1">
      <c r="A125" s="316" t="e">
        <f>#REF!</f>
        <v>#REF!</v>
      </c>
      <c r="B125" s="316"/>
      <c r="C125" s="316"/>
      <c r="D125" s="316"/>
      <c r="E125" s="316"/>
      <c r="F125" s="316"/>
      <c r="G125" s="316"/>
      <c r="H125" s="316"/>
      <c r="I125" s="317" t="e">
        <f>#REF!</f>
        <v>#REF!</v>
      </c>
      <c r="J125" s="1381" t="e">
        <f>#REF!</f>
        <v>#REF!</v>
      </c>
      <c r="K125" s="1381"/>
      <c r="L125" s="1381"/>
      <c r="M125" s="1381"/>
      <c r="N125" s="186"/>
      <c r="AH125" s="319"/>
      <c r="AI125" s="319"/>
      <c r="AK125" s="318"/>
      <c r="AL125" s="319"/>
    </row>
    <row r="126" spans="1:38" s="269" customFormat="1" hidden="1">
      <c r="A126" s="316" t="e">
        <f>#REF!</f>
        <v>#REF!</v>
      </c>
      <c r="B126" s="316"/>
      <c r="C126" s="316"/>
      <c r="D126" s="316"/>
      <c r="E126" s="316"/>
      <c r="F126" s="316"/>
      <c r="G126" s="316"/>
      <c r="H126" s="316"/>
      <c r="I126" s="317" t="e">
        <f>#REF!</f>
        <v>#REF!</v>
      </c>
      <c r="J126" s="1381" t="e">
        <f>#REF!</f>
        <v>#REF!</v>
      </c>
      <c r="K126" s="1381"/>
      <c r="L126" s="1381"/>
      <c r="M126" s="1381"/>
      <c r="N126" s="186"/>
      <c r="AH126" s="319"/>
      <c r="AI126" s="319"/>
      <c r="AK126" s="318"/>
      <c r="AL126" s="319"/>
    </row>
    <row r="127" spans="1:38" s="269" customFormat="1" ht="20.100000000000001" hidden="1" customHeight="1">
      <c r="A127" s="316" t="e">
        <f>#REF!</f>
        <v>#REF!</v>
      </c>
      <c r="B127" s="316"/>
      <c r="C127" s="316"/>
      <c r="D127" s="316"/>
      <c r="E127" s="316"/>
      <c r="F127" s="316"/>
      <c r="G127" s="316"/>
      <c r="H127" s="316"/>
      <c r="I127" s="317" t="e">
        <f>#REF!</f>
        <v>#REF!</v>
      </c>
      <c r="J127" s="1381" t="e">
        <f>#REF!</f>
        <v>#REF!</v>
      </c>
      <c r="K127" s="1381"/>
      <c r="L127" s="1381"/>
      <c r="M127" s="1381"/>
      <c r="N127" s="186"/>
      <c r="AH127" s="319"/>
      <c r="AI127" s="319"/>
      <c r="AK127" s="318"/>
      <c r="AL127" s="319"/>
    </row>
    <row r="128" spans="1:38" s="269" customFormat="1" hidden="1">
      <c r="A128" s="316" t="e">
        <f>#REF!</f>
        <v>#REF!</v>
      </c>
      <c r="B128" s="316"/>
      <c r="C128" s="316"/>
      <c r="D128" s="316"/>
      <c r="E128" s="316"/>
      <c r="F128" s="316"/>
      <c r="G128" s="316"/>
      <c r="H128" s="316"/>
      <c r="I128" s="317" t="e">
        <f>#REF!</f>
        <v>#REF!</v>
      </c>
      <c r="J128" s="1381" t="e">
        <f>#REF!</f>
        <v>#REF!</v>
      </c>
      <c r="K128" s="1381"/>
      <c r="L128" s="1381"/>
      <c r="M128" s="1381"/>
      <c r="N128" s="186"/>
      <c r="AH128" s="319"/>
      <c r="AI128" s="319"/>
      <c r="AK128" s="318"/>
      <c r="AL128" s="319"/>
    </row>
    <row r="129" spans="1:38" s="270" customFormat="1" ht="20.100000000000001" hidden="1" customHeight="1">
      <c r="A129" s="323"/>
      <c r="B129" s="323"/>
      <c r="C129" s="323"/>
      <c r="D129" s="323"/>
      <c r="E129" s="323"/>
      <c r="F129" s="323"/>
      <c r="G129" s="323"/>
      <c r="H129" s="323"/>
      <c r="I129" s="315" t="e">
        <f>#REF!</f>
        <v>#REF!</v>
      </c>
      <c r="J129" s="1381" t="e">
        <f>#REF!</f>
        <v>#REF!</v>
      </c>
      <c r="K129" s="1381"/>
      <c r="L129" s="1381"/>
      <c r="M129" s="1381"/>
      <c r="N129" s="186"/>
      <c r="AH129" s="319"/>
      <c r="AI129" s="319"/>
      <c r="AK129" s="319"/>
      <c r="AL129" s="319"/>
    </row>
    <row r="130" spans="1:38" s="269" customFormat="1" ht="24" hidden="1" customHeight="1">
      <c r="A130" s="322" t="e">
        <f>#REF!</f>
        <v>#REF!</v>
      </c>
      <c r="B130" s="322"/>
      <c r="C130" s="322"/>
      <c r="D130" s="322"/>
      <c r="E130" s="322"/>
      <c r="F130" s="322"/>
      <c r="G130" s="322"/>
      <c r="H130" s="322"/>
      <c r="I130" s="315" t="e">
        <f>#REF!</f>
        <v>#REF!</v>
      </c>
      <c r="J130" s="1381"/>
      <c r="K130" s="1381"/>
      <c r="L130" s="1381"/>
      <c r="M130" s="1381"/>
      <c r="N130" s="186"/>
      <c r="AH130" s="319"/>
      <c r="AI130" s="319"/>
      <c r="AK130" s="319"/>
      <c r="AL130" s="319"/>
    </row>
    <row r="131" spans="1:38" s="269" customFormat="1" hidden="1">
      <c r="A131" s="316" t="e">
        <f>#REF!</f>
        <v>#REF!</v>
      </c>
      <c r="B131" s="316"/>
      <c r="C131" s="316"/>
      <c r="D131" s="316"/>
      <c r="E131" s="316"/>
      <c r="F131" s="316"/>
      <c r="G131" s="316"/>
      <c r="H131" s="316"/>
      <c r="I131" s="317" t="e">
        <f>#REF!</f>
        <v>#REF!</v>
      </c>
      <c r="J131" s="1381" t="e">
        <f>#REF!</f>
        <v>#REF!</v>
      </c>
      <c r="K131" s="1381"/>
      <c r="L131" s="1381"/>
      <c r="M131" s="1381"/>
      <c r="N131" s="186"/>
      <c r="AH131" s="319"/>
      <c r="AI131" s="319"/>
      <c r="AK131" s="318"/>
      <c r="AL131" s="319"/>
    </row>
    <row r="132" spans="1:38" s="269" customFormat="1" hidden="1">
      <c r="A132" s="316" t="e">
        <f>#REF!</f>
        <v>#REF!</v>
      </c>
      <c r="B132" s="316"/>
      <c r="C132" s="316"/>
      <c r="D132" s="316"/>
      <c r="E132" s="316"/>
      <c r="F132" s="316"/>
      <c r="G132" s="316"/>
      <c r="H132" s="316"/>
      <c r="I132" s="317" t="e">
        <f>#REF!</f>
        <v>#REF!</v>
      </c>
      <c r="J132" s="1381" t="e">
        <f>#REF!</f>
        <v>#REF!</v>
      </c>
      <c r="K132" s="1381"/>
      <c r="L132" s="1381"/>
      <c r="M132" s="1381"/>
      <c r="N132" s="186"/>
      <c r="AH132" s="319"/>
      <c r="AI132" s="319"/>
      <c r="AK132" s="318"/>
      <c r="AL132" s="319"/>
    </row>
    <row r="133" spans="1:38" s="269" customFormat="1" ht="33" hidden="1" customHeight="1">
      <c r="A133" s="316" t="e">
        <f>#REF!</f>
        <v>#REF!</v>
      </c>
      <c r="B133" s="316"/>
      <c r="C133" s="316"/>
      <c r="D133" s="316"/>
      <c r="E133" s="316"/>
      <c r="F133" s="316"/>
      <c r="G133" s="316"/>
      <c r="H133" s="316"/>
      <c r="I133" s="317" t="e">
        <f>#REF!</f>
        <v>#REF!</v>
      </c>
      <c r="J133" s="1381" t="e">
        <f>#REF!</f>
        <v>#REF!</v>
      </c>
      <c r="K133" s="1381"/>
      <c r="L133" s="1381"/>
      <c r="M133" s="1381"/>
      <c r="N133" s="186"/>
      <c r="AH133" s="319"/>
      <c r="AI133" s="319"/>
      <c r="AK133" s="318"/>
      <c r="AL133" s="319"/>
    </row>
    <row r="134" spans="1:38" s="270" customFormat="1" ht="20.100000000000001" hidden="1" customHeight="1">
      <c r="A134" s="316"/>
      <c r="B134" s="316"/>
      <c r="C134" s="316"/>
      <c r="D134" s="316"/>
      <c r="E134" s="316"/>
      <c r="F134" s="316"/>
      <c r="G134" s="316"/>
      <c r="H134" s="316"/>
      <c r="I134" s="315" t="e">
        <f>#REF!</f>
        <v>#REF!</v>
      </c>
      <c r="J134" s="1381" t="e">
        <f>#REF!</f>
        <v>#REF!</v>
      </c>
      <c r="K134" s="1381"/>
      <c r="L134" s="1381"/>
      <c r="M134" s="1381"/>
      <c r="N134" s="186"/>
      <c r="AH134" s="319"/>
      <c r="AI134" s="319"/>
      <c r="AK134" s="319"/>
      <c r="AL134" s="319"/>
    </row>
    <row r="135" spans="1:38" s="269" customFormat="1" ht="20.100000000000001" hidden="1" customHeight="1">
      <c r="A135" s="322" t="e">
        <f>#REF!</f>
        <v>#REF!</v>
      </c>
      <c r="B135" s="322"/>
      <c r="C135" s="322"/>
      <c r="D135" s="322"/>
      <c r="E135" s="322"/>
      <c r="F135" s="322"/>
      <c r="G135" s="322"/>
      <c r="H135" s="322"/>
      <c r="I135" s="315" t="e">
        <f>#REF!</f>
        <v>#REF!</v>
      </c>
      <c r="J135" s="1381"/>
      <c r="K135" s="1381"/>
      <c r="L135" s="1381"/>
      <c r="M135" s="1381"/>
      <c r="N135" s="186"/>
      <c r="AH135" s="319"/>
      <c r="AI135" s="319"/>
      <c r="AK135" s="319"/>
      <c r="AL135" s="319"/>
    </row>
    <row r="136" spans="1:38" s="269" customFormat="1" hidden="1">
      <c r="A136" s="316" t="e">
        <f>#REF!</f>
        <v>#REF!</v>
      </c>
      <c r="B136" s="316"/>
      <c r="C136" s="316"/>
      <c r="D136" s="316"/>
      <c r="E136" s="316"/>
      <c r="F136" s="316"/>
      <c r="G136" s="316"/>
      <c r="H136" s="316"/>
      <c r="I136" s="317" t="e">
        <f>#REF!</f>
        <v>#REF!</v>
      </c>
      <c r="J136" s="1381" t="e">
        <f>#REF!</f>
        <v>#REF!</v>
      </c>
      <c r="K136" s="1381"/>
      <c r="L136" s="1381"/>
      <c r="M136" s="1381"/>
      <c r="N136" s="186"/>
      <c r="AH136" s="319"/>
      <c r="AI136" s="319"/>
      <c r="AK136" s="318"/>
      <c r="AL136" s="319"/>
    </row>
    <row r="137" spans="1:38" s="269" customFormat="1" hidden="1">
      <c r="A137" s="316" t="e">
        <f>#REF!</f>
        <v>#REF!</v>
      </c>
      <c r="B137" s="316"/>
      <c r="C137" s="316"/>
      <c r="D137" s="316"/>
      <c r="E137" s="316"/>
      <c r="F137" s="316"/>
      <c r="G137" s="316"/>
      <c r="H137" s="316"/>
      <c r="I137" s="317" t="e">
        <f>#REF!</f>
        <v>#REF!</v>
      </c>
      <c r="J137" s="1381" t="e">
        <f>#REF!</f>
        <v>#REF!</v>
      </c>
      <c r="K137" s="1381"/>
      <c r="L137" s="1381"/>
      <c r="M137" s="1381"/>
      <c r="N137" s="186"/>
      <c r="AH137" s="319"/>
      <c r="AI137" s="319"/>
      <c r="AK137" s="318"/>
      <c r="AL137" s="319"/>
    </row>
    <row r="138" spans="1:38" s="269" customFormat="1" hidden="1">
      <c r="A138" s="316" t="e">
        <f>#REF!</f>
        <v>#REF!</v>
      </c>
      <c r="B138" s="316"/>
      <c r="C138" s="316"/>
      <c r="D138" s="316"/>
      <c r="E138" s="316"/>
      <c r="F138" s="316"/>
      <c r="G138" s="316"/>
      <c r="H138" s="316"/>
      <c r="I138" s="317" t="e">
        <f>#REF!</f>
        <v>#REF!</v>
      </c>
      <c r="J138" s="1381" t="e">
        <f>#REF!</f>
        <v>#REF!</v>
      </c>
      <c r="K138" s="1381"/>
      <c r="L138" s="1381"/>
      <c r="M138" s="1381"/>
      <c r="N138" s="186"/>
      <c r="AH138" s="319"/>
      <c r="AI138" s="319"/>
      <c r="AK138" s="318"/>
      <c r="AL138" s="319"/>
    </row>
    <row r="139" spans="1:38" s="269" customFormat="1" hidden="1">
      <c r="A139" s="316"/>
      <c r="B139" s="316"/>
      <c r="C139" s="316"/>
      <c r="D139" s="316"/>
      <c r="E139" s="316"/>
      <c r="F139" s="316"/>
      <c r="G139" s="316"/>
      <c r="H139" s="316"/>
      <c r="I139" s="315" t="e">
        <f>#REF!</f>
        <v>#REF!</v>
      </c>
      <c r="J139" s="1381" t="e">
        <f>#REF!</f>
        <v>#REF!</v>
      </c>
      <c r="K139" s="1381"/>
      <c r="L139" s="1381"/>
      <c r="M139" s="1381"/>
      <c r="N139" s="186"/>
      <c r="AH139" s="319"/>
      <c r="AI139" s="319"/>
      <c r="AK139" s="319"/>
      <c r="AL139" s="319"/>
    </row>
    <row r="140" spans="1:38" s="269" customFormat="1" ht="20.100000000000001" hidden="1" customHeight="1">
      <c r="A140" s="322" t="e">
        <f>#REF!</f>
        <v>#REF!</v>
      </c>
      <c r="B140" s="322"/>
      <c r="C140" s="322"/>
      <c r="D140" s="322"/>
      <c r="E140" s="322"/>
      <c r="F140" s="322"/>
      <c r="G140" s="322"/>
      <c r="H140" s="322"/>
      <c r="I140" s="315" t="e">
        <f>#REF!</f>
        <v>#REF!</v>
      </c>
      <c r="J140" s="1381"/>
      <c r="K140" s="1381"/>
      <c r="L140" s="1381"/>
      <c r="M140" s="1381"/>
      <c r="N140" s="186"/>
      <c r="AH140" s="319"/>
      <c r="AI140" s="319"/>
      <c r="AK140" s="319"/>
      <c r="AL140" s="319"/>
    </row>
    <row r="141" spans="1:38" s="269" customFormat="1" hidden="1">
      <c r="A141" s="316" t="e">
        <f>#REF!</f>
        <v>#REF!</v>
      </c>
      <c r="B141" s="316"/>
      <c r="C141" s="316"/>
      <c r="D141" s="316"/>
      <c r="E141" s="316"/>
      <c r="F141" s="316"/>
      <c r="G141" s="316"/>
      <c r="H141" s="316"/>
      <c r="I141" s="317" t="e">
        <f>#REF!</f>
        <v>#REF!</v>
      </c>
      <c r="J141" s="1381" t="e">
        <f>#REF!</f>
        <v>#REF!</v>
      </c>
      <c r="K141" s="1381"/>
      <c r="L141" s="1381"/>
      <c r="M141" s="1381"/>
      <c r="N141" s="186"/>
      <c r="AH141" s="319"/>
      <c r="AI141" s="319"/>
      <c r="AK141" s="318"/>
      <c r="AL141" s="319"/>
    </row>
    <row r="142" spans="1:38" s="269" customFormat="1" hidden="1">
      <c r="A142" s="316" t="e">
        <f>#REF!</f>
        <v>#REF!</v>
      </c>
      <c r="B142" s="316"/>
      <c r="C142" s="316"/>
      <c r="D142" s="316"/>
      <c r="E142" s="316"/>
      <c r="F142" s="316"/>
      <c r="G142" s="316"/>
      <c r="H142" s="316"/>
      <c r="I142" s="317" t="e">
        <f>#REF!</f>
        <v>#REF!</v>
      </c>
      <c r="J142" s="1381" t="e">
        <f>#REF!</f>
        <v>#REF!</v>
      </c>
      <c r="K142" s="1381"/>
      <c r="L142" s="1381"/>
      <c r="M142" s="1381"/>
      <c r="N142" s="186"/>
      <c r="AH142" s="319"/>
      <c r="AI142" s="319"/>
      <c r="AK142" s="318"/>
      <c r="AL142" s="319"/>
    </row>
    <row r="143" spans="1:38" s="269" customFormat="1" hidden="1">
      <c r="A143" s="316" t="e">
        <f>#REF!</f>
        <v>#REF!</v>
      </c>
      <c r="B143" s="316"/>
      <c r="C143" s="316"/>
      <c r="D143" s="316"/>
      <c r="E143" s="316"/>
      <c r="F143" s="316"/>
      <c r="G143" s="316"/>
      <c r="H143" s="316"/>
      <c r="I143" s="317" t="e">
        <f>#REF!</f>
        <v>#REF!</v>
      </c>
      <c r="J143" s="1381" t="e">
        <f>#REF!</f>
        <v>#REF!</v>
      </c>
      <c r="K143" s="1381"/>
      <c r="L143" s="1381"/>
      <c r="M143" s="1381"/>
      <c r="N143" s="186"/>
      <c r="AH143" s="319"/>
      <c r="AI143" s="319"/>
      <c r="AK143" s="318"/>
      <c r="AL143" s="319"/>
    </row>
    <row r="144" spans="1:38" s="269" customFormat="1" hidden="1">
      <c r="A144" s="316" t="e">
        <f>#REF!</f>
        <v>#REF!</v>
      </c>
      <c r="B144" s="316"/>
      <c r="C144" s="316"/>
      <c r="D144" s="316"/>
      <c r="E144" s="316"/>
      <c r="F144" s="316"/>
      <c r="G144" s="316"/>
      <c r="H144" s="316"/>
      <c r="I144" s="317" t="e">
        <f>#REF!</f>
        <v>#REF!</v>
      </c>
      <c r="J144" s="1381" t="e">
        <f>#REF!</f>
        <v>#REF!</v>
      </c>
      <c r="K144" s="1381"/>
      <c r="L144" s="1381"/>
      <c r="M144" s="1381"/>
      <c r="N144" s="186"/>
      <c r="AH144" s="319"/>
      <c r="AI144" s="319"/>
      <c r="AK144" s="318"/>
      <c r="AL144" s="319"/>
    </row>
    <row r="145" spans="1:38" s="270" customFormat="1" ht="20.100000000000001" hidden="1" customHeight="1">
      <c r="A145" s="316"/>
      <c r="B145" s="316"/>
      <c r="C145" s="316"/>
      <c r="D145" s="316"/>
      <c r="E145" s="316"/>
      <c r="F145" s="316"/>
      <c r="G145" s="316"/>
      <c r="H145" s="316"/>
      <c r="I145" s="315" t="e">
        <f>#REF!</f>
        <v>#REF!</v>
      </c>
      <c r="J145" s="1381" t="e">
        <f>#REF!</f>
        <v>#REF!</v>
      </c>
      <c r="K145" s="1381"/>
      <c r="L145" s="1381"/>
      <c r="M145" s="1381"/>
      <c r="N145" s="186"/>
      <c r="AH145" s="319"/>
      <c r="AI145" s="319"/>
      <c r="AK145" s="319"/>
      <c r="AL145" s="319"/>
    </row>
    <row r="146" spans="1:38" s="269" customFormat="1" ht="20.100000000000001" hidden="1" customHeight="1">
      <c r="A146" s="324"/>
      <c r="B146" s="324"/>
      <c r="C146" s="324"/>
      <c r="D146" s="324"/>
      <c r="E146" s="324"/>
      <c r="F146" s="324"/>
      <c r="G146" s="324"/>
      <c r="H146" s="324"/>
      <c r="I146" s="315" t="e">
        <f>#REF!</f>
        <v>#REF!</v>
      </c>
      <c r="J146" s="1381" t="e">
        <f>#REF!</f>
        <v>#REF!</v>
      </c>
      <c r="K146" s="1381"/>
      <c r="L146" s="1381"/>
      <c r="M146" s="1381"/>
      <c r="N146" s="186"/>
      <c r="AH146" s="319"/>
      <c r="AI146" s="319"/>
      <c r="AK146" s="319"/>
      <c r="AL146" s="319"/>
    </row>
    <row r="147" spans="1:38" s="269" customFormat="1" hidden="1">
      <c r="A147" s="324"/>
      <c r="B147" s="324"/>
      <c r="C147" s="324"/>
      <c r="D147" s="324"/>
      <c r="E147" s="324"/>
      <c r="F147" s="324"/>
      <c r="G147" s="324"/>
      <c r="H147" s="324"/>
      <c r="I147" s="315"/>
      <c r="J147" s="1381"/>
      <c r="K147" s="1381"/>
      <c r="L147" s="1381"/>
      <c r="M147" s="1381"/>
      <c r="N147" s="186"/>
      <c r="AH147" s="319"/>
      <c r="AI147" s="319"/>
      <c r="AK147" s="319"/>
      <c r="AL147" s="319"/>
    </row>
    <row r="148" spans="1:38" s="269" customFormat="1" ht="20.100000000000001" hidden="1" customHeight="1">
      <c r="A148" s="321" t="e">
        <f>#REF!</f>
        <v>#REF!</v>
      </c>
      <c r="B148" s="321"/>
      <c r="C148" s="321"/>
      <c r="D148" s="321"/>
      <c r="E148" s="321"/>
      <c r="F148" s="321"/>
      <c r="G148" s="321"/>
      <c r="H148" s="321"/>
      <c r="I148" s="315" t="e">
        <f>#REF!</f>
        <v>#REF!</v>
      </c>
      <c r="J148" s="1381"/>
      <c r="K148" s="1381"/>
      <c r="L148" s="1381"/>
      <c r="M148" s="1381"/>
      <c r="N148" s="186"/>
      <c r="AH148" s="319"/>
      <c r="AI148" s="319"/>
      <c r="AK148" s="319"/>
      <c r="AL148" s="319"/>
    </row>
    <row r="149" spans="1:38" s="269" customFormat="1" ht="30" hidden="1" customHeight="1">
      <c r="A149" s="322" t="e">
        <f>#REF!</f>
        <v>#REF!</v>
      </c>
      <c r="B149" s="322"/>
      <c r="C149" s="322"/>
      <c r="D149" s="322"/>
      <c r="E149" s="322"/>
      <c r="F149" s="322"/>
      <c r="G149" s="322"/>
      <c r="H149" s="322"/>
      <c r="I149" s="315" t="e">
        <f>#REF!</f>
        <v>#REF!</v>
      </c>
      <c r="J149" s="1381"/>
      <c r="K149" s="1381"/>
      <c r="L149" s="1381"/>
      <c r="M149" s="1381"/>
      <c r="N149" s="186"/>
      <c r="AH149" s="319"/>
      <c r="AI149" s="319"/>
      <c r="AK149" s="319"/>
      <c r="AL149" s="319"/>
    </row>
    <row r="150" spans="1:38" s="269" customFormat="1" hidden="1">
      <c r="A150" s="316" t="e">
        <f>#REF!</f>
        <v>#REF!</v>
      </c>
      <c r="B150" s="316"/>
      <c r="C150" s="316"/>
      <c r="D150" s="316"/>
      <c r="E150" s="316"/>
      <c r="F150" s="316"/>
      <c r="G150" s="316"/>
      <c r="H150" s="316"/>
      <c r="I150" s="317" t="e">
        <f>#REF!</f>
        <v>#REF!</v>
      </c>
      <c r="J150" s="1381" t="e">
        <f>#REF!</f>
        <v>#REF!</v>
      </c>
      <c r="K150" s="1381"/>
      <c r="L150" s="1381"/>
      <c r="M150" s="1381"/>
      <c r="N150" s="186"/>
      <c r="AH150" s="319"/>
      <c r="AI150" s="319"/>
      <c r="AK150" s="318"/>
      <c r="AL150" s="319"/>
    </row>
    <row r="151" spans="1:38" s="269" customFormat="1" hidden="1">
      <c r="A151" s="316" t="e">
        <f>#REF!</f>
        <v>#REF!</v>
      </c>
      <c r="B151" s="316"/>
      <c r="C151" s="316"/>
      <c r="D151" s="316"/>
      <c r="E151" s="316"/>
      <c r="F151" s="316"/>
      <c r="G151" s="316"/>
      <c r="H151" s="316"/>
      <c r="I151" s="317" t="e">
        <f>#REF!</f>
        <v>#REF!</v>
      </c>
      <c r="J151" s="1381" t="e">
        <f>#REF!</f>
        <v>#REF!</v>
      </c>
      <c r="K151" s="1381"/>
      <c r="L151" s="1381"/>
      <c r="M151" s="1381"/>
      <c r="N151" s="186"/>
      <c r="AH151" s="319"/>
      <c r="AI151" s="319"/>
      <c r="AK151" s="318"/>
      <c r="AL151" s="319"/>
    </row>
    <row r="152" spans="1:38" s="269" customFormat="1" hidden="1">
      <c r="A152" s="316" t="e">
        <f>#REF!</f>
        <v>#REF!</v>
      </c>
      <c r="B152" s="316"/>
      <c r="C152" s="316"/>
      <c r="D152" s="316"/>
      <c r="E152" s="316"/>
      <c r="F152" s="316"/>
      <c r="G152" s="316"/>
      <c r="H152" s="316"/>
      <c r="I152" s="317" t="e">
        <f>#REF!</f>
        <v>#REF!</v>
      </c>
      <c r="J152" s="1381" t="e">
        <f>#REF!</f>
        <v>#REF!</v>
      </c>
      <c r="K152" s="1381"/>
      <c r="L152" s="1381"/>
      <c r="M152" s="1381"/>
      <c r="N152" s="186"/>
      <c r="AH152" s="319"/>
      <c r="AI152" s="319"/>
      <c r="AK152" s="318"/>
      <c r="AL152" s="319"/>
    </row>
    <row r="153" spans="1:38" s="269" customFormat="1" ht="20.100000000000001" hidden="1" customHeight="1">
      <c r="A153" s="325"/>
      <c r="B153" s="325"/>
      <c r="C153" s="325"/>
      <c r="D153" s="325"/>
      <c r="E153" s="325"/>
      <c r="F153" s="325"/>
      <c r="G153" s="325"/>
      <c r="H153" s="325"/>
      <c r="I153" s="315" t="e">
        <f>#REF!</f>
        <v>#REF!</v>
      </c>
      <c r="J153" s="1381" t="e">
        <f>#REF!</f>
        <v>#REF!</v>
      </c>
      <c r="K153" s="1381"/>
      <c r="L153" s="1381"/>
      <c r="M153" s="1381"/>
      <c r="N153" s="186"/>
      <c r="AH153" s="319"/>
      <c r="AI153" s="319"/>
      <c r="AK153" s="319"/>
      <c r="AL153" s="319"/>
    </row>
    <row r="154" spans="1:38" s="269" customFormat="1" ht="20.100000000000001" hidden="1" customHeight="1">
      <c r="A154" s="324"/>
      <c r="B154" s="324"/>
      <c r="C154" s="324"/>
      <c r="D154" s="324"/>
      <c r="E154" s="324"/>
      <c r="F154" s="324"/>
      <c r="G154" s="324"/>
      <c r="H154" s="324"/>
      <c r="I154" s="315" t="e">
        <f>#REF!</f>
        <v>#REF!</v>
      </c>
      <c r="J154" s="1381" t="e">
        <f>#REF!</f>
        <v>#REF!</v>
      </c>
      <c r="K154" s="1381"/>
      <c r="L154" s="1381"/>
      <c r="M154" s="1381"/>
      <c r="N154" s="186"/>
      <c r="AH154" s="319"/>
      <c r="AI154" s="319"/>
      <c r="AK154" s="319"/>
      <c r="AL154" s="319"/>
    </row>
    <row r="155" spans="1:38" s="269" customFormat="1" ht="20.100000000000001" hidden="1" customHeight="1">
      <c r="A155" s="314" t="e">
        <f>#REF!</f>
        <v>#REF!</v>
      </c>
      <c r="B155" s="314"/>
      <c r="C155" s="314"/>
      <c r="D155" s="314"/>
      <c r="E155" s="314"/>
      <c r="F155" s="314"/>
      <c r="G155" s="314"/>
      <c r="H155" s="314"/>
      <c r="I155" s="315" t="e">
        <f>#REF!</f>
        <v>#REF!</v>
      </c>
      <c r="J155" s="1381"/>
      <c r="K155" s="1381"/>
      <c r="L155" s="1381"/>
      <c r="M155" s="1381"/>
      <c r="N155" s="186"/>
      <c r="AH155" s="319"/>
      <c r="AI155" s="319"/>
      <c r="AK155" s="319"/>
      <c r="AL155" s="319"/>
    </row>
    <row r="156" spans="1:38" s="269" customFormat="1" ht="30" hidden="1" customHeight="1">
      <c r="A156" s="321" t="e">
        <f>#REF!</f>
        <v>#REF!</v>
      </c>
      <c r="B156" s="321"/>
      <c r="C156" s="321"/>
      <c r="D156" s="321"/>
      <c r="E156" s="321"/>
      <c r="F156" s="321"/>
      <c r="G156" s="321"/>
      <c r="H156" s="321"/>
      <c r="I156" s="315" t="e">
        <f>#REF!</f>
        <v>#REF!</v>
      </c>
      <c r="J156" s="1381"/>
      <c r="K156" s="1381"/>
      <c r="L156" s="1381"/>
      <c r="M156" s="1381"/>
      <c r="N156" s="186"/>
      <c r="AH156" s="319"/>
      <c r="AI156" s="319"/>
      <c r="AK156" s="319"/>
      <c r="AL156" s="319"/>
    </row>
    <row r="157" spans="1:38" s="269" customFormat="1" ht="20.100000000000001" hidden="1" customHeight="1">
      <c r="A157" s="316" t="e">
        <f>#REF!</f>
        <v>#REF!</v>
      </c>
      <c r="B157" s="316"/>
      <c r="C157" s="316"/>
      <c r="D157" s="316"/>
      <c r="E157" s="316"/>
      <c r="F157" s="316"/>
      <c r="G157" s="316"/>
      <c r="H157" s="316"/>
      <c r="I157" s="317" t="e">
        <f>#REF!</f>
        <v>#REF!</v>
      </c>
      <c r="J157" s="1381" t="e">
        <f>#REF!</f>
        <v>#REF!</v>
      </c>
      <c r="K157" s="1381"/>
      <c r="L157" s="1381"/>
      <c r="M157" s="1381"/>
      <c r="N157" s="186"/>
      <c r="AH157" s="319"/>
      <c r="AI157" s="319"/>
      <c r="AK157" s="318"/>
      <c r="AL157" s="319"/>
    </row>
    <row r="158" spans="1:38" s="269" customFormat="1" ht="20.100000000000001" hidden="1" customHeight="1">
      <c r="A158" s="316" t="e">
        <f>#REF!</f>
        <v>#REF!</v>
      </c>
      <c r="B158" s="316"/>
      <c r="C158" s="316"/>
      <c r="D158" s="316"/>
      <c r="E158" s="316"/>
      <c r="F158" s="316"/>
      <c r="G158" s="316"/>
      <c r="H158" s="316"/>
      <c r="I158" s="317" t="e">
        <f>#REF!</f>
        <v>#REF!</v>
      </c>
      <c r="J158" s="1381" t="e">
        <f>#REF!</f>
        <v>#REF!</v>
      </c>
      <c r="K158" s="1381"/>
      <c r="L158" s="1381"/>
      <c r="M158" s="1381"/>
      <c r="N158" s="186"/>
      <c r="AH158" s="319"/>
      <c r="AI158" s="319"/>
      <c r="AK158" s="318"/>
      <c r="AL158" s="319"/>
    </row>
    <row r="159" spans="1:38" s="269" customFormat="1" ht="20.100000000000001" hidden="1" customHeight="1">
      <c r="A159" s="316" t="e">
        <f>#REF!</f>
        <v>#REF!</v>
      </c>
      <c r="B159" s="316"/>
      <c r="C159" s="316"/>
      <c r="D159" s="316"/>
      <c r="E159" s="316"/>
      <c r="F159" s="316"/>
      <c r="G159" s="316"/>
      <c r="H159" s="316"/>
      <c r="I159" s="317" t="e">
        <f>#REF!</f>
        <v>#REF!</v>
      </c>
      <c r="J159" s="1381" t="e">
        <f>#REF!</f>
        <v>#REF!</v>
      </c>
      <c r="K159" s="1381"/>
      <c r="L159" s="1381"/>
      <c r="M159" s="1381"/>
      <c r="N159" s="186"/>
      <c r="AH159" s="319"/>
      <c r="AI159" s="319"/>
      <c r="AK159" s="318"/>
      <c r="AL159" s="319"/>
    </row>
    <row r="160" spans="1:38" s="269" customFormat="1" ht="20.100000000000001" hidden="1" customHeight="1">
      <c r="A160" s="316" t="e">
        <f>#REF!</f>
        <v>#REF!</v>
      </c>
      <c r="B160" s="316"/>
      <c r="C160" s="316"/>
      <c r="D160" s="316"/>
      <c r="E160" s="316"/>
      <c r="F160" s="316"/>
      <c r="G160" s="316"/>
      <c r="H160" s="316"/>
      <c r="I160" s="317" t="e">
        <f>#REF!</f>
        <v>#REF!</v>
      </c>
      <c r="J160" s="1381" t="e">
        <f>#REF!</f>
        <v>#REF!</v>
      </c>
      <c r="K160" s="1381"/>
      <c r="L160" s="1381"/>
      <c r="M160" s="1381"/>
      <c r="N160" s="186"/>
      <c r="AH160" s="319"/>
      <c r="AI160" s="319"/>
      <c r="AK160" s="318"/>
      <c r="AL160" s="319"/>
    </row>
    <row r="161" spans="1:38" s="269" customFormat="1" ht="20.100000000000001" hidden="1" customHeight="1">
      <c r="A161" s="316" t="e">
        <f>#REF!</f>
        <v>#REF!</v>
      </c>
      <c r="B161" s="316"/>
      <c r="C161" s="316"/>
      <c r="D161" s="316"/>
      <c r="E161" s="316"/>
      <c r="F161" s="316"/>
      <c r="G161" s="316"/>
      <c r="H161" s="316"/>
      <c r="I161" s="317" t="e">
        <f>#REF!</f>
        <v>#REF!</v>
      </c>
      <c r="J161" s="1381" t="e">
        <f>#REF!</f>
        <v>#REF!</v>
      </c>
      <c r="K161" s="1381"/>
      <c r="L161" s="1381"/>
      <c r="M161" s="1381"/>
      <c r="N161" s="186"/>
      <c r="AH161" s="319"/>
      <c r="AI161" s="319"/>
      <c r="AK161" s="318"/>
      <c r="AL161" s="319"/>
    </row>
    <row r="162" spans="1:38" s="269" customFormat="1" ht="20.100000000000001" hidden="1" customHeight="1">
      <c r="A162" s="320"/>
      <c r="B162" s="320"/>
      <c r="C162" s="320"/>
      <c r="D162" s="320"/>
      <c r="E162" s="320"/>
      <c r="F162" s="320"/>
      <c r="G162" s="320"/>
      <c r="H162" s="320"/>
      <c r="I162" s="315" t="e">
        <f>#REF!</f>
        <v>#REF!</v>
      </c>
      <c r="J162" s="1381" t="e">
        <f>#REF!</f>
        <v>#REF!</v>
      </c>
      <c r="K162" s="1381"/>
      <c r="L162" s="1381"/>
      <c r="M162" s="1381"/>
      <c r="N162" s="186"/>
      <c r="AH162" s="319"/>
      <c r="AI162" s="319"/>
      <c r="AK162" s="319"/>
      <c r="AL162" s="319"/>
    </row>
    <row r="163" spans="1:38" s="269" customFormat="1" ht="20.100000000000001" hidden="1" customHeight="1">
      <c r="A163" s="321" t="e">
        <f>#REF!</f>
        <v>#REF!</v>
      </c>
      <c r="B163" s="321"/>
      <c r="C163" s="321"/>
      <c r="D163" s="321"/>
      <c r="E163" s="321"/>
      <c r="F163" s="321"/>
      <c r="G163" s="321"/>
      <c r="H163" s="321"/>
      <c r="I163" s="315" t="e">
        <f>#REF!</f>
        <v>#REF!</v>
      </c>
      <c r="J163" s="1381"/>
      <c r="K163" s="1381"/>
      <c r="L163" s="1381"/>
      <c r="M163" s="1381"/>
      <c r="N163" s="186"/>
      <c r="AH163" s="319"/>
      <c r="AI163" s="319"/>
      <c r="AK163" s="319"/>
      <c r="AL163" s="319"/>
    </row>
    <row r="164" spans="1:38" s="269" customFormat="1" ht="20.100000000000001" hidden="1" customHeight="1">
      <c r="A164" s="316" t="e">
        <f>#REF!</f>
        <v>#REF!</v>
      </c>
      <c r="B164" s="316"/>
      <c r="C164" s="316"/>
      <c r="D164" s="316"/>
      <c r="E164" s="316"/>
      <c r="F164" s="316"/>
      <c r="G164" s="316"/>
      <c r="H164" s="316"/>
      <c r="I164" s="326" t="e">
        <f>#REF!</f>
        <v>#REF!</v>
      </c>
      <c r="J164" s="1381" t="e">
        <f>#REF!</f>
        <v>#REF!</v>
      </c>
      <c r="K164" s="1381"/>
      <c r="L164" s="1381"/>
      <c r="M164" s="1381"/>
      <c r="N164" s="186"/>
      <c r="AH164" s="319"/>
      <c r="AI164" s="319"/>
      <c r="AK164" s="318"/>
      <c r="AL164" s="319"/>
    </row>
    <row r="165" spans="1:38" s="269" customFormat="1" ht="20.100000000000001" hidden="1" customHeight="1">
      <c r="A165" s="316" t="e">
        <f>#REF!</f>
        <v>#REF!</v>
      </c>
      <c r="B165" s="316"/>
      <c r="C165" s="316"/>
      <c r="D165" s="316"/>
      <c r="E165" s="316"/>
      <c r="F165" s="316"/>
      <c r="G165" s="316"/>
      <c r="H165" s="316"/>
      <c r="I165" s="326" t="e">
        <f>#REF!</f>
        <v>#REF!</v>
      </c>
      <c r="J165" s="1381" t="e">
        <f>#REF!</f>
        <v>#REF!</v>
      </c>
      <c r="K165" s="1381"/>
      <c r="L165" s="1381"/>
      <c r="M165" s="1381"/>
      <c r="N165" s="186"/>
      <c r="AH165" s="319"/>
      <c r="AI165" s="319"/>
      <c r="AK165" s="318"/>
      <c r="AL165" s="319"/>
    </row>
    <row r="166" spans="1:38" s="269" customFormat="1" ht="20.100000000000001" hidden="1" customHeight="1">
      <c r="A166" s="316" t="e">
        <f>#REF!</f>
        <v>#REF!</v>
      </c>
      <c r="B166" s="316"/>
      <c r="C166" s="316"/>
      <c r="D166" s="316"/>
      <c r="E166" s="316"/>
      <c r="F166" s="316"/>
      <c r="G166" s="316"/>
      <c r="H166" s="316"/>
      <c r="I166" s="326" t="e">
        <f>#REF!</f>
        <v>#REF!</v>
      </c>
      <c r="J166" s="1381" t="e">
        <f>#REF!</f>
        <v>#REF!</v>
      </c>
      <c r="K166" s="1381"/>
      <c r="L166" s="1381"/>
      <c r="M166" s="1381"/>
      <c r="N166" s="186"/>
      <c r="AH166" s="319"/>
      <c r="AI166" s="319"/>
      <c r="AK166" s="318"/>
      <c r="AL166" s="319"/>
    </row>
    <row r="167" spans="1:38" s="269" customFormat="1" ht="20.100000000000001" hidden="1" customHeight="1">
      <c r="A167" s="316" t="e">
        <f>#REF!</f>
        <v>#REF!</v>
      </c>
      <c r="B167" s="316"/>
      <c r="C167" s="316"/>
      <c r="D167" s="316"/>
      <c r="E167" s="316"/>
      <c r="F167" s="316"/>
      <c r="G167" s="316"/>
      <c r="H167" s="316"/>
      <c r="I167" s="326" t="e">
        <f>#REF!</f>
        <v>#REF!</v>
      </c>
      <c r="J167" s="1381" t="e">
        <f>#REF!</f>
        <v>#REF!</v>
      </c>
      <c r="K167" s="1381"/>
      <c r="L167" s="1381"/>
      <c r="M167" s="1381"/>
      <c r="N167" s="186"/>
      <c r="AH167" s="319"/>
      <c r="AI167" s="319"/>
      <c r="AK167" s="318"/>
      <c r="AL167" s="319"/>
    </row>
    <row r="168" spans="1:38" s="269" customFormat="1" ht="20.100000000000001" hidden="1" customHeight="1">
      <c r="A168" s="316" t="e">
        <f>#REF!</f>
        <v>#REF!</v>
      </c>
      <c r="B168" s="316"/>
      <c r="C168" s="316"/>
      <c r="D168" s="316"/>
      <c r="E168" s="316"/>
      <c r="F168" s="316"/>
      <c r="G168" s="316"/>
      <c r="H168" s="316"/>
      <c r="I168" s="326" t="e">
        <f>#REF!</f>
        <v>#REF!</v>
      </c>
      <c r="J168" s="1381" t="e">
        <f>#REF!</f>
        <v>#REF!</v>
      </c>
      <c r="K168" s="1381"/>
      <c r="L168" s="1381"/>
      <c r="M168" s="1381"/>
      <c r="N168" s="186"/>
      <c r="AH168" s="319"/>
      <c r="AI168" s="319"/>
      <c r="AK168" s="318"/>
      <c r="AL168" s="319"/>
    </row>
    <row r="169" spans="1:38" s="269" customFormat="1" ht="20.100000000000001" hidden="1" customHeight="1">
      <c r="A169" s="316" t="e">
        <f>#REF!</f>
        <v>#REF!</v>
      </c>
      <c r="B169" s="316"/>
      <c r="C169" s="316"/>
      <c r="D169" s="316"/>
      <c r="E169" s="316"/>
      <c r="F169" s="316"/>
      <c r="G169" s="316"/>
      <c r="H169" s="316"/>
      <c r="I169" s="326" t="e">
        <f>#REF!</f>
        <v>#REF!</v>
      </c>
      <c r="J169" s="1381" t="e">
        <f>#REF!</f>
        <v>#REF!</v>
      </c>
      <c r="K169" s="1381"/>
      <c r="L169" s="1381"/>
      <c r="M169" s="1381"/>
      <c r="N169" s="186"/>
      <c r="AH169" s="319"/>
      <c r="AI169" s="319"/>
      <c r="AK169" s="318"/>
      <c r="AL169" s="319"/>
    </row>
    <row r="170" spans="1:38" s="269" customFormat="1" ht="20.100000000000001" hidden="1" customHeight="1">
      <c r="A170" s="327"/>
      <c r="B170" s="327"/>
      <c r="C170" s="327"/>
      <c r="D170" s="327"/>
      <c r="E170" s="327"/>
      <c r="F170" s="327"/>
      <c r="G170" s="327"/>
      <c r="H170" s="327"/>
      <c r="I170" s="315" t="e">
        <f>#REF!</f>
        <v>#REF!</v>
      </c>
      <c r="J170" s="1381" t="e">
        <f>#REF!</f>
        <v>#REF!</v>
      </c>
      <c r="K170" s="1381"/>
      <c r="L170" s="1381"/>
      <c r="M170" s="1381"/>
      <c r="N170" s="186"/>
      <c r="AH170" s="319"/>
      <c r="AI170" s="319"/>
      <c r="AK170" s="319"/>
      <c r="AL170" s="319"/>
    </row>
    <row r="171" spans="1:38" s="269" customFormat="1" ht="35.25" hidden="1" customHeight="1">
      <c r="A171" s="321" t="e">
        <f>#REF!</f>
        <v>#REF!</v>
      </c>
      <c r="B171" s="321"/>
      <c r="C171" s="321"/>
      <c r="D171" s="321"/>
      <c r="E171" s="321"/>
      <c r="F171" s="321"/>
      <c r="G171" s="321"/>
      <c r="H171" s="321"/>
      <c r="I171" s="315" t="e">
        <f>#REF!</f>
        <v>#REF!</v>
      </c>
      <c r="J171" s="1381"/>
      <c r="K171" s="1381"/>
      <c r="L171" s="1381"/>
      <c r="M171" s="1381"/>
      <c r="N171" s="186"/>
      <c r="AH171" s="319"/>
      <c r="AI171" s="319"/>
      <c r="AK171" s="319"/>
      <c r="AL171" s="319"/>
    </row>
    <row r="172" spans="1:38" s="269" customFormat="1" ht="19.5" hidden="1" customHeight="1">
      <c r="A172" s="316" t="e">
        <f>#REF!</f>
        <v>#REF!</v>
      </c>
      <c r="B172" s="316"/>
      <c r="C172" s="316"/>
      <c r="D172" s="316"/>
      <c r="E172" s="316"/>
      <c r="F172" s="316"/>
      <c r="G172" s="316"/>
      <c r="H172" s="316"/>
      <c r="I172" s="326" t="e">
        <f>#REF!</f>
        <v>#REF!</v>
      </c>
      <c r="J172" s="1381" t="e">
        <f>#REF!</f>
        <v>#REF!</v>
      </c>
      <c r="K172" s="1381"/>
      <c r="L172" s="1381"/>
      <c r="M172" s="1381"/>
      <c r="N172" s="186"/>
      <c r="AH172" s="319"/>
      <c r="AI172" s="319"/>
      <c r="AK172" s="318"/>
      <c r="AL172" s="319"/>
    </row>
    <row r="173" spans="1:38" s="269" customFormat="1" ht="19.5" hidden="1" customHeight="1">
      <c r="A173" s="316" t="e">
        <f>#REF!</f>
        <v>#REF!</v>
      </c>
      <c r="B173" s="316"/>
      <c r="C173" s="316"/>
      <c r="D173" s="316"/>
      <c r="E173" s="316"/>
      <c r="F173" s="316"/>
      <c r="G173" s="316"/>
      <c r="H173" s="316"/>
      <c r="I173" s="326" t="e">
        <f>#REF!</f>
        <v>#REF!</v>
      </c>
      <c r="J173" s="1381" t="e">
        <f>#REF!</f>
        <v>#REF!</v>
      </c>
      <c r="K173" s="1381"/>
      <c r="L173" s="1381"/>
      <c r="M173" s="1381"/>
      <c r="N173" s="186"/>
      <c r="AH173" s="319"/>
      <c r="AI173" s="319"/>
      <c r="AK173" s="318"/>
      <c r="AL173" s="319"/>
    </row>
    <row r="174" spans="1:38" s="269" customFormat="1" ht="19.5" hidden="1" customHeight="1">
      <c r="A174" s="316" t="e">
        <f>#REF!</f>
        <v>#REF!</v>
      </c>
      <c r="B174" s="316"/>
      <c r="C174" s="316"/>
      <c r="D174" s="316"/>
      <c r="E174" s="316"/>
      <c r="F174" s="316"/>
      <c r="G174" s="316"/>
      <c r="H174" s="316"/>
      <c r="I174" s="326" t="e">
        <f>#REF!</f>
        <v>#REF!</v>
      </c>
      <c r="J174" s="1381" t="e">
        <f>#REF!</f>
        <v>#REF!</v>
      </c>
      <c r="K174" s="1381"/>
      <c r="L174" s="1381"/>
      <c r="M174" s="1381"/>
      <c r="N174" s="186"/>
      <c r="AH174" s="319"/>
      <c r="AI174" s="319"/>
      <c r="AK174" s="318"/>
      <c r="AL174" s="319"/>
    </row>
    <row r="175" spans="1:38" s="269" customFormat="1" ht="19.5" hidden="1" customHeight="1">
      <c r="A175" s="316" t="e">
        <f>#REF!</f>
        <v>#REF!</v>
      </c>
      <c r="B175" s="316"/>
      <c r="C175" s="316"/>
      <c r="D175" s="316"/>
      <c r="E175" s="316"/>
      <c r="F175" s="316"/>
      <c r="G175" s="316"/>
      <c r="H175" s="316"/>
      <c r="I175" s="326" t="e">
        <f>#REF!</f>
        <v>#REF!</v>
      </c>
      <c r="J175" s="1381" t="e">
        <f>#REF!</f>
        <v>#REF!</v>
      </c>
      <c r="K175" s="1381"/>
      <c r="L175" s="1381"/>
      <c r="M175" s="1381"/>
      <c r="N175" s="186"/>
      <c r="AH175" s="319"/>
      <c r="AI175" s="319"/>
      <c r="AK175" s="318"/>
      <c r="AL175" s="319"/>
    </row>
    <row r="176" spans="1:38" s="269" customFormat="1" ht="33" hidden="1" customHeight="1">
      <c r="A176" s="316" t="e">
        <f>#REF!</f>
        <v>#REF!</v>
      </c>
      <c r="B176" s="316"/>
      <c r="C176" s="316"/>
      <c r="D176" s="316"/>
      <c r="E176" s="316"/>
      <c r="F176" s="316"/>
      <c r="G176" s="316"/>
      <c r="H176" s="316"/>
      <c r="I176" s="326" t="e">
        <f>#REF!</f>
        <v>#REF!</v>
      </c>
      <c r="J176" s="1381" t="e">
        <f>#REF!</f>
        <v>#REF!</v>
      </c>
      <c r="K176" s="1381"/>
      <c r="L176" s="1381"/>
      <c r="M176" s="1381"/>
      <c r="N176" s="186"/>
      <c r="AH176" s="319"/>
      <c r="AI176" s="319"/>
      <c r="AK176" s="318"/>
      <c r="AL176" s="319"/>
    </row>
    <row r="177" spans="1:38" s="269" customFormat="1" ht="19.5" hidden="1" customHeight="1">
      <c r="A177" s="316" t="e">
        <f>#REF!</f>
        <v>#REF!</v>
      </c>
      <c r="B177" s="316"/>
      <c r="C177" s="316"/>
      <c r="D177" s="316"/>
      <c r="E177" s="316"/>
      <c r="F177" s="316"/>
      <c r="G177" s="316"/>
      <c r="H177" s="316"/>
      <c r="I177" s="326" t="e">
        <f>#REF!</f>
        <v>#REF!</v>
      </c>
      <c r="J177" s="1381" t="e">
        <f>#REF!</f>
        <v>#REF!</v>
      </c>
      <c r="K177" s="1381"/>
      <c r="L177" s="1381"/>
      <c r="M177" s="1381"/>
      <c r="N177" s="186"/>
      <c r="AH177" s="319"/>
      <c r="AI177" s="319"/>
      <c r="AK177" s="318"/>
      <c r="AL177" s="319"/>
    </row>
    <row r="178" spans="1:38" s="269" customFormat="1" ht="19.5" hidden="1" customHeight="1">
      <c r="A178" s="316" t="e">
        <f>#REF!</f>
        <v>#REF!</v>
      </c>
      <c r="B178" s="316"/>
      <c r="C178" s="316"/>
      <c r="D178" s="316"/>
      <c r="E178" s="316"/>
      <c r="F178" s="316"/>
      <c r="G178" s="316"/>
      <c r="H178" s="316"/>
      <c r="I178" s="326" t="e">
        <f>#REF!</f>
        <v>#REF!</v>
      </c>
      <c r="J178" s="1381" t="e">
        <f>#REF!</f>
        <v>#REF!</v>
      </c>
      <c r="K178" s="1381"/>
      <c r="L178" s="1381"/>
      <c r="M178" s="1381"/>
      <c r="N178" s="186"/>
      <c r="AH178" s="319"/>
      <c r="AI178" s="319"/>
      <c r="AK178" s="318"/>
      <c r="AL178" s="319"/>
    </row>
    <row r="179" spans="1:38" s="269" customFormat="1" ht="19.5" hidden="1" customHeight="1">
      <c r="A179" s="316" t="e">
        <f>#REF!</f>
        <v>#REF!</v>
      </c>
      <c r="B179" s="316"/>
      <c r="C179" s="316"/>
      <c r="D179" s="316"/>
      <c r="E179" s="316"/>
      <c r="F179" s="316"/>
      <c r="G179" s="316"/>
      <c r="H179" s="316"/>
      <c r="I179" s="326" t="e">
        <f>#REF!</f>
        <v>#REF!</v>
      </c>
      <c r="J179" s="1381" t="e">
        <f>#REF!</f>
        <v>#REF!</v>
      </c>
      <c r="K179" s="1381"/>
      <c r="L179" s="1381"/>
      <c r="M179" s="1381"/>
      <c r="N179" s="186"/>
      <c r="AH179" s="319"/>
      <c r="AI179" s="319"/>
      <c r="AK179" s="318"/>
      <c r="AL179" s="319"/>
    </row>
    <row r="180" spans="1:38" s="269" customFormat="1" ht="19.5" hidden="1" customHeight="1">
      <c r="A180" s="316" t="e">
        <f>#REF!</f>
        <v>#REF!</v>
      </c>
      <c r="B180" s="316"/>
      <c r="C180" s="316"/>
      <c r="D180" s="316"/>
      <c r="E180" s="316"/>
      <c r="F180" s="316"/>
      <c r="G180" s="316"/>
      <c r="H180" s="316"/>
      <c r="I180" s="326" t="e">
        <f>#REF!</f>
        <v>#REF!</v>
      </c>
      <c r="J180" s="1381" t="e">
        <f>#REF!</f>
        <v>#REF!</v>
      </c>
      <c r="K180" s="1381"/>
      <c r="L180" s="1381"/>
      <c r="M180" s="1381"/>
      <c r="N180" s="186"/>
      <c r="AH180" s="319"/>
      <c r="AI180" s="319"/>
      <c r="AK180" s="318"/>
      <c r="AL180" s="319"/>
    </row>
    <row r="181" spans="1:38" s="269" customFormat="1" ht="19.5" hidden="1" customHeight="1">
      <c r="A181" s="327"/>
      <c r="B181" s="327"/>
      <c r="C181" s="327"/>
      <c r="D181" s="327"/>
      <c r="E181" s="327"/>
      <c r="F181" s="327"/>
      <c r="G181" s="327"/>
      <c r="H181" s="327"/>
      <c r="I181" s="315" t="e">
        <f>#REF!</f>
        <v>#REF!</v>
      </c>
      <c r="J181" s="1381" t="e">
        <f>#REF!</f>
        <v>#REF!</v>
      </c>
      <c r="K181" s="1381"/>
      <c r="L181" s="1381"/>
      <c r="M181" s="1381"/>
      <c r="N181" s="186"/>
      <c r="AH181" s="319"/>
      <c r="AI181" s="319"/>
      <c r="AK181" s="319"/>
      <c r="AL181" s="319"/>
    </row>
    <row r="182" spans="1:38" s="269" customFormat="1" ht="19.5" hidden="1" customHeight="1">
      <c r="A182" s="321" t="e">
        <f>#REF!</f>
        <v>#REF!</v>
      </c>
      <c r="B182" s="321"/>
      <c r="C182" s="321"/>
      <c r="D182" s="321"/>
      <c r="E182" s="321"/>
      <c r="F182" s="321"/>
      <c r="G182" s="321"/>
      <c r="H182" s="321"/>
      <c r="I182" s="315" t="e">
        <f>#REF!</f>
        <v>#REF!</v>
      </c>
      <c r="J182" s="1381"/>
      <c r="K182" s="1381"/>
      <c r="L182" s="1381"/>
      <c r="M182" s="1381"/>
      <c r="N182" s="186"/>
      <c r="AH182" s="319"/>
      <c r="AI182" s="319"/>
      <c r="AK182" s="319"/>
      <c r="AL182" s="319"/>
    </row>
    <row r="183" spans="1:38" s="269" customFormat="1" ht="19.5" hidden="1" customHeight="1">
      <c r="A183" s="316" t="e">
        <f>#REF!</f>
        <v>#REF!</v>
      </c>
      <c r="B183" s="316"/>
      <c r="C183" s="316"/>
      <c r="D183" s="316"/>
      <c r="E183" s="316"/>
      <c r="F183" s="316"/>
      <c r="G183" s="316"/>
      <c r="H183" s="316"/>
      <c r="I183" s="317" t="e">
        <f>#REF!</f>
        <v>#REF!</v>
      </c>
      <c r="J183" s="1381" t="e">
        <f>#REF!</f>
        <v>#REF!</v>
      </c>
      <c r="K183" s="1381"/>
      <c r="L183" s="1381"/>
      <c r="M183" s="1381"/>
      <c r="N183" s="186"/>
      <c r="AH183" s="319"/>
      <c r="AI183" s="319"/>
      <c r="AK183" s="318"/>
      <c r="AL183" s="319"/>
    </row>
    <row r="184" spans="1:38" s="269" customFormat="1" ht="19.5" hidden="1" customHeight="1">
      <c r="A184" s="316" t="e">
        <f>#REF!</f>
        <v>#REF!</v>
      </c>
      <c r="B184" s="316"/>
      <c r="C184" s="316"/>
      <c r="D184" s="316"/>
      <c r="E184" s="316"/>
      <c r="F184" s="316"/>
      <c r="G184" s="316"/>
      <c r="H184" s="316"/>
      <c r="I184" s="317" t="e">
        <f>#REF!</f>
        <v>#REF!</v>
      </c>
      <c r="J184" s="1381" t="e">
        <f>#REF!</f>
        <v>#REF!</v>
      </c>
      <c r="K184" s="1381"/>
      <c r="L184" s="1381"/>
      <c r="M184" s="1381"/>
      <c r="N184" s="186"/>
      <c r="AH184" s="319"/>
      <c r="AI184" s="319"/>
      <c r="AK184" s="318"/>
      <c r="AL184" s="319"/>
    </row>
    <row r="185" spans="1:38" s="269" customFormat="1" ht="19.5" hidden="1" customHeight="1">
      <c r="A185" s="316" t="e">
        <f>#REF!</f>
        <v>#REF!</v>
      </c>
      <c r="B185" s="316"/>
      <c r="C185" s="316"/>
      <c r="D185" s="316"/>
      <c r="E185" s="316"/>
      <c r="F185" s="316"/>
      <c r="G185" s="316"/>
      <c r="H185" s="316"/>
      <c r="I185" s="317" t="e">
        <f>#REF!</f>
        <v>#REF!</v>
      </c>
      <c r="J185" s="1381" t="e">
        <f>#REF!</f>
        <v>#REF!</v>
      </c>
      <c r="K185" s="1381"/>
      <c r="L185" s="1381"/>
      <c r="M185" s="1381"/>
      <c r="N185" s="186"/>
      <c r="AH185" s="319"/>
      <c r="AI185" s="319"/>
      <c r="AK185" s="318"/>
      <c r="AL185" s="319"/>
    </row>
    <row r="186" spans="1:38" s="269" customFormat="1" ht="19.5" hidden="1" customHeight="1">
      <c r="A186" s="327"/>
      <c r="B186" s="327"/>
      <c r="C186" s="327"/>
      <c r="D186" s="327"/>
      <c r="E186" s="327"/>
      <c r="F186" s="327"/>
      <c r="G186" s="327"/>
      <c r="H186" s="327"/>
      <c r="I186" s="315" t="e">
        <f>#REF!</f>
        <v>#REF!</v>
      </c>
      <c r="J186" s="1381" t="e">
        <f>#REF!</f>
        <v>#REF!</v>
      </c>
      <c r="K186" s="1381"/>
      <c r="L186" s="1381"/>
      <c r="M186" s="1381"/>
      <c r="N186" s="186"/>
      <c r="AH186" s="319"/>
      <c r="AI186" s="319"/>
      <c r="AK186" s="319"/>
      <c r="AL186" s="319"/>
    </row>
    <row r="187" spans="1:38" s="269" customFormat="1" ht="33" hidden="1" customHeight="1">
      <c r="A187" s="321" t="e">
        <f>#REF!</f>
        <v>#REF!</v>
      </c>
      <c r="B187" s="321"/>
      <c r="C187" s="321"/>
      <c r="D187" s="321"/>
      <c r="E187" s="321"/>
      <c r="F187" s="321"/>
      <c r="G187" s="321"/>
      <c r="H187" s="321"/>
      <c r="I187" s="315" t="e">
        <f>#REF!</f>
        <v>#REF!</v>
      </c>
      <c r="J187" s="1381"/>
      <c r="K187" s="1381"/>
      <c r="L187" s="1381"/>
      <c r="M187" s="1381"/>
      <c r="N187" s="186"/>
      <c r="AH187" s="319"/>
      <c r="AI187" s="319"/>
      <c r="AK187" s="319"/>
      <c r="AL187" s="319"/>
    </row>
    <row r="188" spans="1:38" s="269" customFormat="1" ht="19.5" hidden="1" customHeight="1">
      <c r="A188" s="327" t="e">
        <f>#REF!</f>
        <v>#REF!</v>
      </c>
      <c r="B188" s="327"/>
      <c r="C188" s="327"/>
      <c r="D188" s="327"/>
      <c r="E188" s="327"/>
      <c r="F188" s="327"/>
      <c r="G188" s="327"/>
      <c r="H188" s="327"/>
      <c r="I188" s="317" t="e">
        <f>#REF!</f>
        <v>#REF!</v>
      </c>
      <c r="J188" s="1381" t="e">
        <f>#REF!</f>
        <v>#REF!</v>
      </c>
      <c r="K188" s="1381"/>
      <c r="L188" s="1381"/>
      <c r="M188" s="1381"/>
      <c r="N188" s="186"/>
      <c r="AH188" s="319"/>
      <c r="AI188" s="319"/>
      <c r="AK188" s="318"/>
      <c r="AL188" s="319"/>
    </row>
    <row r="189" spans="1:38" s="269" customFormat="1" ht="19.5" hidden="1" customHeight="1">
      <c r="A189" s="327" t="e">
        <f>#REF!</f>
        <v>#REF!</v>
      </c>
      <c r="B189" s="327"/>
      <c r="C189" s="327"/>
      <c r="D189" s="327"/>
      <c r="E189" s="327"/>
      <c r="F189" s="327"/>
      <c r="G189" s="327"/>
      <c r="H189" s="327"/>
      <c r="I189" s="317" t="e">
        <f>#REF!</f>
        <v>#REF!</v>
      </c>
      <c r="J189" s="1381" t="e">
        <f>#REF!</f>
        <v>#REF!</v>
      </c>
      <c r="K189" s="1381"/>
      <c r="L189" s="1381"/>
      <c r="M189" s="1381"/>
      <c r="N189" s="186"/>
      <c r="AH189" s="319"/>
      <c r="AI189" s="319"/>
      <c r="AK189" s="318"/>
      <c r="AL189" s="319"/>
    </row>
    <row r="190" spans="1:38" s="269" customFormat="1" ht="19.5" hidden="1" customHeight="1">
      <c r="A190" s="327" t="e">
        <f>#REF!</f>
        <v>#REF!</v>
      </c>
      <c r="B190" s="327"/>
      <c r="C190" s="327"/>
      <c r="D190" s="327"/>
      <c r="E190" s="327"/>
      <c r="F190" s="327"/>
      <c r="G190" s="327"/>
      <c r="H190" s="327"/>
      <c r="I190" s="317" t="e">
        <f>#REF!</f>
        <v>#REF!</v>
      </c>
      <c r="J190" s="1381" t="e">
        <f>#REF!</f>
        <v>#REF!</v>
      </c>
      <c r="K190" s="1381"/>
      <c r="L190" s="1381"/>
      <c r="M190" s="1381"/>
      <c r="N190" s="186"/>
      <c r="AH190" s="319"/>
      <c r="AI190" s="319"/>
      <c r="AK190" s="318"/>
      <c r="AL190" s="319"/>
    </row>
    <row r="191" spans="1:38" s="269" customFormat="1" ht="19.5" hidden="1" customHeight="1">
      <c r="A191" s="327"/>
      <c r="B191" s="327"/>
      <c r="C191" s="327"/>
      <c r="D191" s="327"/>
      <c r="E191" s="327"/>
      <c r="F191" s="327"/>
      <c r="G191" s="327"/>
      <c r="H191" s="327"/>
      <c r="I191" s="315" t="e">
        <f>#REF!</f>
        <v>#REF!</v>
      </c>
      <c r="J191" s="1381" t="e">
        <f>#REF!</f>
        <v>#REF!</v>
      </c>
      <c r="K191" s="1381"/>
      <c r="L191" s="1381"/>
      <c r="M191" s="1381"/>
      <c r="N191" s="186"/>
      <c r="AH191" s="319"/>
      <c r="AI191" s="319"/>
      <c r="AK191" s="319"/>
      <c r="AL191" s="319"/>
    </row>
    <row r="192" spans="1:38" s="269" customFormat="1" ht="19.5" hidden="1" customHeight="1">
      <c r="A192" s="321" t="e">
        <f>#REF!</f>
        <v>#REF!</v>
      </c>
      <c r="B192" s="321"/>
      <c r="C192" s="321"/>
      <c r="D192" s="321"/>
      <c r="E192" s="321"/>
      <c r="F192" s="321"/>
      <c r="G192" s="321"/>
      <c r="H192" s="321"/>
      <c r="I192" s="315" t="e">
        <f>#REF!</f>
        <v>#REF!</v>
      </c>
      <c r="J192" s="1381"/>
      <c r="K192" s="1381"/>
      <c r="L192" s="1381"/>
      <c r="M192" s="1381"/>
      <c r="N192" s="186"/>
      <c r="AH192" s="319"/>
      <c r="AI192" s="319"/>
      <c r="AK192" s="319"/>
      <c r="AL192" s="319"/>
    </row>
    <row r="193" spans="1:38" s="269" customFormat="1" ht="19.5" hidden="1" customHeight="1">
      <c r="A193" s="316" t="e">
        <f>#REF!</f>
        <v>#REF!</v>
      </c>
      <c r="B193" s="316"/>
      <c r="C193" s="316"/>
      <c r="D193" s="316"/>
      <c r="E193" s="316"/>
      <c r="F193" s="316"/>
      <c r="G193" s="316"/>
      <c r="H193" s="316"/>
      <c r="I193" s="317" t="e">
        <f>#REF!</f>
        <v>#REF!</v>
      </c>
      <c r="J193" s="1381" t="e">
        <f>#REF!</f>
        <v>#REF!</v>
      </c>
      <c r="K193" s="1381"/>
      <c r="L193" s="1381"/>
      <c r="M193" s="1381"/>
      <c r="N193" s="186"/>
      <c r="AH193" s="319"/>
      <c r="AI193" s="319"/>
      <c r="AK193" s="318"/>
      <c r="AL193" s="319"/>
    </row>
    <row r="194" spans="1:38" s="269" customFormat="1" ht="19.5" hidden="1" customHeight="1">
      <c r="A194" s="316" t="e">
        <f>#REF!</f>
        <v>#REF!</v>
      </c>
      <c r="B194" s="316"/>
      <c r="C194" s="316"/>
      <c r="D194" s="316"/>
      <c r="E194" s="316"/>
      <c r="F194" s="316"/>
      <c r="G194" s="316"/>
      <c r="H194" s="316"/>
      <c r="I194" s="317" t="e">
        <f>#REF!</f>
        <v>#REF!</v>
      </c>
      <c r="J194" s="1381" t="e">
        <f>#REF!</f>
        <v>#REF!</v>
      </c>
      <c r="K194" s="1381"/>
      <c r="L194" s="1381"/>
      <c r="M194" s="1381"/>
      <c r="N194" s="186"/>
      <c r="AH194" s="319"/>
      <c r="AI194" s="319"/>
      <c r="AK194" s="318"/>
      <c r="AL194" s="319"/>
    </row>
    <row r="195" spans="1:38" s="269" customFormat="1" ht="19.5" hidden="1" customHeight="1">
      <c r="A195" s="327"/>
      <c r="B195" s="327"/>
      <c r="C195" s="327"/>
      <c r="D195" s="327"/>
      <c r="E195" s="327"/>
      <c r="F195" s="327"/>
      <c r="G195" s="327"/>
      <c r="H195" s="327"/>
      <c r="I195" s="315" t="e">
        <f>#REF!</f>
        <v>#REF!</v>
      </c>
      <c r="J195" s="1381" t="e">
        <f>#REF!</f>
        <v>#REF!</v>
      </c>
      <c r="K195" s="1381"/>
      <c r="L195" s="1381"/>
      <c r="M195" s="1381"/>
      <c r="N195" s="186"/>
      <c r="AH195" s="319"/>
      <c r="AI195" s="319"/>
      <c r="AK195" s="319"/>
      <c r="AL195" s="319"/>
    </row>
    <row r="196" spans="1:38" s="269" customFormat="1" ht="33" hidden="1" customHeight="1">
      <c r="A196" s="321" t="e">
        <f>#REF!</f>
        <v>#REF!</v>
      </c>
      <c r="B196" s="321"/>
      <c r="C196" s="321"/>
      <c r="D196" s="321"/>
      <c r="E196" s="321"/>
      <c r="F196" s="321"/>
      <c r="G196" s="321"/>
      <c r="H196" s="321"/>
      <c r="I196" s="315" t="e">
        <f>#REF!</f>
        <v>#REF!</v>
      </c>
      <c r="J196" s="1381"/>
      <c r="K196" s="1381"/>
      <c r="L196" s="1381"/>
      <c r="M196" s="1381"/>
      <c r="N196" s="186"/>
      <c r="AH196" s="319"/>
      <c r="AI196" s="319"/>
      <c r="AK196" s="319"/>
      <c r="AL196" s="319"/>
    </row>
    <row r="197" spans="1:38" s="269" customFormat="1" ht="19.5" hidden="1" customHeight="1">
      <c r="A197" s="316" t="e">
        <f>#REF!</f>
        <v>#REF!</v>
      </c>
      <c r="B197" s="316"/>
      <c r="C197" s="316"/>
      <c r="D197" s="316"/>
      <c r="E197" s="316"/>
      <c r="F197" s="316"/>
      <c r="G197" s="316"/>
      <c r="H197" s="316"/>
      <c r="I197" s="317" t="e">
        <f>#REF!</f>
        <v>#REF!</v>
      </c>
      <c r="J197" s="1381" t="e">
        <f>#REF!</f>
        <v>#REF!</v>
      </c>
      <c r="K197" s="1381"/>
      <c r="L197" s="1381"/>
      <c r="M197" s="1381"/>
      <c r="N197" s="186"/>
      <c r="AH197" s="319"/>
      <c r="AI197" s="319"/>
      <c r="AK197" s="318"/>
      <c r="AL197" s="319"/>
    </row>
    <row r="198" spans="1:38" s="269" customFormat="1" ht="19.5" hidden="1" customHeight="1">
      <c r="A198" s="316" t="e">
        <f>#REF!</f>
        <v>#REF!</v>
      </c>
      <c r="B198" s="316"/>
      <c r="C198" s="316"/>
      <c r="D198" s="316"/>
      <c r="E198" s="316"/>
      <c r="F198" s="316"/>
      <c r="G198" s="316"/>
      <c r="H198" s="316"/>
      <c r="I198" s="317" t="e">
        <f>#REF!</f>
        <v>#REF!</v>
      </c>
      <c r="J198" s="1381" t="e">
        <f>#REF!</f>
        <v>#REF!</v>
      </c>
      <c r="K198" s="1381"/>
      <c r="L198" s="1381"/>
      <c r="M198" s="1381"/>
      <c r="N198" s="186"/>
      <c r="AH198" s="319"/>
      <c r="AI198" s="319"/>
      <c r="AK198" s="318"/>
      <c r="AL198" s="319"/>
    </row>
    <row r="199" spans="1:38" s="269" customFormat="1" ht="19.5" hidden="1" customHeight="1">
      <c r="A199" s="316" t="e">
        <f>#REF!</f>
        <v>#REF!</v>
      </c>
      <c r="B199" s="316"/>
      <c r="C199" s="316"/>
      <c r="D199" s="316"/>
      <c r="E199" s="316"/>
      <c r="F199" s="316"/>
      <c r="G199" s="316"/>
      <c r="H199" s="316"/>
      <c r="I199" s="317" t="e">
        <f>#REF!</f>
        <v>#REF!</v>
      </c>
      <c r="J199" s="1381" t="e">
        <f>#REF!</f>
        <v>#REF!</v>
      </c>
      <c r="K199" s="1381"/>
      <c r="L199" s="1381"/>
      <c r="M199" s="1381"/>
      <c r="N199" s="186"/>
      <c r="AH199" s="319"/>
      <c r="AI199" s="319"/>
      <c r="AK199" s="318"/>
      <c r="AL199" s="319"/>
    </row>
    <row r="200" spans="1:38" s="269" customFormat="1" ht="19.5" hidden="1" customHeight="1">
      <c r="A200" s="316" t="e">
        <f>#REF!</f>
        <v>#REF!</v>
      </c>
      <c r="B200" s="316"/>
      <c r="C200" s="316"/>
      <c r="D200" s="316"/>
      <c r="E200" s="316"/>
      <c r="F200" s="316"/>
      <c r="G200" s="316"/>
      <c r="H200" s="316"/>
      <c r="I200" s="317" t="e">
        <f>#REF!</f>
        <v>#REF!</v>
      </c>
      <c r="J200" s="1381" t="e">
        <f>#REF!</f>
        <v>#REF!</v>
      </c>
      <c r="K200" s="1381"/>
      <c r="L200" s="1381"/>
      <c r="M200" s="1381"/>
      <c r="N200" s="186"/>
      <c r="AH200" s="319"/>
      <c r="AI200" s="319"/>
      <c r="AK200" s="318"/>
      <c r="AL200" s="319"/>
    </row>
    <row r="201" spans="1:38" s="269" customFormat="1" ht="19.5" hidden="1" customHeight="1">
      <c r="A201" s="316" t="e">
        <f>#REF!</f>
        <v>#REF!</v>
      </c>
      <c r="B201" s="316"/>
      <c r="C201" s="316"/>
      <c r="D201" s="316"/>
      <c r="E201" s="316"/>
      <c r="F201" s="316"/>
      <c r="G201" s="316"/>
      <c r="H201" s="316"/>
      <c r="I201" s="317" t="e">
        <f>#REF!</f>
        <v>#REF!</v>
      </c>
      <c r="J201" s="1381" t="e">
        <f>#REF!</f>
        <v>#REF!</v>
      </c>
      <c r="K201" s="1381"/>
      <c r="L201" s="1381"/>
      <c r="M201" s="1381"/>
      <c r="N201" s="186"/>
      <c r="AH201" s="319"/>
      <c r="AI201" s="319"/>
      <c r="AK201" s="318"/>
      <c r="AL201" s="319"/>
    </row>
    <row r="202" spans="1:38" s="269" customFormat="1" ht="19.5" hidden="1" customHeight="1">
      <c r="A202" s="316" t="e">
        <f>#REF!</f>
        <v>#REF!</v>
      </c>
      <c r="B202" s="316"/>
      <c r="C202" s="316"/>
      <c r="D202" s="316"/>
      <c r="E202" s="316"/>
      <c r="F202" s="316"/>
      <c r="G202" s="316"/>
      <c r="H202" s="316"/>
      <c r="I202" s="317" t="e">
        <f>#REF!</f>
        <v>#REF!</v>
      </c>
      <c r="J202" s="1381" t="e">
        <f>#REF!</f>
        <v>#REF!</v>
      </c>
      <c r="K202" s="1381"/>
      <c r="L202" s="1381"/>
      <c r="M202" s="1381"/>
      <c r="N202" s="186"/>
      <c r="AH202" s="319"/>
      <c r="AI202" s="319"/>
      <c r="AK202" s="318"/>
      <c r="AL202" s="319"/>
    </row>
    <row r="203" spans="1:38" s="269" customFormat="1" ht="19.5" hidden="1" customHeight="1">
      <c r="A203" s="327"/>
      <c r="B203" s="327"/>
      <c r="C203" s="327"/>
      <c r="D203" s="327"/>
      <c r="E203" s="327"/>
      <c r="F203" s="327"/>
      <c r="G203" s="327"/>
      <c r="H203" s="327"/>
      <c r="I203" s="315" t="e">
        <f>#REF!</f>
        <v>#REF!</v>
      </c>
      <c r="J203" s="1381" t="e">
        <f>#REF!</f>
        <v>#REF!</v>
      </c>
      <c r="K203" s="1381"/>
      <c r="L203" s="1381"/>
      <c r="M203" s="1381"/>
      <c r="N203" s="186"/>
      <c r="AH203" s="319"/>
      <c r="AI203" s="319"/>
      <c r="AK203" s="319"/>
      <c r="AL203" s="319"/>
    </row>
    <row r="204" spans="1:38" s="269" customFormat="1" ht="33" hidden="1" customHeight="1">
      <c r="A204" s="321" t="e">
        <f>#REF!</f>
        <v>#REF!</v>
      </c>
      <c r="B204" s="321"/>
      <c r="C204" s="321"/>
      <c r="D204" s="321"/>
      <c r="E204" s="321"/>
      <c r="F204" s="321"/>
      <c r="G204" s="321"/>
      <c r="H204" s="321"/>
      <c r="I204" s="315" t="e">
        <f>#REF!</f>
        <v>#REF!</v>
      </c>
      <c r="J204" s="1381"/>
      <c r="K204" s="1381"/>
      <c r="L204" s="1381"/>
      <c r="M204" s="1381"/>
      <c r="N204" s="186"/>
      <c r="AH204" s="319"/>
      <c r="AI204" s="319"/>
      <c r="AK204" s="319"/>
      <c r="AL204" s="319"/>
    </row>
    <row r="205" spans="1:38" s="269" customFormat="1" ht="33" hidden="1" customHeight="1">
      <c r="A205" s="316" t="e">
        <f>#REF!</f>
        <v>#REF!</v>
      </c>
      <c r="B205" s="316"/>
      <c r="C205" s="316"/>
      <c r="D205" s="316"/>
      <c r="E205" s="316"/>
      <c r="F205" s="316"/>
      <c r="G205" s="316"/>
      <c r="H205" s="316"/>
      <c r="I205" s="317" t="e">
        <f>#REF!</f>
        <v>#REF!</v>
      </c>
      <c r="J205" s="1381" t="e">
        <f>#REF!</f>
        <v>#REF!</v>
      </c>
      <c r="K205" s="1381"/>
      <c r="L205" s="1381"/>
      <c r="M205" s="1381"/>
      <c r="N205" s="186"/>
      <c r="AH205" s="319"/>
      <c r="AI205" s="319"/>
      <c r="AK205" s="318"/>
      <c r="AL205" s="319"/>
    </row>
    <row r="206" spans="1:38" s="269" customFormat="1" ht="19.5" hidden="1" customHeight="1">
      <c r="A206" s="316" t="e">
        <f>#REF!</f>
        <v>#REF!</v>
      </c>
      <c r="B206" s="316"/>
      <c r="C206" s="316"/>
      <c r="D206" s="316"/>
      <c r="E206" s="316"/>
      <c r="F206" s="316"/>
      <c r="G206" s="316"/>
      <c r="H206" s="316"/>
      <c r="I206" s="317" t="e">
        <f>#REF!</f>
        <v>#REF!</v>
      </c>
      <c r="J206" s="1381" t="e">
        <f>#REF!</f>
        <v>#REF!</v>
      </c>
      <c r="K206" s="1381"/>
      <c r="L206" s="1381"/>
      <c r="M206" s="1381"/>
      <c r="N206" s="186"/>
      <c r="AH206" s="319"/>
      <c r="AI206" s="319"/>
      <c r="AK206" s="318"/>
      <c r="AL206" s="319"/>
    </row>
    <row r="207" spans="1:38" s="269" customFormat="1" ht="19.5" hidden="1" customHeight="1">
      <c r="A207" s="316" t="e">
        <f>#REF!</f>
        <v>#REF!</v>
      </c>
      <c r="B207" s="316"/>
      <c r="C207" s="316"/>
      <c r="D207" s="316"/>
      <c r="E207" s="316"/>
      <c r="F207" s="316"/>
      <c r="G207" s="316"/>
      <c r="H207" s="316"/>
      <c r="I207" s="317" t="e">
        <f>#REF!</f>
        <v>#REF!</v>
      </c>
      <c r="J207" s="1381" t="e">
        <f>#REF!</f>
        <v>#REF!</v>
      </c>
      <c r="K207" s="1381"/>
      <c r="L207" s="1381"/>
      <c r="M207" s="1381"/>
      <c r="N207" s="186"/>
      <c r="AH207" s="319"/>
      <c r="AI207" s="319"/>
      <c r="AK207" s="318"/>
      <c r="AL207" s="319"/>
    </row>
    <row r="208" spans="1:38" s="269" customFormat="1" ht="19.5" hidden="1" customHeight="1">
      <c r="A208" s="327" t="e">
        <f>#REF!</f>
        <v>#REF!</v>
      </c>
      <c r="B208" s="327"/>
      <c r="C208" s="327"/>
      <c r="D208" s="327"/>
      <c r="E208" s="327"/>
      <c r="F208" s="327"/>
      <c r="G208" s="327"/>
      <c r="H208" s="327"/>
      <c r="I208" s="315" t="e">
        <f>#REF!</f>
        <v>#REF!</v>
      </c>
      <c r="J208" s="1381" t="e">
        <f>#REF!</f>
        <v>#REF!</v>
      </c>
      <c r="K208" s="1381"/>
      <c r="L208" s="1381"/>
      <c r="M208" s="1381"/>
      <c r="N208" s="186"/>
      <c r="AH208" s="319"/>
      <c r="AI208" s="319"/>
      <c r="AK208" s="319"/>
      <c r="AL208" s="319"/>
    </row>
    <row r="209" spans="1:38" s="269" customFormat="1" ht="33" hidden="1" customHeight="1">
      <c r="A209" s="321" t="e">
        <f>#REF!</f>
        <v>#REF!</v>
      </c>
      <c r="B209" s="321"/>
      <c r="C209" s="321"/>
      <c r="D209" s="321"/>
      <c r="E209" s="321"/>
      <c r="F209" s="321"/>
      <c r="G209" s="321"/>
      <c r="H209" s="321"/>
      <c r="I209" s="315" t="e">
        <f>#REF!</f>
        <v>#REF!</v>
      </c>
      <c r="J209" s="1381"/>
      <c r="K209" s="1381"/>
      <c r="L209" s="1381"/>
      <c r="M209" s="1381"/>
      <c r="N209" s="186"/>
      <c r="AH209" s="319"/>
      <c r="AI209" s="319"/>
      <c r="AK209" s="319"/>
      <c r="AL209" s="319"/>
    </row>
    <row r="210" spans="1:38" s="269" customFormat="1" ht="19.5" hidden="1" customHeight="1">
      <c r="A210" s="316" t="e">
        <f>#REF!</f>
        <v>#REF!</v>
      </c>
      <c r="B210" s="316"/>
      <c r="C210" s="316"/>
      <c r="D210" s="316"/>
      <c r="E210" s="316"/>
      <c r="F210" s="316"/>
      <c r="G210" s="316"/>
      <c r="H210" s="316"/>
      <c r="I210" s="317" t="e">
        <f>#REF!</f>
        <v>#REF!</v>
      </c>
      <c r="J210" s="1381" t="e">
        <f>#REF!</f>
        <v>#REF!</v>
      </c>
      <c r="K210" s="1381"/>
      <c r="L210" s="1381"/>
      <c r="M210" s="1381"/>
      <c r="N210" s="186"/>
      <c r="AH210" s="319"/>
      <c r="AI210" s="319"/>
      <c r="AK210" s="318"/>
      <c r="AL210" s="319"/>
    </row>
    <row r="211" spans="1:38" s="269" customFormat="1" ht="19.5" hidden="1" customHeight="1">
      <c r="A211" s="316" t="e">
        <f>#REF!</f>
        <v>#REF!</v>
      </c>
      <c r="B211" s="316"/>
      <c r="C211" s="316"/>
      <c r="D211" s="316"/>
      <c r="E211" s="316"/>
      <c r="F211" s="316"/>
      <c r="G211" s="316"/>
      <c r="H211" s="316"/>
      <c r="I211" s="317" t="e">
        <f>#REF!</f>
        <v>#REF!</v>
      </c>
      <c r="J211" s="1381" t="e">
        <f>#REF!</f>
        <v>#REF!</v>
      </c>
      <c r="K211" s="1381"/>
      <c r="L211" s="1381"/>
      <c r="M211" s="1381"/>
      <c r="N211" s="186"/>
      <c r="AH211" s="319"/>
      <c r="AI211" s="319"/>
      <c r="AK211" s="318"/>
      <c r="AL211" s="319"/>
    </row>
    <row r="212" spans="1:38" s="269" customFormat="1" ht="32.25" hidden="1" customHeight="1">
      <c r="A212" s="316" t="e">
        <f>#REF!</f>
        <v>#REF!</v>
      </c>
      <c r="B212" s="316"/>
      <c r="C212" s="316"/>
      <c r="D212" s="316"/>
      <c r="E212" s="316"/>
      <c r="F212" s="316"/>
      <c r="G212" s="316"/>
      <c r="H212" s="316"/>
      <c r="I212" s="317" t="e">
        <f>#REF!</f>
        <v>#REF!</v>
      </c>
      <c r="J212" s="1381" t="e">
        <f>#REF!</f>
        <v>#REF!</v>
      </c>
      <c r="K212" s="1381"/>
      <c r="L212" s="1381"/>
      <c r="M212" s="1381"/>
      <c r="N212" s="186"/>
      <c r="AH212" s="319"/>
      <c r="AI212" s="319"/>
      <c r="AK212" s="318"/>
      <c r="AL212" s="319"/>
    </row>
    <row r="213" spans="1:38" s="269" customFormat="1" ht="19.5" hidden="1" customHeight="1">
      <c r="A213" s="316" t="e">
        <f>#REF!</f>
        <v>#REF!</v>
      </c>
      <c r="B213" s="316"/>
      <c r="C213" s="316"/>
      <c r="D213" s="316"/>
      <c r="E213" s="316"/>
      <c r="F213" s="316"/>
      <c r="G213" s="316"/>
      <c r="H213" s="316"/>
      <c r="I213" s="317" t="e">
        <f>#REF!</f>
        <v>#REF!</v>
      </c>
      <c r="J213" s="1381" t="e">
        <f>#REF!</f>
        <v>#REF!</v>
      </c>
      <c r="K213" s="1381"/>
      <c r="L213" s="1381"/>
      <c r="M213" s="1381"/>
      <c r="N213" s="186"/>
      <c r="AH213" s="319"/>
      <c r="AI213" s="319"/>
      <c r="AK213" s="318"/>
      <c r="AL213" s="319"/>
    </row>
    <row r="214" spans="1:38" s="269" customFormat="1" ht="19.5" hidden="1" customHeight="1">
      <c r="A214" s="320"/>
      <c r="B214" s="320"/>
      <c r="C214" s="320"/>
      <c r="D214" s="320"/>
      <c r="E214" s="320"/>
      <c r="F214" s="320"/>
      <c r="G214" s="320"/>
      <c r="H214" s="320"/>
      <c r="I214" s="315" t="e">
        <f>#REF!</f>
        <v>#REF!</v>
      </c>
      <c r="J214" s="1381" t="e">
        <f>#REF!</f>
        <v>#REF!</v>
      </c>
      <c r="K214" s="1381"/>
      <c r="L214" s="1381"/>
      <c r="M214" s="1381"/>
      <c r="N214" s="188"/>
      <c r="AH214" s="319"/>
      <c r="AI214" s="319"/>
      <c r="AK214" s="319"/>
      <c r="AL214" s="319"/>
    </row>
    <row r="215" spans="1:38" s="269" customFormat="1" hidden="1">
      <c r="A215" s="323"/>
      <c r="B215" s="323"/>
      <c r="C215" s="323"/>
      <c r="D215" s="323"/>
      <c r="E215" s="323"/>
      <c r="F215" s="323"/>
      <c r="G215" s="323"/>
      <c r="H215" s="323"/>
      <c r="I215" s="315" t="e">
        <f>#REF!</f>
        <v>#REF!</v>
      </c>
      <c r="J215" s="1381" t="e">
        <f>#REF!</f>
        <v>#REF!</v>
      </c>
      <c r="K215" s="1381"/>
      <c r="L215" s="1381"/>
      <c r="M215" s="1381"/>
      <c r="N215" s="188"/>
      <c r="AH215" s="319"/>
      <c r="AI215" s="319"/>
      <c r="AK215" s="319"/>
      <c r="AL215" s="319"/>
    </row>
    <row r="216" spans="1:38" s="269" customFormat="1" ht="19.5" hidden="1" customHeight="1">
      <c r="A216" s="324"/>
      <c r="B216" s="324"/>
      <c r="C216" s="324"/>
      <c r="D216" s="324"/>
      <c r="E216" s="324"/>
      <c r="F216" s="324"/>
      <c r="G216" s="324"/>
      <c r="H216" s="324"/>
      <c r="I216" s="315" t="e">
        <f>#REF!</f>
        <v>#REF!</v>
      </c>
      <c r="J216" s="1381" t="e">
        <f>#REF!</f>
        <v>#REF!</v>
      </c>
      <c r="K216" s="1381"/>
      <c r="L216" s="1381"/>
      <c r="M216" s="1381"/>
      <c r="N216" s="188"/>
      <c r="AH216" s="319"/>
      <c r="AI216" s="319"/>
      <c r="AK216" s="319"/>
      <c r="AL216" s="319"/>
    </row>
    <row r="217" spans="1:38" s="184" customFormat="1">
      <c r="A217" s="230"/>
      <c r="B217" s="230"/>
      <c r="C217" s="230"/>
      <c r="D217" s="230"/>
      <c r="E217" s="230"/>
      <c r="F217" s="230"/>
      <c r="G217" s="230"/>
      <c r="H217" s="230"/>
      <c r="I217" s="223"/>
      <c r="J217" s="1370"/>
      <c r="K217" s="1370"/>
      <c r="L217" s="1370"/>
      <c r="M217" s="1370"/>
      <c r="N217" s="258"/>
      <c r="O217" s="384"/>
    </row>
    <row r="218" spans="1:38" s="184" customFormat="1">
      <c r="A218" s="205"/>
      <c r="B218" s="205"/>
      <c r="C218" s="205"/>
      <c r="D218" s="205"/>
      <c r="E218" s="205"/>
      <c r="F218" s="205"/>
      <c r="G218" s="205"/>
      <c r="H218" s="205"/>
      <c r="I218" s="193"/>
      <c r="J218" s="193"/>
      <c r="K218" s="193"/>
      <c r="L218" s="193"/>
      <c r="M218" s="193"/>
      <c r="N218" s="258"/>
      <c r="O218" s="384"/>
    </row>
    <row r="219" spans="1:38" s="184" customFormat="1">
      <c r="A219" s="205"/>
      <c r="B219" s="205"/>
      <c r="C219" s="205"/>
      <c r="D219" s="205"/>
      <c r="E219" s="205"/>
      <c r="F219" s="205"/>
      <c r="G219" s="205"/>
      <c r="H219" s="205"/>
      <c r="I219" s="193"/>
      <c r="J219" s="193"/>
      <c r="K219" s="193"/>
      <c r="L219" s="193"/>
      <c r="M219" s="193"/>
      <c r="N219" s="258"/>
      <c r="O219" s="384"/>
    </row>
  </sheetData>
  <sheetProtection algorithmName="SHA-512" hashValue="bPzA771gmrQtO13AOinCjeSnB5B3Ldw7fT4/QMpdYGJv3uIv9HPc4WuDezQd81v+7Vh+9M2KEK7vYZ9sOjZH7w==" saltValue="dwdzYTVS9vPSCC1b2Sw0IQ==" spinCount="100000" sheet="1" formatColumns="0" formatRows="0" selectLockedCells="1"/>
  <customSheetViews>
    <customSheetView guid="{B79CB868-E256-4BC8-93B8-32C16DA3E61B}"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5"/>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6"/>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7"/>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8"/>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0"/>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1"/>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2"/>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6"/>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7"/>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8"/>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1"/>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22"/>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23"/>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5"/>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9"/>
      <headerFooter alignWithMargins="0">
        <oddFooter>&amp;R&amp;"Book Antiqua,Bold"&amp;10Schedule-7/ Page &amp;P of &amp;N</oddFooter>
      </headerFooter>
    </customSheetView>
  </customSheetViews>
  <mergeCells count="145">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J201:M201"/>
    <mergeCell ref="J186:M186"/>
    <mergeCell ref="J187:M187"/>
    <mergeCell ref="J188:M188"/>
    <mergeCell ref="J189:M189"/>
    <mergeCell ref="J190:M190"/>
    <mergeCell ref="J191:M191"/>
    <mergeCell ref="J196:M196"/>
    <mergeCell ref="J197:M197"/>
    <mergeCell ref="J180:M180"/>
    <mergeCell ref="J181:M181"/>
    <mergeCell ref="J184:M184"/>
    <mergeCell ref="J185:M185"/>
    <mergeCell ref="J182:M182"/>
    <mergeCell ref="J183:M183"/>
    <mergeCell ref="J178:M178"/>
    <mergeCell ref="J179:M179"/>
    <mergeCell ref="J176:M176"/>
    <mergeCell ref="J177:M17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60:M160"/>
    <mergeCell ref="J161:M161"/>
    <mergeCell ref="J162:M162"/>
    <mergeCell ref="J163:M163"/>
    <mergeCell ref="J150:M150"/>
    <mergeCell ref="J151:M151"/>
    <mergeCell ref="J154:M154"/>
    <mergeCell ref="J155:M155"/>
    <mergeCell ref="J156:M156"/>
    <mergeCell ref="J157:M15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AK14:AL14"/>
    <mergeCell ref="AH14:AI14"/>
    <mergeCell ref="A104:J104"/>
    <mergeCell ref="J24:M24"/>
    <mergeCell ref="J23:M23"/>
    <mergeCell ref="J22:M22"/>
    <mergeCell ref="E25:M25"/>
    <mergeCell ref="A20:H20"/>
    <mergeCell ref="A21:H21"/>
    <mergeCell ref="B16:N16"/>
    <mergeCell ref="F19:L19"/>
    <mergeCell ref="A4:N4"/>
    <mergeCell ref="A3:N3"/>
    <mergeCell ref="A100:M100"/>
    <mergeCell ref="A101:M101"/>
    <mergeCell ref="I10:J10"/>
    <mergeCell ref="I11:J11"/>
    <mergeCell ref="I8:J8"/>
    <mergeCell ref="I9:J9"/>
    <mergeCell ref="A7:J7"/>
    <mergeCell ref="A13:M13"/>
  </mergeCells>
  <phoneticPr fontId="2" type="noConversion"/>
  <conditionalFormatting sqref="N20">
    <cfRule type="expression" dxfId="12" priority="49" stopIfTrue="1">
      <formula>#REF!=""</formula>
    </cfRule>
  </conditionalFormatting>
  <conditionalFormatting sqref="L18">
    <cfRule type="expression" dxfId="11" priority="29" stopIfTrue="1">
      <formula>K18&gt;0</formula>
    </cfRule>
  </conditionalFormatting>
  <conditionalFormatting sqref="N17">
    <cfRule type="expression" dxfId="10" priority="24" stopIfTrue="1">
      <formula>#REF!=""</formula>
    </cfRule>
  </conditionalFormatting>
  <conditionalFormatting sqref="L17">
    <cfRule type="expression" dxfId="9" priority="23" stopIfTrue="1">
      <formula>K17&gt;0</formula>
    </cfRule>
  </conditionalFormatting>
  <conditionalFormatting sqref="F17">
    <cfRule type="expression" dxfId="8" priority="4" stopIfTrue="1">
      <formula>E17&gt;0</formula>
    </cfRule>
  </conditionalFormatting>
  <conditionalFormatting sqref="F18">
    <cfRule type="expression" dxfId="7" priority="3" stopIfTrue="1">
      <formula>E18&gt;0</formula>
    </cfRule>
  </conditionalFormatting>
  <conditionalFormatting sqref="H17:H18">
    <cfRule type="expression" dxfId="6" priority="2" stopIfTrue="1">
      <formula>G17&gt;0</formula>
    </cfRule>
  </conditionalFormatting>
  <conditionalFormatting sqref="N18">
    <cfRule type="expression" dxfId="5" priority="1"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30"/>
  <headerFooter alignWithMargins="0">
    <oddFooter>&amp;R&amp;"Book Antiqua,Bold"&amp;10Schedule-7/ Page &amp;P of &amp;N</oddFooter>
  </headerFooter>
  <colBreaks count="1" manualBreakCount="1">
    <brk id="13" max="1048575" man="1"/>
  </colBreaks>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9" customWidth="1"/>
    <col min="2" max="2" width="38.125" style="332" customWidth="1"/>
    <col min="3" max="3" width="7.625" style="332" customWidth="1"/>
    <col min="4" max="4" width="10.25" style="332" customWidth="1"/>
    <col min="5" max="5" width="15.375" style="332" customWidth="1"/>
    <col min="6" max="6" width="11.375" style="332" customWidth="1"/>
    <col min="7" max="7" width="13.625" style="332" customWidth="1"/>
    <col min="8" max="8" width="20.875" style="258" customWidth="1"/>
    <col min="9" max="12" width="9" style="384"/>
    <col min="13" max="29" width="9" style="184"/>
    <col min="30" max="30" width="0" style="184" hidden="1" customWidth="1"/>
    <col min="31" max="31" width="13.875" style="184" hidden="1" customWidth="1"/>
    <col min="32" max="32" width="13.625" style="184" hidden="1" customWidth="1"/>
    <col min="33" max="33" width="21.375" style="184" hidden="1" customWidth="1"/>
    <col min="34" max="34" width="12" style="184" hidden="1" customWidth="1"/>
    <col min="35" max="36" width="0" style="184" hidden="1" customWidth="1"/>
    <col min="37" max="45" width="9" style="184"/>
    <col min="46" max="16384" width="9" style="384"/>
  </cols>
  <sheetData>
    <row r="1" spans="1:35" ht="18" customHeight="1">
      <c r="A1" s="81" t="str">
        <f>Cover!B3</f>
        <v>Specification No.: CC/T/W-AIS/DOM/A06/23/02699</v>
      </c>
      <c r="B1" s="82"/>
      <c r="C1" s="83"/>
      <c r="D1" s="83"/>
      <c r="E1" s="83"/>
      <c r="F1" s="83"/>
      <c r="G1" s="83"/>
    </row>
    <row r="2" spans="1:35" ht="18.600000000000001" customHeight="1">
      <c r="A2" s="385"/>
      <c r="B2" s="386"/>
      <c r="C2" s="387"/>
      <c r="D2" s="387"/>
      <c r="E2" s="387"/>
      <c r="F2" s="387"/>
      <c r="G2" s="387"/>
    </row>
    <row r="3" spans="1:35" ht="55.5" customHeight="1">
      <c r="A3" s="1365" t="str">
        <f>Cover!$B$2</f>
        <v>765kV AIS Extn. Substation Package SS-01 for (i) Construction of 2 nos. of 765kV line bays at Sikar II for Sikar II – Bhadla II 765kV D/c line (ii) Construction of 2 nos. of 765kV line bays at Bhadla II for Sikar II – Bhadla II 765kV D/c line associated with Transmission Scheme for evacuation of power from Solar Energy Zones in Rajasthan (8.1 GW) under Phase II-Part E.</v>
      </c>
      <c r="B3" s="1365"/>
      <c r="C3" s="1365"/>
      <c r="D3" s="1365"/>
      <c r="E3" s="1365"/>
      <c r="F3" s="1365"/>
      <c r="G3" s="1365"/>
      <c r="AD3" s="199" t="s">
        <v>342</v>
      </c>
      <c r="AF3" s="220">
        <f>IF(ISERROR(#REF!/('Sch-6'!D14+'Sch-6'!D16+'Sch-6'!D18)),0,#REF!/( 'Sch-6'!D14+'Sch-6'!D16+'Sch-6'!D18))</f>
        <v>0</v>
      </c>
    </row>
    <row r="4" spans="1:35" ht="22.15" customHeight="1">
      <c r="A4" s="1318" t="s">
        <v>415</v>
      </c>
      <c r="B4" s="1318"/>
      <c r="C4" s="1318"/>
      <c r="D4" s="1318"/>
      <c r="E4" s="1318"/>
      <c r="F4" s="1318"/>
      <c r="G4" s="1318"/>
      <c r="AD4" s="199" t="s">
        <v>343</v>
      </c>
      <c r="AF4" s="220" t="e">
        <f>#REF!</f>
        <v>#REF!</v>
      </c>
    </row>
    <row r="5" spans="1:35" ht="18.600000000000001" customHeight="1">
      <c r="A5" s="68"/>
      <c r="B5" s="107"/>
      <c r="C5" s="107"/>
      <c r="D5" s="107"/>
      <c r="E5" s="107"/>
      <c r="F5" s="107"/>
      <c r="G5" s="107"/>
      <c r="AD5" s="199" t="s">
        <v>350</v>
      </c>
      <c r="AF5" s="220">
        <f>IF(ISERROR(#REF!/#REF!),0,#REF! /#REF!)</f>
        <v>0</v>
      </c>
    </row>
    <row r="6" spans="1:35" ht="28.15" customHeight="1">
      <c r="A6" s="31" t="str">
        <f>'Sch-1'!A6</f>
        <v>Bidder’s Name and Address (Sole Bidder) :</v>
      </c>
      <c r="B6" s="41"/>
      <c r="C6" s="41"/>
      <c r="D6" s="41"/>
      <c r="E6" s="549" t="s">
        <v>392</v>
      </c>
      <c r="F6" s="41"/>
      <c r="G6" s="63"/>
      <c r="AD6" s="199" t="s">
        <v>351</v>
      </c>
      <c r="AF6" s="220" t="e">
        <f>#REF!</f>
        <v>#REF!</v>
      </c>
    </row>
    <row r="7" spans="1:35" ht="36" customHeight="1">
      <c r="A7" s="1368" t="str">
        <f>'Sch-1'!A7</f>
        <v/>
      </c>
      <c r="B7" s="1368"/>
      <c r="C7" s="1368"/>
      <c r="D7" s="467"/>
      <c r="E7" s="550" t="str">
        <f>'Sch-1'!M7</f>
        <v>Contracts Services, 3rd Floor</v>
      </c>
      <c r="F7" s="467"/>
      <c r="G7" s="62"/>
      <c r="AD7" s="199" t="s">
        <v>346</v>
      </c>
      <c r="AF7" s="220" t="e">
        <f>SUM(AF3:AF6)</f>
        <v>#REF!</v>
      </c>
    </row>
    <row r="8" spans="1:35" ht="28.15" customHeight="1">
      <c r="A8" s="42" t="s">
        <v>408</v>
      </c>
      <c r="B8" s="1332" t="str">
        <f>IF('Sch-1'!C8=0, "", 'Sch-1'!C8)</f>
        <v xml:space="preserve">…….. …….. …….. …….. …….. …….. </v>
      </c>
      <c r="C8" s="1332"/>
      <c r="D8" s="466"/>
      <c r="E8" s="550" t="str">
        <f>'Sch-1'!M8</f>
        <v>Power Grid Corporation of India Ltd.,</v>
      </c>
      <c r="F8" s="466"/>
      <c r="G8" s="62"/>
    </row>
    <row r="9" spans="1:35" ht="28.15" customHeight="1">
      <c r="A9" s="42" t="s">
        <v>409</v>
      </c>
      <c r="B9" s="1332" t="str">
        <f>IF('Sch-1'!C9=0, "", 'Sch-1'!C9)</f>
        <v xml:space="preserve">…….. …….. …….. …….. …….. …….. </v>
      </c>
      <c r="C9" s="1332"/>
      <c r="D9" s="466"/>
      <c r="E9" s="550" t="str">
        <f>'Sch-1'!M9</f>
        <v>"Saudamini", Plot No.-2</v>
      </c>
      <c r="F9" s="466"/>
      <c r="G9" s="62"/>
    </row>
    <row r="10" spans="1:35" ht="28.15" customHeight="1">
      <c r="A10" s="388"/>
      <c r="B10" s="1367" t="str">
        <f>IF('Sch-1'!C10=0, "", 'Sch-1'!C10)</f>
        <v xml:space="preserve">…….. …….. …….. …….. …….. …….. </v>
      </c>
      <c r="C10" s="1367"/>
      <c r="D10" s="389"/>
      <c r="E10" s="550" t="str">
        <f>'Sch-1'!M10</f>
        <v xml:space="preserve">Sector-29, </v>
      </c>
      <c r="F10" s="389"/>
      <c r="G10" s="333"/>
      <c r="AD10" s="199" t="s">
        <v>276</v>
      </c>
      <c r="AF10" s="227">
        <f>'Sch-1'!AA10</f>
        <v>0</v>
      </c>
    </row>
    <row r="11" spans="1:35" ht="28.15" customHeight="1">
      <c r="A11" s="388"/>
      <c r="B11" s="1367" t="str">
        <f>IF('Sch-1'!C11=0, "", 'Sch-1'!C11)</f>
        <v xml:space="preserve">…….. …….. …….. …….. …….. …….. </v>
      </c>
      <c r="C11" s="1367"/>
      <c r="D11" s="389"/>
      <c r="E11" s="550" t="str">
        <f>'Sch-1'!M11</f>
        <v>Gurgaon (Haryana) - 122001</v>
      </c>
      <c r="F11" s="389"/>
      <c r="G11" s="333"/>
      <c r="AD11" s="199"/>
      <c r="AF11" s="220"/>
    </row>
    <row r="12" spans="1:35" ht="18.600000000000001" customHeight="1">
      <c r="A12" s="388"/>
      <c r="B12" s="389"/>
      <c r="C12" s="389"/>
      <c r="D12" s="389"/>
      <c r="E12" s="389"/>
      <c r="F12" s="389"/>
      <c r="G12" s="333"/>
      <c r="AD12" s="199"/>
      <c r="AF12" s="220"/>
    </row>
    <row r="13" spans="1:35" ht="28.15" customHeight="1">
      <c r="A13" s="1369" t="s">
        <v>69</v>
      </c>
      <c r="B13" s="1369"/>
      <c r="C13" s="1369"/>
      <c r="D13" s="1369"/>
      <c r="E13" s="1369"/>
      <c r="F13" s="1369"/>
      <c r="G13" s="1384"/>
    </row>
    <row r="14" spans="1:35" ht="33.75" customHeight="1">
      <c r="A14" s="108" t="s">
        <v>429</v>
      </c>
      <c r="B14" s="534" t="s">
        <v>372</v>
      </c>
      <c r="C14" s="534" t="s">
        <v>353</v>
      </c>
      <c r="D14" s="534" t="s">
        <v>354</v>
      </c>
      <c r="E14" s="534" t="s">
        <v>62</v>
      </c>
      <c r="F14" s="109" t="s">
        <v>373</v>
      </c>
      <c r="G14" s="313"/>
      <c r="AE14" s="1370" t="s">
        <v>277</v>
      </c>
      <c r="AF14" s="1370"/>
      <c r="AG14" s="201" t="s">
        <v>285</v>
      </c>
      <c r="AH14" s="1370" t="s">
        <v>278</v>
      </c>
      <c r="AI14" s="1370"/>
    </row>
    <row r="15" spans="1:35" s="471" customFormat="1">
      <c r="A15" s="555" t="s">
        <v>340</v>
      </c>
      <c r="B15" s="551" t="e">
        <f>'Sch-7'!#REF!</f>
        <v>#REF!</v>
      </c>
      <c r="C15" s="551"/>
      <c r="D15" s="551"/>
      <c r="E15" s="552"/>
      <c r="F15" s="553"/>
    </row>
    <row r="16" spans="1:35" s="471" customFormat="1">
      <c r="A16" s="556" t="s">
        <v>454</v>
      </c>
      <c r="B16" s="551" t="e">
        <f>'Sch-7'!#REF!</f>
        <v>#REF!</v>
      </c>
      <c r="C16" s="551" t="e">
        <f>'Sch-7'!#REF!</f>
        <v>#REF!</v>
      </c>
      <c r="D16" s="551" t="e">
        <f>'Sch-7'!#REF!</f>
        <v>#REF!</v>
      </c>
      <c r="E16" s="552" t="e">
        <f>'Sch-7'!#REF!</f>
        <v>#REF!</v>
      </c>
      <c r="F16" s="553" t="e">
        <f>IF(E16=0, "Included", IF(ISERROR(D16*E16), E16, D16*E16))</f>
        <v>#REF!</v>
      </c>
    </row>
    <row r="17" spans="1:35" s="471" customFormat="1">
      <c r="A17" s="556" t="s">
        <v>455</v>
      </c>
      <c r="B17" s="551" t="e">
        <f>'Sch-7'!#REF!</f>
        <v>#REF!</v>
      </c>
      <c r="C17" s="551" t="e">
        <f>'Sch-7'!#REF!</f>
        <v>#REF!</v>
      </c>
      <c r="D17" s="551" t="e">
        <f>'Sch-7'!#REF!</f>
        <v>#REF!</v>
      </c>
      <c r="E17" s="552" t="e">
        <f>'Sch-7'!#REF!</f>
        <v>#REF!</v>
      </c>
      <c r="F17" s="553" t="e">
        <f>IF(E17=0, "Included", IF(ISERROR(D17*E17), E17, D17*E17))</f>
        <v>#REF!</v>
      </c>
    </row>
    <row r="18" spans="1:35" s="471" customFormat="1" ht="15.75">
      <c r="A18" s="559"/>
      <c r="B18" s="561" t="s">
        <v>21</v>
      </c>
      <c r="C18" s="561"/>
      <c r="D18" s="561"/>
      <c r="E18" s="561"/>
      <c r="F18" s="562" t="e">
        <f>SUM(F16:F17)</f>
        <v>#REF!</v>
      </c>
    </row>
    <row r="19" spans="1:35" s="471" customFormat="1" ht="15.75">
      <c r="A19" s="560"/>
      <c r="B19" s="561" t="s">
        <v>22</v>
      </c>
      <c r="C19" s="561"/>
      <c r="D19" s="561"/>
      <c r="E19" s="561"/>
      <c r="F19" s="563" t="e">
        <f>F18</f>
        <v>#REF!</v>
      </c>
    </row>
    <row r="20" spans="1:35" ht="18.600000000000001" customHeight="1">
      <c r="A20" s="548"/>
      <c r="B20" s="307"/>
      <c r="C20" s="307"/>
      <c r="D20" s="307"/>
      <c r="E20" s="307"/>
      <c r="F20" s="307"/>
      <c r="G20" s="547"/>
      <c r="AE20" s="228"/>
      <c r="AF20" s="228"/>
      <c r="AH20" s="228"/>
      <c r="AI20" s="228"/>
    </row>
    <row r="21" spans="1:35" ht="30.75" customHeight="1">
      <c r="A21" s="468"/>
      <c r="B21" s="468"/>
      <c r="C21" s="468"/>
      <c r="D21" s="468"/>
      <c r="E21" s="468"/>
      <c r="F21" s="468"/>
      <c r="G21" s="468"/>
      <c r="H21" s="259"/>
      <c r="AD21" s="257" t="s">
        <v>260</v>
      </c>
      <c r="AE21" s="229" t="e">
        <f>#REF!-#REF!</f>
        <v>#REF!</v>
      </c>
      <c r="AG21" s="257" t="s">
        <v>279</v>
      </c>
      <c r="AH21" s="229" t="e">
        <f>#REF!-#REF!</f>
        <v>#REF!</v>
      </c>
    </row>
    <row r="22" spans="1:35" ht="18.600000000000001" customHeight="1">
      <c r="A22" s="1385"/>
      <c r="B22" s="1385"/>
      <c r="C22" s="1385"/>
      <c r="D22" s="1385"/>
      <c r="E22" s="1385"/>
      <c r="F22" s="1385"/>
      <c r="G22" s="1385"/>
      <c r="AD22" s="184" t="s">
        <v>285</v>
      </c>
      <c r="AE22" s="257" t="e">
        <f>IF(#REF!&gt;0,#REF!&amp; " Item(s) in Sch-3", "")</f>
        <v>#REF!</v>
      </c>
      <c r="AF22" s="229"/>
    </row>
    <row r="23" spans="1:35" ht="28.15" customHeight="1">
      <c r="A23" s="390"/>
      <c r="B23" s="390"/>
      <c r="C23" s="1311" t="s">
        <v>367</v>
      </c>
      <c r="D23" s="1311"/>
      <c r="E23" s="1311"/>
      <c r="F23" s="1311"/>
      <c r="G23" s="1311"/>
      <c r="AE23" s="257"/>
      <c r="AF23" s="229"/>
    </row>
    <row r="24" spans="1:35" ht="28.15" customHeight="1">
      <c r="A24" s="99" t="s">
        <v>402</v>
      </c>
      <c r="B24" s="114" t="str">
        <f>'Sch-1'!B254</f>
        <v>--</v>
      </c>
      <c r="C24" s="1311" t="str">
        <f>"Printed Name   : " &amp; 'Sch-1'!M255</f>
        <v xml:space="preserve">Printed Name   : </v>
      </c>
      <c r="D24" s="1311"/>
      <c r="E24" s="1311"/>
      <c r="F24" s="1311"/>
      <c r="G24" s="1311"/>
    </row>
    <row r="25" spans="1:35" ht="28.15" customHeight="1">
      <c r="A25" s="99" t="s">
        <v>403</v>
      </c>
      <c r="B25" s="110" t="str">
        <f>'Sch-1'!B255</f>
        <v/>
      </c>
      <c r="C25" s="1311" t="str">
        <f>"Designation      : " &amp; 'Sch-1'!M256</f>
        <v xml:space="preserve">Designation      : </v>
      </c>
      <c r="D25" s="1311"/>
      <c r="E25" s="1311"/>
      <c r="F25" s="1311"/>
      <c r="G25" s="1311"/>
    </row>
    <row r="26" spans="1:35" ht="28.15" customHeight="1">
      <c r="A26" s="387"/>
      <c r="B26" s="386"/>
      <c r="C26" s="1311" t="s">
        <v>310</v>
      </c>
      <c r="D26" s="1311"/>
      <c r="E26" s="1311"/>
      <c r="F26" s="1311"/>
      <c r="G26" s="1311"/>
    </row>
    <row r="27" spans="1:35" ht="28.15" customHeight="1">
      <c r="A27" s="387"/>
      <c r="B27" s="386"/>
      <c r="C27" s="307"/>
      <c r="D27" s="307"/>
      <c r="E27" s="307"/>
      <c r="F27" s="307"/>
      <c r="G27" s="307"/>
    </row>
    <row r="28" spans="1:35" ht="36.75" customHeight="1">
      <c r="A28" s="111" t="s">
        <v>66</v>
      </c>
      <c r="B28" s="1386" t="s">
        <v>375</v>
      </c>
      <c r="C28" s="1386"/>
      <c r="D28" s="1386"/>
      <c r="E28" s="1386"/>
      <c r="F28" s="1386"/>
      <c r="G28" s="1386"/>
    </row>
    <row r="29" spans="1:35" ht="31.5" customHeight="1">
      <c r="H29" s="260"/>
    </row>
    <row r="101" spans="1:12" s="184" customFormat="1">
      <c r="A101" s="205"/>
      <c r="B101" s="193"/>
      <c r="C101" s="193"/>
      <c r="D101" s="193"/>
      <c r="E101" s="193"/>
      <c r="F101" s="193"/>
      <c r="G101" s="193"/>
      <c r="H101" s="258"/>
      <c r="I101" s="384"/>
      <c r="J101" s="384"/>
      <c r="K101" s="384"/>
      <c r="L101" s="384"/>
    </row>
    <row r="102" spans="1:12" s="184" customFormat="1">
      <c r="A102" s="205"/>
      <c r="B102" s="193"/>
      <c r="C102" s="193"/>
      <c r="D102" s="193"/>
      <c r="E102" s="193"/>
      <c r="F102" s="193"/>
      <c r="G102" s="193"/>
      <c r="H102" s="258"/>
      <c r="I102" s="384"/>
      <c r="J102" s="384"/>
      <c r="K102" s="384"/>
      <c r="L102" s="384"/>
    </row>
    <row r="103" spans="1:12" s="184" customFormat="1">
      <c r="A103" s="205"/>
      <c r="B103" s="193"/>
      <c r="C103" s="193"/>
      <c r="D103" s="193"/>
      <c r="E103" s="193"/>
      <c r="F103" s="193"/>
      <c r="G103" s="193"/>
      <c r="H103" s="258"/>
      <c r="I103" s="384"/>
      <c r="J103" s="384"/>
      <c r="K103" s="384"/>
      <c r="L103" s="384"/>
    </row>
    <row r="104" spans="1:12" s="269" customFormat="1" hidden="1">
      <c r="A104" s="186" t="str">
        <f>A1</f>
        <v>Specification No.: CC/T/W-AIS/DOM/A06/23/02699</v>
      </c>
      <c r="B104" s="99"/>
      <c r="C104" s="189"/>
      <c r="D104" s="189"/>
      <c r="E104" s="189"/>
      <c r="F104" s="189"/>
      <c r="G104" s="189"/>
      <c r="H104" s="188"/>
    </row>
    <row r="105" spans="1:12" s="269" customFormat="1" hidden="1">
      <c r="A105" s="67"/>
      <c r="B105" s="88"/>
      <c r="C105" s="89"/>
      <c r="D105" s="89"/>
      <c r="E105" s="89"/>
      <c r="F105" s="89"/>
      <c r="G105" s="89"/>
      <c r="H105" s="188"/>
    </row>
    <row r="106" spans="1:12" s="269" customFormat="1" ht="35.25" hidden="1" customHeight="1">
      <c r="A106" s="1365" t="str">
        <f t="shared" ref="A106:C107" si="0">A3</f>
        <v>765kV AIS Extn. Substation Package SS-01 for (i) Construction of 2 nos. of 765kV line bays at Sikar II for Sikar II – Bhadla II 765kV D/c line (ii) Construction of 2 nos. of 765kV line bays at Bhadla II for Sikar II – Bhadla II 765kV D/c line associated with Transmission Scheme for evacuation of power from Solar Energy Zones in Rajasthan (8.1 GW) under Phase II-Part E.</v>
      </c>
      <c r="B106" s="1365">
        <f t="shared" si="0"/>
        <v>0</v>
      </c>
      <c r="C106" s="1365">
        <f t="shared" si="0"/>
        <v>0</v>
      </c>
      <c r="D106" s="1365"/>
      <c r="E106" s="1365"/>
      <c r="F106" s="1365"/>
      <c r="G106" s="1365">
        <f>G3</f>
        <v>0</v>
      </c>
      <c r="H106" s="188"/>
    </row>
    <row r="107" spans="1:12" s="269" customFormat="1" hidden="1">
      <c r="A107" s="1366" t="str">
        <f t="shared" si="0"/>
        <v>(SCHEDULE OF RATES AND PRICES : TYPE TEST CHARGES)</v>
      </c>
      <c r="B107" s="1366">
        <f t="shared" si="0"/>
        <v>0</v>
      </c>
      <c r="C107" s="1366">
        <f t="shared" si="0"/>
        <v>0</v>
      </c>
      <c r="D107" s="1366"/>
      <c r="E107" s="1366"/>
      <c r="F107" s="1366"/>
      <c r="G107" s="1366">
        <f>G4</f>
        <v>0</v>
      </c>
      <c r="H107" s="188"/>
    </row>
    <row r="108" spans="1:12" s="269" customFormat="1" hidden="1">
      <c r="A108" s="68"/>
      <c r="B108" s="107"/>
      <c r="C108" s="107"/>
      <c r="D108" s="107"/>
      <c r="E108" s="107"/>
      <c r="F108" s="107"/>
      <c r="G108" s="107"/>
      <c r="H108" s="188"/>
    </row>
    <row r="109" spans="1:12" s="269" customFormat="1" hidden="1">
      <c r="A109" s="31" t="str">
        <f>A6</f>
        <v>Bidder’s Name and Address (Sole Bidder) :</v>
      </c>
      <c r="B109" s="41"/>
      <c r="C109" s="41"/>
      <c r="D109" s="41"/>
      <c r="E109" s="41"/>
      <c r="F109" s="41"/>
      <c r="G109" s="63">
        <f t="shared" ref="G109:G114" si="1">G6</f>
        <v>0</v>
      </c>
      <c r="H109" s="188"/>
    </row>
    <row r="110" spans="1:12" s="269" customFormat="1" hidden="1">
      <c r="A110" s="1368" t="str">
        <f>A7</f>
        <v/>
      </c>
      <c r="B110" s="1368">
        <f t="shared" ref="B110:C114" si="2">B7</f>
        <v>0</v>
      </c>
      <c r="C110" s="1368">
        <f t="shared" si="2"/>
        <v>0</v>
      </c>
      <c r="D110" s="467"/>
      <c r="E110" s="467"/>
      <c r="F110" s="467"/>
      <c r="G110" s="62">
        <f t="shared" si="1"/>
        <v>0</v>
      </c>
      <c r="H110" s="188"/>
    </row>
    <row r="111" spans="1:12" s="269" customFormat="1" hidden="1">
      <c r="A111" s="42" t="str">
        <f>A8</f>
        <v>Name     :</v>
      </c>
      <c r="B111" s="1332" t="str">
        <f t="shared" si="2"/>
        <v xml:space="preserve">…….. …….. …….. …….. …….. …….. </v>
      </c>
      <c r="C111" s="1332">
        <f t="shared" si="2"/>
        <v>0</v>
      </c>
      <c r="D111" s="466"/>
      <c r="E111" s="466"/>
      <c r="F111" s="466"/>
      <c r="G111" s="62">
        <f t="shared" si="1"/>
        <v>0</v>
      </c>
      <c r="H111" s="188"/>
    </row>
    <row r="112" spans="1:12" s="269" customFormat="1" hidden="1">
      <c r="A112" s="42" t="str">
        <f>A9</f>
        <v>Address :</v>
      </c>
      <c r="B112" s="1332" t="str">
        <f t="shared" si="2"/>
        <v xml:space="preserve">…….. …….. …….. …….. …….. …….. </v>
      </c>
      <c r="C112" s="1332">
        <f t="shared" si="2"/>
        <v>0</v>
      </c>
      <c r="D112" s="466"/>
      <c r="E112" s="466"/>
      <c r="F112" s="466"/>
      <c r="G112" s="62">
        <f t="shared" si="1"/>
        <v>0</v>
      </c>
      <c r="H112" s="188"/>
    </row>
    <row r="113" spans="1:35" s="269" customFormat="1" hidden="1">
      <c r="A113" s="43"/>
      <c r="B113" s="1332" t="str">
        <f t="shared" si="2"/>
        <v xml:space="preserve">…….. …….. …….. …….. …….. …….. </v>
      </c>
      <c r="C113" s="1332">
        <f t="shared" si="2"/>
        <v>0</v>
      </c>
      <c r="D113" s="466"/>
      <c r="E113" s="466"/>
      <c r="F113" s="466"/>
      <c r="G113" s="62">
        <f t="shared" si="1"/>
        <v>0</v>
      </c>
      <c r="H113" s="188"/>
    </row>
    <row r="114" spans="1:35" s="269" customFormat="1" hidden="1">
      <c r="A114" s="43"/>
      <c r="B114" s="1332" t="str">
        <f t="shared" si="2"/>
        <v xml:space="preserve">…….. …….. …….. …….. …….. …….. </v>
      </c>
      <c r="C114" s="1332">
        <f t="shared" si="2"/>
        <v>0</v>
      </c>
      <c r="D114" s="466"/>
      <c r="E114" s="466"/>
      <c r="F114" s="466"/>
      <c r="G114" s="62">
        <f t="shared" si="1"/>
        <v>0</v>
      </c>
      <c r="H114" s="188"/>
    </row>
    <row r="115" spans="1:35" s="269" customFormat="1" hidden="1">
      <c r="A115" s="309"/>
      <c r="B115" s="32"/>
      <c r="C115" s="32"/>
      <c r="D115" s="32"/>
      <c r="E115" s="32"/>
      <c r="F115" s="32"/>
      <c r="G115" s="32"/>
      <c r="H115" s="188"/>
    </row>
    <row r="116" spans="1:35" s="269" customFormat="1" ht="33.75" hidden="1" customHeight="1">
      <c r="A116" s="307" t="str">
        <f>A14</f>
        <v>SL. NO.</v>
      </c>
      <c r="B116" s="312" t="str">
        <f>B14</f>
        <v>Description of Test</v>
      </c>
      <c r="C116" s="1383">
        <f>G14</f>
        <v>0</v>
      </c>
      <c r="D116" s="1383"/>
      <c r="E116" s="1383"/>
      <c r="F116" s="1383"/>
      <c r="G116" s="1383"/>
      <c r="H116" s="188"/>
      <c r="AE116" s="1383"/>
      <c r="AF116" s="1383"/>
      <c r="AH116" s="1383"/>
      <c r="AI116" s="1383"/>
    </row>
    <row r="117" spans="1:35" s="269" customFormat="1" hidden="1">
      <c r="A117" s="107" t="e">
        <f>#REF!</f>
        <v>#REF!</v>
      </c>
      <c r="B117" s="107" t="e">
        <f>#REF!</f>
        <v>#REF!</v>
      </c>
      <c r="C117" s="1382" t="e">
        <f>#REF!</f>
        <v>#REF!</v>
      </c>
      <c r="D117" s="1382"/>
      <c r="E117" s="1382"/>
      <c r="F117" s="1382"/>
      <c r="G117" s="1382"/>
      <c r="H117" s="188"/>
      <c r="AE117" s="1382"/>
      <c r="AF117" s="1382"/>
      <c r="AH117" s="1382"/>
      <c r="AI117" s="1382"/>
    </row>
    <row r="118" spans="1:35" s="269" customFormat="1" hidden="1">
      <c r="A118" s="314" t="e">
        <f>#REF!</f>
        <v>#REF!</v>
      </c>
      <c r="B118" s="315" t="e">
        <f>#REF!</f>
        <v>#REF!</v>
      </c>
      <c r="C118" s="1382"/>
      <c r="D118" s="1382"/>
      <c r="E118" s="1382"/>
      <c r="F118" s="1382"/>
      <c r="G118" s="1382"/>
      <c r="H118" s="188"/>
      <c r="AE118" s="1382"/>
      <c r="AF118" s="1382"/>
      <c r="AH118" s="1382"/>
      <c r="AI118" s="1382"/>
    </row>
    <row r="119" spans="1:35" s="269" customFormat="1" hidden="1">
      <c r="A119" s="316" t="e">
        <f>#REF!</f>
        <v>#REF!</v>
      </c>
      <c r="B119" s="317" t="e">
        <f>#REF!</f>
        <v>#REF!</v>
      </c>
      <c r="C119" s="1381" t="e">
        <f>#REF!</f>
        <v>#REF!</v>
      </c>
      <c r="D119" s="1381"/>
      <c r="E119" s="1381"/>
      <c r="F119" s="1381"/>
      <c r="G119" s="1381"/>
      <c r="H119" s="186"/>
      <c r="AE119" s="318"/>
      <c r="AF119" s="318"/>
      <c r="AH119" s="318"/>
      <c r="AI119" s="318"/>
    </row>
    <row r="120" spans="1:35" s="269" customFormat="1" hidden="1">
      <c r="A120" s="316" t="e">
        <f>#REF!</f>
        <v>#REF!</v>
      </c>
      <c r="B120" s="317" t="e">
        <f>#REF!</f>
        <v>#REF!</v>
      </c>
      <c r="C120" s="1381" t="e">
        <f>#REF!</f>
        <v>#REF!</v>
      </c>
      <c r="D120" s="1381"/>
      <c r="E120" s="1381"/>
      <c r="F120" s="1381"/>
      <c r="G120" s="1381"/>
      <c r="H120" s="186"/>
      <c r="AE120" s="319"/>
      <c r="AF120" s="319"/>
      <c r="AH120" s="318"/>
      <c r="AI120" s="319"/>
    </row>
    <row r="121" spans="1:35" s="269" customFormat="1" ht="20.100000000000001" hidden="1" customHeight="1">
      <c r="A121" s="320"/>
      <c r="B121" s="315" t="e">
        <f>#REF!</f>
        <v>#REF!</v>
      </c>
      <c r="C121" s="1381" t="e">
        <f>#REF!</f>
        <v>#REF!</v>
      </c>
      <c r="D121" s="1381"/>
      <c r="E121" s="1381"/>
      <c r="F121" s="1381"/>
      <c r="G121" s="1381"/>
      <c r="H121" s="188"/>
      <c r="AE121" s="319"/>
      <c r="AF121" s="319"/>
      <c r="AH121" s="319"/>
      <c r="AI121" s="319"/>
    </row>
    <row r="122" spans="1:35" s="269" customFormat="1" hidden="1">
      <c r="A122" s="314" t="e">
        <f>#REF!</f>
        <v>#REF!</v>
      </c>
      <c r="B122" s="315" t="e">
        <f>#REF!</f>
        <v>#REF!</v>
      </c>
      <c r="C122" s="1381"/>
      <c r="D122" s="1381"/>
      <c r="E122" s="1381"/>
      <c r="F122" s="1381"/>
      <c r="G122" s="1381"/>
      <c r="H122" s="188"/>
      <c r="AE122" s="1381"/>
      <c r="AF122" s="1381"/>
      <c r="AH122" s="1381"/>
      <c r="AI122" s="1381"/>
    </row>
    <row r="123" spans="1:35" s="269" customFormat="1" hidden="1">
      <c r="A123" s="321" t="e">
        <f>#REF!</f>
        <v>#REF!</v>
      </c>
      <c r="B123" s="315" t="e">
        <f>#REF!</f>
        <v>#REF!</v>
      </c>
      <c r="C123" s="1381"/>
      <c r="D123" s="1381"/>
      <c r="E123" s="1381"/>
      <c r="F123" s="1381"/>
      <c r="G123" s="1381"/>
      <c r="H123" s="188"/>
      <c r="AE123" s="1381"/>
      <c r="AF123" s="1381"/>
      <c r="AH123" s="1381"/>
      <c r="AI123" s="1381"/>
    </row>
    <row r="124" spans="1:35" s="269" customFormat="1" hidden="1">
      <c r="A124" s="322" t="e">
        <f>#REF!</f>
        <v>#REF!</v>
      </c>
      <c r="B124" s="315" t="e">
        <f>#REF!</f>
        <v>#REF!</v>
      </c>
      <c r="C124" s="1381"/>
      <c r="D124" s="1381"/>
      <c r="E124" s="1381"/>
      <c r="F124" s="1381"/>
      <c r="G124" s="1381"/>
      <c r="H124" s="188"/>
      <c r="AE124" s="1381"/>
      <c r="AF124" s="1381"/>
      <c r="AH124" s="1381"/>
      <c r="AI124" s="1381"/>
    </row>
    <row r="125" spans="1:35" s="269" customFormat="1" hidden="1">
      <c r="A125" s="316" t="e">
        <f>#REF!</f>
        <v>#REF!</v>
      </c>
      <c r="B125" s="317" t="e">
        <f>#REF!</f>
        <v>#REF!</v>
      </c>
      <c r="C125" s="1381" t="e">
        <f>#REF!</f>
        <v>#REF!</v>
      </c>
      <c r="D125" s="1381"/>
      <c r="E125" s="1381"/>
      <c r="F125" s="1381"/>
      <c r="G125" s="1381"/>
      <c r="H125" s="186"/>
      <c r="AE125" s="319"/>
      <c r="AF125" s="319"/>
      <c r="AH125" s="318"/>
      <c r="AI125" s="319"/>
    </row>
    <row r="126" spans="1:35" s="269" customFormat="1" hidden="1">
      <c r="A126" s="316" t="e">
        <f>#REF!</f>
        <v>#REF!</v>
      </c>
      <c r="B126" s="317" t="e">
        <f>#REF!</f>
        <v>#REF!</v>
      </c>
      <c r="C126" s="1381" t="e">
        <f>#REF!</f>
        <v>#REF!</v>
      </c>
      <c r="D126" s="1381"/>
      <c r="E126" s="1381"/>
      <c r="F126" s="1381"/>
      <c r="G126" s="1381"/>
      <c r="H126" s="186"/>
      <c r="AE126" s="319"/>
      <c r="AF126" s="319"/>
      <c r="AH126" s="318"/>
      <c r="AI126" s="319"/>
    </row>
    <row r="127" spans="1:35" s="269" customFormat="1" hidden="1">
      <c r="A127" s="316" t="e">
        <f>#REF!</f>
        <v>#REF!</v>
      </c>
      <c r="B127" s="317" t="e">
        <f>#REF!</f>
        <v>#REF!</v>
      </c>
      <c r="C127" s="1381" t="e">
        <f>#REF!</f>
        <v>#REF!</v>
      </c>
      <c r="D127" s="1381"/>
      <c r="E127" s="1381"/>
      <c r="F127" s="1381"/>
      <c r="G127" s="1381"/>
      <c r="H127" s="186"/>
      <c r="AE127" s="319"/>
      <c r="AF127" s="319"/>
      <c r="AH127" s="318"/>
      <c r="AI127" s="319"/>
    </row>
    <row r="128" spans="1:35" s="269" customFormat="1" hidden="1">
      <c r="A128" s="316" t="e">
        <f>#REF!</f>
        <v>#REF!</v>
      </c>
      <c r="B128" s="317" t="e">
        <f>#REF!</f>
        <v>#REF!</v>
      </c>
      <c r="C128" s="1381" t="e">
        <f>#REF!</f>
        <v>#REF!</v>
      </c>
      <c r="D128" s="1381"/>
      <c r="E128" s="1381"/>
      <c r="F128" s="1381"/>
      <c r="G128" s="1381"/>
      <c r="H128" s="186"/>
      <c r="AE128" s="319"/>
      <c r="AF128" s="319"/>
      <c r="AH128" s="318"/>
      <c r="AI128" s="319"/>
    </row>
    <row r="129" spans="1:35" s="269" customFormat="1" hidden="1">
      <c r="A129" s="316"/>
      <c r="B129" s="315" t="e">
        <f>#REF!</f>
        <v>#REF!</v>
      </c>
      <c r="C129" s="1381" t="e">
        <f>#REF!</f>
        <v>#REF!</v>
      </c>
      <c r="D129" s="1381"/>
      <c r="E129" s="1381"/>
      <c r="F129" s="1381"/>
      <c r="G129" s="1381"/>
      <c r="H129" s="186"/>
      <c r="AE129" s="319"/>
      <c r="AF129" s="319"/>
      <c r="AH129" s="319"/>
      <c r="AI129" s="319"/>
    </row>
    <row r="130" spans="1:35" s="269" customFormat="1" ht="20.100000000000001" hidden="1" customHeight="1">
      <c r="A130" s="322" t="e">
        <f>#REF!</f>
        <v>#REF!</v>
      </c>
      <c r="B130" s="315" t="e">
        <f>#REF!</f>
        <v>#REF!</v>
      </c>
      <c r="C130" s="1381"/>
      <c r="D130" s="1381"/>
      <c r="E130" s="1381"/>
      <c r="F130" s="1381"/>
      <c r="G130" s="1381"/>
      <c r="H130" s="186"/>
      <c r="AE130" s="319"/>
      <c r="AF130" s="319"/>
      <c r="AH130" s="319"/>
      <c r="AI130" s="319"/>
    </row>
    <row r="131" spans="1:35" s="269" customFormat="1" hidden="1">
      <c r="A131" s="316" t="e">
        <f>#REF!</f>
        <v>#REF!</v>
      </c>
      <c r="B131" s="317" t="e">
        <f>#REF!</f>
        <v>#REF!</v>
      </c>
      <c r="C131" s="1381" t="e">
        <f>#REF!</f>
        <v>#REF!</v>
      </c>
      <c r="D131" s="1381"/>
      <c r="E131" s="1381"/>
      <c r="F131" s="1381"/>
      <c r="G131" s="1381"/>
      <c r="H131" s="186"/>
      <c r="AE131" s="319"/>
      <c r="AF131" s="319"/>
      <c r="AH131" s="318"/>
      <c r="AI131" s="319"/>
    </row>
    <row r="132" spans="1:35" s="269" customFormat="1" hidden="1">
      <c r="A132" s="316" t="e">
        <f>#REF!</f>
        <v>#REF!</v>
      </c>
      <c r="B132" s="317" t="e">
        <f>#REF!</f>
        <v>#REF!</v>
      </c>
      <c r="C132" s="1381" t="e">
        <f>#REF!</f>
        <v>#REF!</v>
      </c>
      <c r="D132" s="1381"/>
      <c r="E132" s="1381"/>
      <c r="F132" s="1381"/>
      <c r="G132" s="1381"/>
      <c r="H132" s="186"/>
      <c r="AE132" s="319"/>
      <c r="AF132" s="319"/>
      <c r="AH132" s="318"/>
      <c r="AI132" s="319"/>
    </row>
    <row r="133" spans="1:35" s="269" customFormat="1" ht="20.100000000000001" hidden="1" customHeight="1">
      <c r="A133" s="316" t="e">
        <f>#REF!</f>
        <v>#REF!</v>
      </c>
      <c r="B133" s="317" t="e">
        <f>#REF!</f>
        <v>#REF!</v>
      </c>
      <c r="C133" s="1381" t="e">
        <f>#REF!</f>
        <v>#REF!</v>
      </c>
      <c r="D133" s="1381"/>
      <c r="E133" s="1381"/>
      <c r="F133" s="1381"/>
      <c r="G133" s="1381"/>
      <c r="H133" s="186"/>
      <c r="AE133" s="319"/>
      <c r="AF133" s="319"/>
      <c r="AH133" s="318"/>
      <c r="AI133" s="319"/>
    </row>
    <row r="134" spans="1:35" s="269" customFormat="1" hidden="1">
      <c r="A134" s="316" t="e">
        <f>#REF!</f>
        <v>#REF!</v>
      </c>
      <c r="B134" s="317" t="e">
        <f>#REF!</f>
        <v>#REF!</v>
      </c>
      <c r="C134" s="1381" t="e">
        <f>#REF!</f>
        <v>#REF!</v>
      </c>
      <c r="D134" s="1381"/>
      <c r="E134" s="1381"/>
      <c r="F134" s="1381"/>
      <c r="G134" s="1381"/>
      <c r="H134" s="186"/>
      <c r="AE134" s="319"/>
      <c r="AF134" s="319"/>
      <c r="AH134" s="318"/>
      <c r="AI134" s="319"/>
    </row>
    <row r="135" spans="1:35" s="270" customFormat="1" ht="20.100000000000001" hidden="1" customHeight="1">
      <c r="A135" s="323"/>
      <c r="B135" s="315" t="e">
        <f>#REF!</f>
        <v>#REF!</v>
      </c>
      <c r="C135" s="1381" t="e">
        <f>#REF!</f>
        <v>#REF!</v>
      </c>
      <c r="D135" s="1381"/>
      <c r="E135" s="1381"/>
      <c r="F135" s="1381"/>
      <c r="G135" s="1381"/>
      <c r="H135" s="186"/>
      <c r="AE135" s="319"/>
      <c r="AF135" s="319"/>
      <c r="AH135" s="319"/>
      <c r="AI135" s="319"/>
    </row>
    <row r="136" spans="1:35" s="269" customFormat="1" ht="24" hidden="1" customHeight="1">
      <c r="A136" s="322" t="e">
        <f>#REF!</f>
        <v>#REF!</v>
      </c>
      <c r="B136" s="315" t="e">
        <f>#REF!</f>
        <v>#REF!</v>
      </c>
      <c r="C136" s="1381"/>
      <c r="D136" s="1381"/>
      <c r="E136" s="1381"/>
      <c r="F136" s="1381"/>
      <c r="G136" s="1381"/>
      <c r="H136" s="186"/>
      <c r="AE136" s="319"/>
      <c r="AF136" s="319"/>
      <c r="AH136" s="319"/>
      <c r="AI136" s="319"/>
    </row>
    <row r="137" spans="1:35" s="269" customFormat="1" hidden="1">
      <c r="A137" s="316" t="e">
        <f>#REF!</f>
        <v>#REF!</v>
      </c>
      <c r="B137" s="317" t="e">
        <f>#REF!</f>
        <v>#REF!</v>
      </c>
      <c r="C137" s="1381" t="e">
        <f>#REF!</f>
        <v>#REF!</v>
      </c>
      <c r="D137" s="1381"/>
      <c r="E137" s="1381"/>
      <c r="F137" s="1381"/>
      <c r="G137" s="1381"/>
      <c r="H137" s="186"/>
      <c r="AE137" s="319"/>
      <c r="AF137" s="319"/>
      <c r="AH137" s="318"/>
      <c r="AI137" s="319"/>
    </row>
    <row r="138" spans="1:35" s="269" customFormat="1" hidden="1">
      <c r="A138" s="316" t="e">
        <f>#REF!</f>
        <v>#REF!</v>
      </c>
      <c r="B138" s="317" t="e">
        <f>#REF!</f>
        <v>#REF!</v>
      </c>
      <c r="C138" s="1381" t="e">
        <f>#REF!</f>
        <v>#REF!</v>
      </c>
      <c r="D138" s="1381"/>
      <c r="E138" s="1381"/>
      <c r="F138" s="1381"/>
      <c r="G138" s="1381"/>
      <c r="H138" s="186"/>
      <c r="AE138" s="319"/>
      <c r="AF138" s="319"/>
      <c r="AH138" s="318"/>
      <c r="AI138" s="319"/>
    </row>
    <row r="139" spans="1:35" s="269" customFormat="1" ht="33" hidden="1" customHeight="1">
      <c r="A139" s="316" t="e">
        <f>#REF!</f>
        <v>#REF!</v>
      </c>
      <c r="B139" s="317" t="e">
        <f>#REF!</f>
        <v>#REF!</v>
      </c>
      <c r="C139" s="1381" t="e">
        <f>#REF!</f>
        <v>#REF!</v>
      </c>
      <c r="D139" s="1381"/>
      <c r="E139" s="1381"/>
      <c r="F139" s="1381"/>
      <c r="G139" s="1381"/>
      <c r="H139" s="186"/>
      <c r="AE139" s="319"/>
      <c r="AF139" s="319"/>
      <c r="AH139" s="318"/>
      <c r="AI139" s="319"/>
    </row>
    <row r="140" spans="1:35" s="270" customFormat="1" ht="20.100000000000001" hidden="1" customHeight="1">
      <c r="A140" s="316"/>
      <c r="B140" s="315" t="e">
        <f>#REF!</f>
        <v>#REF!</v>
      </c>
      <c r="C140" s="1381" t="e">
        <f>#REF!</f>
        <v>#REF!</v>
      </c>
      <c r="D140" s="1381"/>
      <c r="E140" s="1381"/>
      <c r="F140" s="1381"/>
      <c r="G140" s="1381"/>
      <c r="H140" s="186"/>
      <c r="AE140" s="319"/>
      <c r="AF140" s="319"/>
      <c r="AH140" s="319"/>
      <c r="AI140" s="319"/>
    </row>
    <row r="141" spans="1:35" s="269" customFormat="1" ht="20.100000000000001" hidden="1" customHeight="1">
      <c r="A141" s="322" t="e">
        <f>#REF!</f>
        <v>#REF!</v>
      </c>
      <c r="B141" s="315" t="e">
        <f>#REF!</f>
        <v>#REF!</v>
      </c>
      <c r="C141" s="1381"/>
      <c r="D141" s="1381"/>
      <c r="E141" s="1381"/>
      <c r="F141" s="1381"/>
      <c r="G141" s="1381"/>
      <c r="H141" s="186"/>
      <c r="AE141" s="319"/>
      <c r="AF141" s="319"/>
      <c r="AH141" s="319"/>
      <c r="AI141" s="319"/>
    </row>
    <row r="142" spans="1:35" s="269" customFormat="1" hidden="1">
      <c r="A142" s="316" t="e">
        <f>#REF!</f>
        <v>#REF!</v>
      </c>
      <c r="B142" s="317" t="e">
        <f>#REF!</f>
        <v>#REF!</v>
      </c>
      <c r="C142" s="1381" t="e">
        <f>#REF!</f>
        <v>#REF!</v>
      </c>
      <c r="D142" s="1381"/>
      <c r="E142" s="1381"/>
      <c r="F142" s="1381"/>
      <c r="G142" s="1381"/>
      <c r="H142" s="186"/>
      <c r="AE142" s="319"/>
      <c r="AF142" s="319"/>
      <c r="AH142" s="318"/>
      <c r="AI142" s="319"/>
    </row>
    <row r="143" spans="1:35" s="269" customFormat="1" hidden="1">
      <c r="A143" s="316" t="e">
        <f>#REF!</f>
        <v>#REF!</v>
      </c>
      <c r="B143" s="317" t="e">
        <f>#REF!</f>
        <v>#REF!</v>
      </c>
      <c r="C143" s="1381" t="e">
        <f>#REF!</f>
        <v>#REF!</v>
      </c>
      <c r="D143" s="1381"/>
      <c r="E143" s="1381"/>
      <c r="F143" s="1381"/>
      <c r="G143" s="1381"/>
      <c r="H143" s="186"/>
      <c r="AE143" s="319"/>
      <c r="AF143" s="319"/>
      <c r="AH143" s="318"/>
      <c r="AI143" s="319"/>
    </row>
    <row r="144" spans="1:35" s="269" customFormat="1" hidden="1">
      <c r="A144" s="316" t="e">
        <f>#REF!</f>
        <v>#REF!</v>
      </c>
      <c r="B144" s="317" t="e">
        <f>#REF!</f>
        <v>#REF!</v>
      </c>
      <c r="C144" s="1381" t="e">
        <f>#REF!</f>
        <v>#REF!</v>
      </c>
      <c r="D144" s="1381"/>
      <c r="E144" s="1381"/>
      <c r="F144" s="1381"/>
      <c r="G144" s="1381"/>
      <c r="H144" s="186"/>
      <c r="AE144" s="319"/>
      <c r="AF144" s="319"/>
      <c r="AH144" s="318"/>
      <c r="AI144" s="319"/>
    </row>
    <row r="145" spans="1:35" s="269" customFormat="1" hidden="1">
      <c r="A145" s="316"/>
      <c r="B145" s="315" t="e">
        <f>#REF!</f>
        <v>#REF!</v>
      </c>
      <c r="C145" s="1381" t="e">
        <f>#REF!</f>
        <v>#REF!</v>
      </c>
      <c r="D145" s="1381"/>
      <c r="E145" s="1381"/>
      <c r="F145" s="1381"/>
      <c r="G145" s="1381"/>
      <c r="H145" s="186"/>
      <c r="AE145" s="319"/>
      <c r="AF145" s="319"/>
      <c r="AH145" s="319"/>
      <c r="AI145" s="319"/>
    </row>
    <row r="146" spans="1:35" s="269" customFormat="1" ht="20.100000000000001" hidden="1" customHeight="1">
      <c r="A146" s="322" t="e">
        <f>#REF!</f>
        <v>#REF!</v>
      </c>
      <c r="B146" s="315" t="e">
        <f>#REF!</f>
        <v>#REF!</v>
      </c>
      <c r="C146" s="1381"/>
      <c r="D146" s="1381"/>
      <c r="E146" s="1381"/>
      <c r="F146" s="1381"/>
      <c r="G146" s="1381"/>
      <c r="H146" s="186"/>
      <c r="AE146" s="319"/>
      <c r="AF146" s="319"/>
      <c r="AH146" s="319"/>
      <c r="AI146" s="319"/>
    </row>
    <row r="147" spans="1:35" s="269" customFormat="1" hidden="1">
      <c r="A147" s="316" t="e">
        <f>#REF!</f>
        <v>#REF!</v>
      </c>
      <c r="B147" s="317" t="e">
        <f>#REF!</f>
        <v>#REF!</v>
      </c>
      <c r="C147" s="1381" t="e">
        <f>#REF!</f>
        <v>#REF!</v>
      </c>
      <c r="D147" s="1381"/>
      <c r="E147" s="1381"/>
      <c r="F147" s="1381"/>
      <c r="G147" s="1381"/>
      <c r="H147" s="186"/>
      <c r="AE147" s="319"/>
      <c r="AF147" s="319"/>
      <c r="AH147" s="318"/>
      <c r="AI147" s="319"/>
    </row>
    <row r="148" spans="1:35" s="269" customFormat="1" hidden="1">
      <c r="A148" s="316" t="e">
        <f>#REF!</f>
        <v>#REF!</v>
      </c>
      <c r="B148" s="317" t="e">
        <f>#REF!</f>
        <v>#REF!</v>
      </c>
      <c r="C148" s="1381" t="e">
        <f>#REF!</f>
        <v>#REF!</v>
      </c>
      <c r="D148" s="1381"/>
      <c r="E148" s="1381"/>
      <c r="F148" s="1381"/>
      <c r="G148" s="1381"/>
      <c r="H148" s="186"/>
      <c r="AE148" s="319"/>
      <c r="AF148" s="319"/>
      <c r="AH148" s="318"/>
      <c r="AI148" s="319"/>
    </row>
    <row r="149" spans="1:35" s="269" customFormat="1" hidden="1">
      <c r="A149" s="316" t="e">
        <f>#REF!</f>
        <v>#REF!</v>
      </c>
      <c r="B149" s="317" t="e">
        <f>#REF!</f>
        <v>#REF!</v>
      </c>
      <c r="C149" s="1381" t="e">
        <f>#REF!</f>
        <v>#REF!</v>
      </c>
      <c r="D149" s="1381"/>
      <c r="E149" s="1381"/>
      <c r="F149" s="1381"/>
      <c r="G149" s="1381"/>
      <c r="H149" s="186"/>
      <c r="AE149" s="319"/>
      <c r="AF149" s="319"/>
      <c r="AH149" s="318"/>
      <c r="AI149" s="319"/>
    </row>
    <row r="150" spans="1:35" s="269" customFormat="1" hidden="1">
      <c r="A150" s="316" t="e">
        <f>#REF!</f>
        <v>#REF!</v>
      </c>
      <c r="B150" s="317" t="e">
        <f>#REF!</f>
        <v>#REF!</v>
      </c>
      <c r="C150" s="1381" t="e">
        <f>#REF!</f>
        <v>#REF!</v>
      </c>
      <c r="D150" s="1381"/>
      <c r="E150" s="1381"/>
      <c r="F150" s="1381"/>
      <c r="G150" s="1381"/>
      <c r="H150" s="186"/>
      <c r="AE150" s="319"/>
      <c r="AF150" s="319"/>
      <c r="AH150" s="318"/>
      <c r="AI150" s="319"/>
    </row>
    <row r="151" spans="1:35" s="270" customFormat="1" ht="20.100000000000001" hidden="1" customHeight="1">
      <c r="A151" s="316"/>
      <c r="B151" s="315" t="e">
        <f>#REF!</f>
        <v>#REF!</v>
      </c>
      <c r="C151" s="1381" t="e">
        <f>#REF!</f>
        <v>#REF!</v>
      </c>
      <c r="D151" s="1381"/>
      <c r="E151" s="1381"/>
      <c r="F151" s="1381"/>
      <c r="G151" s="1381"/>
      <c r="H151" s="186"/>
      <c r="AE151" s="319"/>
      <c r="AF151" s="319"/>
      <c r="AH151" s="319"/>
      <c r="AI151" s="319"/>
    </row>
    <row r="152" spans="1:35" s="269" customFormat="1" ht="20.100000000000001" hidden="1" customHeight="1">
      <c r="A152" s="324"/>
      <c r="B152" s="315" t="e">
        <f>#REF!</f>
        <v>#REF!</v>
      </c>
      <c r="C152" s="1381" t="e">
        <f>#REF!</f>
        <v>#REF!</v>
      </c>
      <c r="D152" s="1381"/>
      <c r="E152" s="1381"/>
      <c r="F152" s="1381"/>
      <c r="G152" s="1381"/>
      <c r="H152" s="186"/>
      <c r="AE152" s="319"/>
      <c r="AF152" s="319"/>
      <c r="AH152" s="319"/>
      <c r="AI152" s="319"/>
    </row>
    <row r="153" spans="1:35" s="269" customFormat="1" hidden="1">
      <c r="A153" s="324"/>
      <c r="B153" s="315"/>
      <c r="C153" s="1381"/>
      <c r="D153" s="1381"/>
      <c r="E153" s="1381"/>
      <c r="F153" s="1381"/>
      <c r="G153" s="1381"/>
      <c r="H153" s="186"/>
      <c r="AE153" s="319"/>
      <c r="AF153" s="319"/>
      <c r="AH153" s="319"/>
      <c r="AI153" s="319"/>
    </row>
    <row r="154" spans="1:35" s="269" customFormat="1" ht="20.100000000000001" hidden="1" customHeight="1">
      <c r="A154" s="321" t="e">
        <f>#REF!</f>
        <v>#REF!</v>
      </c>
      <c r="B154" s="315" t="e">
        <f>#REF!</f>
        <v>#REF!</v>
      </c>
      <c r="C154" s="1381"/>
      <c r="D154" s="1381"/>
      <c r="E154" s="1381"/>
      <c r="F154" s="1381"/>
      <c r="G154" s="1381"/>
      <c r="H154" s="186"/>
      <c r="AE154" s="319"/>
      <c r="AF154" s="319"/>
      <c r="AH154" s="319"/>
      <c r="AI154" s="319"/>
    </row>
    <row r="155" spans="1:35" s="269" customFormat="1" ht="30" hidden="1" customHeight="1">
      <c r="A155" s="322" t="e">
        <f>#REF!</f>
        <v>#REF!</v>
      </c>
      <c r="B155" s="315" t="e">
        <f>#REF!</f>
        <v>#REF!</v>
      </c>
      <c r="C155" s="1381"/>
      <c r="D155" s="1381"/>
      <c r="E155" s="1381"/>
      <c r="F155" s="1381"/>
      <c r="G155" s="1381"/>
      <c r="H155" s="186"/>
      <c r="AE155" s="319"/>
      <c r="AF155" s="319"/>
      <c r="AH155" s="319"/>
      <c r="AI155" s="319"/>
    </row>
    <row r="156" spans="1:35" s="269" customFormat="1" hidden="1">
      <c r="A156" s="316" t="e">
        <f>#REF!</f>
        <v>#REF!</v>
      </c>
      <c r="B156" s="317" t="e">
        <f>#REF!</f>
        <v>#REF!</v>
      </c>
      <c r="C156" s="1381" t="e">
        <f>#REF!</f>
        <v>#REF!</v>
      </c>
      <c r="D156" s="1381"/>
      <c r="E156" s="1381"/>
      <c r="F156" s="1381"/>
      <c r="G156" s="1381"/>
      <c r="H156" s="186"/>
      <c r="AE156" s="319"/>
      <c r="AF156" s="319"/>
      <c r="AH156" s="318"/>
      <c r="AI156" s="319"/>
    </row>
    <row r="157" spans="1:35" s="269" customFormat="1" hidden="1">
      <c r="A157" s="316" t="e">
        <f>#REF!</f>
        <v>#REF!</v>
      </c>
      <c r="B157" s="317" t="e">
        <f>#REF!</f>
        <v>#REF!</v>
      </c>
      <c r="C157" s="1381" t="e">
        <f>#REF!</f>
        <v>#REF!</v>
      </c>
      <c r="D157" s="1381"/>
      <c r="E157" s="1381"/>
      <c r="F157" s="1381"/>
      <c r="G157" s="1381"/>
      <c r="H157" s="186"/>
      <c r="AE157" s="319"/>
      <c r="AF157" s="319"/>
      <c r="AH157" s="318"/>
      <c r="AI157" s="319"/>
    </row>
    <row r="158" spans="1:35" s="269" customFormat="1" hidden="1">
      <c r="A158" s="316" t="e">
        <f>#REF!</f>
        <v>#REF!</v>
      </c>
      <c r="B158" s="317" t="e">
        <f>#REF!</f>
        <v>#REF!</v>
      </c>
      <c r="C158" s="1381" t="e">
        <f>#REF!</f>
        <v>#REF!</v>
      </c>
      <c r="D158" s="1381"/>
      <c r="E158" s="1381"/>
      <c r="F158" s="1381"/>
      <c r="G158" s="1381"/>
      <c r="H158" s="186"/>
      <c r="AE158" s="319"/>
      <c r="AF158" s="319"/>
      <c r="AH158" s="318"/>
      <c r="AI158" s="319"/>
    </row>
    <row r="159" spans="1:35" s="269" customFormat="1" ht="20.100000000000001" hidden="1" customHeight="1">
      <c r="A159" s="325"/>
      <c r="B159" s="315" t="e">
        <f>#REF!</f>
        <v>#REF!</v>
      </c>
      <c r="C159" s="1381" t="e">
        <f>#REF!</f>
        <v>#REF!</v>
      </c>
      <c r="D159" s="1381"/>
      <c r="E159" s="1381"/>
      <c r="F159" s="1381"/>
      <c r="G159" s="1381"/>
      <c r="H159" s="186"/>
      <c r="AE159" s="319"/>
      <c r="AF159" s="319"/>
      <c r="AH159" s="319"/>
      <c r="AI159" s="319"/>
    </row>
    <row r="160" spans="1:35" s="269" customFormat="1" ht="20.100000000000001" hidden="1" customHeight="1">
      <c r="A160" s="324"/>
      <c r="B160" s="315" t="e">
        <f>#REF!</f>
        <v>#REF!</v>
      </c>
      <c r="C160" s="1381" t="e">
        <f>#REF!</f>
        <v>#REF!</v>
      </c>
      <c r="D160" s="1381"/>
      <c r="E160" s="1381"/>
      <c r="F160" s="1381"/>
      <c r="G160" s="1381"/>
      <c r="H160" s="186"/>
      <c r="AE160" s="319"/>
      <c r="AF160" s="319"/>
      <c r="AH160" s="319"/>
      <c r="AI160" s="319"/>
    </row>
    <row r="161" spans="1:35" s="269" customFormat="1" ht="20.100000000000001" hidden="1" customHeight="1">
      <c r="A161" s="314" t="e">
        <f>#REF!</f>
        <v>#REF!</v>
      </c>
      <c r="B161" s="315" t="e">
        <f>#REF!</f>
        <v>#REF!</v>
      </c>
      <c r="C161" s="1381"/>
      <c r="D161" s="1381"/>
      <c r="E161" s="1381"/>
      <c r="F161" s="1381"/>
      <c r="G161" s="1381"/>
      <c r="H161" s="186"/>
      <c r="AE161" s="319"/>
      <c r="AF161" s="319"/>
      <c r="AH161" s="319"/>
      <c r="AI161" s="319"/>
    </row>
    <row r="162" spans="1:35" s="269" customFormat="1" ht="30" hidden="1" customHeight="1">
      <c r="A162" s="321" t="e">
        <f>#REF!</f>
        <v>#REF!</v>
      </c>
      <c r="B162" s="315" t="e">
        <f>#REF!</f>
        <v>#REF!</v>
      </c>
      <c r="C162" s="1381"/>
      <c r="D162" s="1381"/>
      <c r="E162" s="1381"/>
      <c r="F162" s="1381"/>
      <c r="G162" s="1381"/>
      <c r="H162" s="186"/>
      <c r="AE162" s="319"/>
      <c r="AF162" s="319"/>
      <c r="AH162" s="319"/>
      <c r="AI162" s="319"/>
    </row>
    <row r="163" spans="1:35" s="269" customFormat="1" ht="20.100000000000001" hidden="1" customHeight="1">
      <c r="A163" s="316" t="e">
        <f>#REF!</f>
        <v>#REF!</v>
      </c>
      <c r="B163" s="317" t="e">
        <f>#REF!</f>
        <v>#REF!</v>
      </c>
      <c r="C163" s="1381" t="e">
        <f>#REF!</f>
        <v>#REF!</v>
      </c>
      <c r="D163" s="1381"/>
      <c r="E163" s="1381"/>
      <c r="F163" s="1381"/>
      <c r="G163" s="1381"/>
      <c r="H163" s="186"/>
      <c r="AE163" s="319"/>
      <c r="AF163" s="319"/>
      <c r="AH163" s="318"/>
      <c r="AI163" s="319"/>
    </row>
    <row r="164" spans="1:35" s="269" customFormat="1" ht="20.100000000000001" hidden="1" customHeight="1">
      <c r="A164" s="316" t="e">
        <f>#REF!</f>
        <v>#REF!</v>
      </c>
      <c r="B164" s="317" t="e">
        <f>#REF!</f>
        <v>#REF!</v>
      </c>
      <c r="C164" s="1381" t="e">
        <f>#REF!</f>
        <v>#REF!</v>
      </c>
      <c r="D164" s="1381"/>
      <c r="E164" s="1381"/>
      <c r="F164" s="1381"/>
      <c r="G164" s="1381"/>
      <c r="H164" s="186"/>
      <c r="AE164" s="319"/>
      <c r="AF164" s="319"/>
      <c r="AH164" s="318"/>
      <c r="AI164" s="319"/>
    </row>
    <row r="165" spans="1:35" s="269" customFormat="1" ht="20.100000000000001" hidden="1" customHeight="1">
      <c r="A165" s="316" t="e">
        <f>#REF!</f>
        <v>#REF!</v>
      </c>
      <c r="B165" s="317" t="e">
        <f>#REF!</f>
        <v>#REF!</v>
      </c>
      <c r="C165" s="1381" t="e">
        <f>#REF!</f>
        <v>#REF!</v>
      </c>
      <c r="D165" s="1381"/>
      <c r="E165" s="1381"/>
      <c r="F165" s="1381"/>
      <c r="G165" s="1381"/>
      <c r="H165" s="186"/>
      <c r="AE165" s="319"/>
      <c r="AF165" s="319"/>
      <c r="AH165" s="318"/>
      <c r="AI165" s="319"/>
    </row>
    <row r="166" spans="1:35" s="269" customFormat="1" ht="20.100000000000001" hidden="1" customHeight="1">
      <c r="A166" s="316" t="e">
        <f>#REF!</f>
        <v>#REF!</v>
      </c>
      <c r="B166" s="317" t="e">
        <f>#REF!</f>
        <v>#REF!</v>
      </c>
      <c r="C166" s="1381" t="e">
        <f>#REF!</f>
        <v>#REF!</v>
      </c>
      <c r="D166" s="1381"/>
      <c r="E166" s="1381"/>
      <c r="F166" s="1381"/>
      <c r="G166" s="1381"/>
      <c r="H166" s="186"/>
      <c r="AE166" s="319"/>
      <c r="AF166" s="319"/>
      <c r="AH166" s="318"/>
      <c r="AI166" s="319"/>
    </row>
    <row r="167" spans="1:35" s="269" customFormat="1" ht="20.100000000000001" hidden="1" customHeight="1">
      <c r="A167" s="316" t="e">
        <f>#REF!</f>
        <v>#REF!</v>
      </c>
      <c r="B167" s="317" t="e">
        <f>#REF!</f>
        <v>#REF!</v>
      </c>
      <c r="C167" s="1381" t="e">
        <f>#REF!</f>
        <v>#REF!</v>
      </c>
      <c r="D167" s="1381"/>
      <c r="E167" s="1381"/>
      <c r="F167" s="1381"/>
      <c r="G167" s="1381"/>
      <c r="H167" s="186"/>
      <c r="AE167" s="319"/>
      <c r="AF167" s="319"/>
      <c r="AH167" s="318"/>
      <c r="AI167" s="319"/>
    </row>
    <row r="168" spans="1:35" s="269" customFormat="1" ht="20.100000000000001" hidden="1" customHeight="1">
      <c r="A168" s="320"/>
      <c r="B168" s="315" t="e">
        <f>#REF!</f>
        <v>#REF!</v>
      </c>
      <c r="C168" s="1381" t="e">
        <f>#REF!</f>
        <v>#REF!</v>
      </c>
      <c r="D168" s="1381"/>
      <c r="E168" s="1381"/>
      <c r="F168" s="1381"/>
      <c r="G168" s="1381"/>
      <c r="H168" s="186"/>
      <c r="AE168" s="319"/>
      <c r="AF168" s="319"/>
      <c r="AH168" s="319"/>
      <c r="AI168" s="319"/>
    </row>
    <row r="169" spans="1:35" s="269" customFormat="1" ht="20.100000000000001" hidden="1" customHeight="1">
      <c r="A169" s="321" t="e">
        <f>#REF!</f>
        <v>#REF!</v>
      </c>
      <c r="B169" s="315" t="e">
        <f>#REF!</f>
        <v>#REF!</v>
      </c>
      <c r="C169" s="1381"/>
      <c r="D169" s="1381"/>
      <c r="E169" s="1381"/>
      <c r="F169" s="1381"/>
      <c r="G169" s="1381"/>
      <c r="H169" s="186"/>
      <c r="AE169" s="319"/>
      <c r="AF169" s="319"/>
      <c r="AH169" s="319"/>
      <c r="AI169" s="319"/>
    </row>
    <row r="170" spans="1:35" s="269" customFormat="1" ht="20.100000000000001" hidden="1" customHeight="1">
      <c r="A170" s="316" t="e">
        <f>#REF!</f>
        <v>#REF!</v>
      </c>
      <c r="B170" s="326" t="e">
        <f>#REF!</f>
        <v>#REF!</v>
      </c>
      <c r="C170" s="1381" t="e">
        <f>#REF!</f>
        <v>#REF!</v>
      </c>
      <c r="D170" s="1381"/>
      <c r="E170" s="1381"/>
      <c r="F170" s="1381"/>
      <c r="G170" s="1381"/>
      <c r="H170" s="186"/>
      <c r="AE170" s="319"/>
      <c r="AF170" s="319"/>
      <c r="AH170" s="318"/>
      <c r="AI170" s="319"/>
    </row>
    <row r="171" spans="1:35" s="269" customFormat="1" ht="20.100000000000001" hidden="1" customHeight="1">
      <c r="A171" s="316" t="e">
        <f>#REF!</f>
        <v>#REF!</v>
      </c>
      <c r="B171" s="326" t="e">
        <f>#REF!</f>
        <v>#REF!</v>
      </c>
      <c r="C171" s="1381" t="e">
        <f>#REF!</f>
        <v>#REF!</v>
      </c>
      <c r="D171" s="1381"/>
      <c r="E171" s="1381"/>
      <c r="F171" s="1381"/>
      <c r="G171" s="1381"/>
      <c r="H171" s="186"/>
      <c r="AE171" s="319"/>
      <c r="AF171" s="319"/>
      <c r="AH171" s="318"/>
      <c r="AI171" s="319"/>
    </row>
    <row r="172" spans="1:35" s="269" customFormat="1" ht="20.100000000000001" hidden="1" customHeight="1">
      <c r="A172" s="316" t="e">
        <f>#REF!</f>
        <v>#REF!</v>
      </c>
      <c r="B172" s="326" t="e">
        <f>#REF!</f>
        <v>#REF!</v>
      </c>
      <c r="C172" s="1381" t="e">
        <f>#REF!</f>
        <v>#REF!</v>
      </c>
      <c r="D172" s="1381"/>
      <c r="E172" s="1381"/>
      <c r="F172" s="1381"/>
      <c r="G172" s="1381"/>
      <c r="H172" s="186"/>
      <c r="AE172" s="319"/>
      <c r="AF172" s="319"/>
      <c r="AH172" s="318"/>
      <c r="AI172" s="319"/>
    </row>
    <row r="173" spans="1:35" s="269" customFormat="1" ht="20.100000000000001" hidden="1" customHeight="1">
      <c r="A173" s="316" t="e">
        <f>#REF!</f>
        <v>#REF!</v>
      </c>
      <c r="B173" s="326" t="e">
        <f>#REF!</f>
        <v>#REF!</v>
      </c>
      <c r="C173" s="1381" t="e">
        <f>#REF!</f>
        <v>#REF!</v>
      </c>
      <c r="D173" s="1381"/>
      <c r="E173" s="1381"/>
      <c r="F173" s="1381"/>
      <c r="G173" s="1381"/>
      <c r="H173" s="186"/>
      <c r="AE173" s="319"/>
      <c r="AF173" s="319"/>
      <c r="AH173" s="318"/>
      <c r="AI173" s="319"/>
    </row>
    <row r="174" spans="1:35" s="269" customFormat="1" ht="20.100000000000001" hidden="1" customHeight="1">
      <c r="A174" s="316" t="e">
        <f>#REF!</f>
        <v>#REF!</v>
      </c>
      <c r="B174" s="326" t="e">
        <f>#REF!</f>
        <v>#REF!</v>
      </c>
      <c r="C174" s="1381" t="e">
        <f>#REF!</f>
        <v>#REF!</v>
      </c>
      <c r="D174" s="1381"/>
      <c r="E174" s="1381"/>
      <c r="F174" s="1381"/>
      <c r="G174" s="1381"/>
      <c r="H174" s="186"/>
      <c r="AE174" s="319"/>
      <c r="AF174" s="319"/>
      <c r="AH174" s="318"/>
      <c r="AI174" s="319"/>
    </row>
    <row r="175" spans="1:35" s="269" customFormat="1" ht="20.100000000000001" hidden="1" customHeight="1">
      <c r="A175" s="316" t="e">
        <f>#REF!</f>
        <v>#REF!</v>
      </c>
      <c r="B175" s="326" t="e">
        <f>#REF!</f>
        <v>#REF!</v>
      </c>
      <c r="C175" s="1381" t="e">
        <f>#REF!</f>
        <v>#REF!</v>
      </c>
      <c r="D175" s="1381"/>
      <c r="E175" s="1381"/>
      <c r="F175" s="1381"/>
      <c r="G175" s="1381"/>
      <c r="H175" s="186"/>
      <c r="AE175" s="319"/>
      <c r="AF175" s="319"/>
      <c r="AH175" s="318"/>
      <c r="AI175" s="319"/>
    </row>
    <row r="176" spans="1:35" s="269" customFormat="1" ht="20.100000000000001" hidden="1" customHeight="1">
      <c r="A176" s="327"/>
      <c r="B176" s="315" t="e">
        <f>#REF!</f>
        <v>#REF!</v>
      </c>
      <c r="C176" s="1381" t="e">
        <f>#REF!</f>
        <v>#REF!</v>
      </c>
      <c r="D176" s="1381"/>
      <c r="E176" s="1381"/>
      <c r="F176" s="1381"/>
      <c r="G176" s="1381"/>
      <c r="H176" s="186"/>
      <c r="AE176" s="319"/>
      <c r="AF176" s="319"/>
      <c r="AH176" s="319"/>
      <c r="AI176" s="319"/>
    </row>
    <row r="177" spans="1:35" s="269" customFormat="1" ht="35.25" hidden="1" customHeight="1">
      <c r="A177" s="321" t="e">
        <f>#REF!</f>
        <v>#REF!</v>
      </c>
      <c r="B177" s="315" t="e">
        <f>#REF!</f>
        <v>#REF!</v>
      </c>
      <c r="C177" s="1381"/>
      <c r="D177" s="1381"/>
      <c r="E177" s="1381"/>
      <c r="F177" s="1381"/>
      <c r="G177" s="1381"/>
      <c r="H177" s="186"/>
      <c r="AE177" s="319"/>
      <c r="AF177" s="319"/>
      <c r="AH177" s="319"/>
      <c r="AI177" s="319"/>
    </row>
    <row r="178" spans="1:35" s="269" customFormat="1" ht="19.5" hidden="1" customHeight="1">
      <c r="A178" s="316" t="e">
        <f>#REF!</f>
        <v>#REF!</v>
      </c>
      <c r="B178" s="326" t="e">
        <f>#REF!</f>
        <v>#REF!</v>
      </c>
      <c r="C178" s="1381" t="e">
        <f>#REF!</f>
        <v>#REF!</v>
      </c>
      <c r="D178" s="1381"/>
      <c r="E178" s="1381"/>
      <c r="F178" s="1381"/>
      <c r="G178" s="1381"/>
      <c r="H178" s="186"/>
      <c r="AE178" s="319"/>
      <c r="AF178" s="319"/>
      <c r="AH178" s="318"/>
      <c r="AI178" s="319"/>
    </row>
    <row r="179" spans="1:35" s="269" customFormat="1" ht="19.5" hidden="1" customHeight="1">
      <c r="A179" s="316" t="e">
        <f>#REF!</f>
        <v>#REF!</v>
      </c>
      <c r="B179" s="326" t="e">
        <f>#REF!</f>
        <v>#REF!</v>
      </c>
      <c r="C179" s="1381" t="e">
        <f>#REF!</f>
        <v>#REF!</v>
      </c>
      <c r="D179" s="1381"/>
      <c r="E179" s="1381"/>
      <c r="F179" s="1381"/>
      <c r="G179" s="1381"/>
      <c r="H179" s="186"/>
      <c r="AE179" s="319"/>
      <c r="AF179" s="319"/>
      <c r="AH179" s="318"/>
      <c r="AI179" s="319"/>
    </row>
    <row r="180" spans="1:35" s="269" customFormat="1" ht="19.5" hidden="1" customHeight="1">
      <c r="A180" s="316" t="e">
        <f>#REF!</f>
        <v>#REF!</v>
      </c>
      <c r="B180" s="326" t="e">
        <f>#REF!</f>
        <v>#REF!</v>
      </c>
      <c r="C180" s="1381" t="e">
        <f>#REF!</f>
        <v>#REF!</v>
      </c>
      <c r="D180" s="1381"/>
      <c r="E180" s="1381"/>
      <c r="F180" s="1381"/>
      <c r="G180" s="1381"/>
      <c r="H180" s="186"/>
      <c r="AE180" s="319"/>
      <c r="AF180" s="319"/>
      <c r="AH180" s="318"/>
      <c r="AI180" s="319"/>
    </row>
    <row r="181" spans="1:35" s="269" customFormat="1" ht="19.5" hidden="1" customHeight="1">
      <c r="A181" s="316" t="e">
        <f>#REF!</f>
        <v>#REF!</v>
      </c>
      <c r="B181" s="326" t="e">
        <f>#REF!</f>
        <v>#REF!</v>
      </c>
      <c r="C181" s="1381" t="e">
        <f>#REF!</f>
        <v>#REF!</v>
      </c>
      <c r="D181" s="1381"/>
      <c r="E181" s="1381"/>
      <c r="F181" s="1381"/>
      <c r="G181" s="1381"/>
      <c r="H181" s="186"/>
      <c r="AE181" s="319"/>
      <c r="AF181" s="319"/>
      <c r="AH181" s="318"/>
      <c r="AI181" s="319"/>
    </row>
    <row r="182" spans="1:35" s="269" customFormat="1" ht="33" hidden="1" customHeight="1">
      <c r="A182" s="316" t="e">
        <f>#REF!</f>
        <v>#REF!</v>
      </c>
      <c r="B182" s="326" t="e">
        <f>#REF!</f>
        <v>#REF!</v>
      </c>
      <c r="C182" s="1381" t="e">
        <f>#REF!</f>
        <v>#REF!</v>
      </c>
      <c r="D182" s="1381"/>
      <c r="E182" s="1381"/>
      <c r="F182" s="1381"/>
      <c r="G182" s="1381"/>
      <c r="H182" s="186"/>
      <c r="AE182" s="319"/>
      <c r="AF182" s="319"/>
      <c r="AH182" s="318"/>
      <c r="AI182" s="319"/>
    </row>
    <row r="183" spans="1:35" s="269" customFormat="1" ht="19.5" hidden="1" customHeight="1">
      <c r="A183" s="316" t="e">
        <f>#REF!</f>
        <v>#REF!</v>
      </c>
      <c r="B183" s="326" t="e">
        <f>#REF!</f>
        <v>#REF!</v>
      </c>
      <c r="C183" s="1381" t="e">
        <f>#REF!</f>
        <v>#REF!</v>
      </c>
      <c r="D183" s="1381"/>
      <c r="E183" s="1381"/>
      <c r="F183" s="1381"/>
      <c r="G183" s="1381"/>
      <c r="H183" s="186"/>
      <c r="AE183" s="319"/>
      <c r="AF183" s="319"/>
      <c r="AH183" s="318"/>
      <c r="AI183" s="319"/>
    </row>
    <row r="184" spans="1:35" s="269" customFormat="1" ht="19.5" hidden="1" customHeight="1">
      <c r="A184" s="316" t="e">
        <f>#REF!</f>
        <v>#REF!</v>
      </c>
      <c r="B184" s="326" t="e">
        <f>#REF!</f>
        <v>#REF!</v>
      </c>
      <c r="C184" s="1381" t="e">
        <f>#REF!</f>
        <v>#REF!</v>
      </c>
      <c r="D184" s="1381"/>
      <c r="E184" s="1381"/>
      <c r="F184" s="1381"/>
      <c r="G184" s="1381"/>
      <c r="H184" s="186"/>
      <c r="AE184" s="319"/>
      <c r="AF184" s="319"/>
      <c r="AH184" s="318"/>
      <c r="AI184" s="319"/>
    </row>
    <row r="185" spans="1:35" s="269" customFormat="1" ht="19.5" hidden="1" customHeight="1">
      <c r="A185" s="316" t="e">
        <f>#REF!</f>
        <v>#REF!</v>
      </c>
      <c r="B185" s="326" t="e">
        <f>#REF!</f>
        <v>#REF!</v>
      </c>
      <c r="C185" s="1381" t="e">
        <f>#REF!</f>
        <v>#REF!</v>
      </c>
      <c r="D185" s="1381"/>
      <c r="E185" s="1381"/>
      <c r="F185" s="1381"/>
      <c r="G185" s="1381"/>
      <c r="H185" s="186"/>
      <c r="AE185" s="319"/>
      <c r="AF185" s="319"/>
      <c r="AH185" s="318"/>
      <c r="AI185" s="319"/>
    </row>
    <row r="186" spans="1:35" s="269" customFormat="1" ht="19.5" hidden="1" customHeight="1">
      <c r="A186" s="316" t="e">
        <f>#REF!</f>
        <v>#REF!</v>
      </c>
      <c r="B186" s="326" t="e">
        <f>#REF!</f>
        <v>#REF!</v>
      </c>
      <c r="C186" s="1381" t="e">
        <f>#REF!</f>
        <v>#REF!</v>
      </c>
      <c r="D186" s="1381"/>
      <c r="E186" s="1381"/>
      <c r="F186" s="1381"/>
      <c r="G186" s="1381"/>
      <c r="H186" s="186"/>
      <c r="AE186" s="319"/>
      <c r="AF186" s="319"/>
      <c r="AH186" s="318"/>
      <c r="AI186" s="319"/>
    </row>
    <row r="187" spans="1:35" s="269" customFormat="1" ht="19.5" hidden="1" customHeight="1">
      <c r="A187" s="327"/>
      <c r="B187" s="315" t="e">
        <f>#REF!</f>
        <v>#REF!</v>
      </c>
      <c r="C187" s="1381" t="e">
        <f>#REF!</f>
        <v>#REF!</v>
      </c>
      <c r="D187" s="1381"/>
      <c r="E187" s="1381"/>
      <c r="F187" s="1381"/>
      <c r="G187" s="1381"/>
      <c r="H187" s="186"/>
      <c r="AE187" s="319"/>
      <c r="AF187" s="319"/>
      <c r="AH187" s="319"/>
      <c r="AI187" s="319"/>
    </row>
    <row r="188" spans="1:35" s="269" customFormat="1" ht="19.5" hidden="1" customHeight="1">
      <c r="A188" s="321" t="e">
        <f>#REF!</f>
        <v>#REF!</v>
      </c>
      <c r="B188" s="315" t="e">
        <f>#REF!</f>
        <v>#REF!</v>
      </c>
      <c r="C188" s="1381"/>
      <c r="D188" s="1381"/>
      <c r="E188" s="1381"/>
      <c r="F188" s="1381"/>
      <c r="G188" s="1381"/>
      <c r="H188" s="186"/>
      <c r="AE188" s="319"/>
      <c r="AF188" s="319"/>
      <c r="AH188" s="319"/>
      <c r="AI188" s="319"/>
    </row>
    <row r="189" spans="1:35" s="269" customFormat="1" ht="19.5" hidden="1" customHeight="1">
      <c r="A189" s="316" t="e">
        <f>#REF!</f>
        <v>#REF!</v>
      </c>
      <c r="B189" s="317" t="e">
        <f>#REF!</f>
        <v>#REF!</v>
      </c>
      <c r="C189" s="1381" t="e">
        <f>#REF!</f>
        <v>#REF!</v>
      </c>
      <c r="D189" s="1381"/>
      <c r="E189" s="1381"/>
      <c r="F189" s="1381"/>
      <c r="G189" s="1381"/>
      <c r="H189" s="186"/>
      <c r="AE189" s="319"/>
      <c r="AF189" s="319"/>
      <c r="AH189" s="318"/>
      <c r="AI189" s="319"/>
    </row>
    <row r="190" spans="1:35" s="269" customFormat="1" ht="19.5" hidden="1" customHeight="1">
      <c r="A190" s="316" t="e">
        <f>#REF!</f>
        <v>#REF!</v>
      </c>
      <c r="B190" s="317" t="e">
        <f>#REF!</f>
        <v>#REF!</v>
      </c>
      <c r="C190" s="1381" t="e">
        <f>#REF!</f>
        <v>#REF!</v>
      </c>
      <c r="D190" s="1381"/>
      <c r="E190" s="1381"/>
      <c r="F190" s="1381"/>
      <c r="G190" s="1381"/>
      <c r="H190" s="186"/>
      <c r="AE190" s="319"/>
      <c r="AF190" s="319"/>
      <c r="AH190" s="318"/>
      <c r="AI190" s="319"/>
    </row>
    <row r="191" spans="1:35" s="269" customFormat="1" ht="19.5" hidden="1" customHeight="1">
      <c r="A191" s="316" t="e">
        <f>#REF!</f>
        <v>#REF!</v>
      </c>
      <c r="B191" s="317" t="e">
        <f>#REF!</f>
        <v>#REF!</v>
      </c>
      <c r="C191" s="1381" t="e">
        <f>#REF!</f>
        <v>#REF!</v>
      </c>
      <c r="D191" s="1381"/>
      <c r="E191" s="1381"/>
      <c r="F191" s="1381"/>
      <c r="G191" s="1381"/>
      <c r="H191" s="186"/>
      <c r="AE191" s="319"/>
      <c r="AF191" s="319"/>
      <c r="AH191" s="318"/>
      <c r="AI191" s="319"/>
    </row>
    <row r="192" spans="1:35" s="269" customFormat="1" ht="19.5" hidden="1" customHeight="1">
      <c r="A192" s="327"/>
      <c r="B192" s="315" t="e">
        <f>#REF!</f>
        <v>#REF!</v>
      </c>
      <c r="C192" s="1381" t="e">
        <f>#REF!</f>
        <v>#REF!</v>
      </c>
      <c r="D192" s="1381"/>
      <c r="E192" s="1381"/>
      <c r="F192" s="1381"/>
      <c r="G192" s="1381"/>
      <c r="H192" s="186"/>
      <c r="AE192" s="319"/>
      <c r="AF192" s="319"/>
      <c r="AH192" s="319"/>
      <c r="AI192" s="319"/>
    </row>
    <row r="193" spans="1:35" s="269" customFormat="1" ht="33" hidden="1" customHeight="1">
      <c r="A193" s="321" t="e">
        <f>#REF!</f>
        <v>#REF!</v>
      </c>
      <c r="B193" s="315" t="e">
        <f>#REF!</f>
        <v>#REF!</v>
      </c>
      <c r="C193" s="1381"/>
      <c r="D193" s="1381"/>
      <c r="E193" s="1381"/>
      <c r="F193" s="1381"/>
      <c r="G193" s="1381"/>
      <c r="H193" s="186"/>
      <c r="AE193" s="319"/>
      <c r="AF193" s="319"/>
      <c r="AH193" s="319"/>
      <c r="AI193" s="319"/>
    </row>
    <row r="194" spans="1:35" s="269" customFormat="1" ht="19.5" hidden="1" customHeight="1">
      <c r="A194" s="327" t="e">
        <f>#REF!</f>
        <v>#REF!</v>
      </c>
      <c r="B194" s="317" t="e">
        <f>#REF!</f>
        <v>#REF!</v>
      </c>
      <c r="C194" s="1381" t="e">
        <f>#REF!</f>
        <v>#REF!</v>
      </c>
      <c r="D194" s="1381"/>
      <c r="E194" s="1381"/>
      <c r="F194" s="1381"/>
      <c r="G194" s="1381"/>
      <c r="H194" s="186"/>
      <c r="AE194" s="319"/>
      <c r="AF194" s="319"/>
      <c r="AH194" s="318"/>
      <c r="AI194" s="319"/>
    </row>
    <row r="195" spans="1:35" s="269" customFormat="1" ht="19.5" hidden="1" customHeight="1">
      <c r="A195" s="327" t="e">
        <f>#REF!</f>
        <v>#REF!</v>
      </c>
      <c r="B195" s="317" t="e">
        <f>#REF!</f>
        <v>#REF!</v>
      </c>
      <c r="C195" s="1381" t="e">
        <f>#REF!</f>
        <v>#REF!</v>
      </c>
      <c r="D195" s="1381"/>
      <c r="E195" s="1381"/>
      <c r="F195" s="1381"/>
      <c r="G195" s="1381"/>
      <c r="H195" s="186"/>
      <c r="AE195" s="319"/>
      <c r="AF195" s="319"/>
      <c r="AH195" s="318"/>
      <c r="AI195" s="319"/>
    </row>
    <row r="196" spans="1:35" s="269" customFormat="1" ht="19.5" hidden="1" customHeight="1">
      <c r="A196" s="327" t="e">
        <f>#REF!</f>
        <v>#REF!</v>
      </c>
      <c r="B196" s="317" t="e">
        <f>#REF!</f>
        <v>#REF!</v>
      </c>
      <c r="C196" s="1381" t="e">
        <f>#REF!</f>
        <v>#REF!</v>
      </c>
      <c r="D196" s="1381"/>
      <c r="E196" s="1381"/>
      <c r="F196" s="1381"/>
      <c r="G196" s="1381"/>
      <c r="H196" s="186"/>
      <c r="AE196" s="319"/>
      <c r="AF196" s="319"/>
      <c r="AH196" s="318"/>
      <c r="AI196" s="319"/>
    </row>
    <row r="197" spans="1:35" s="269" customFormat="1" ht="19.5" hidden="1" customHeight="1">
      <c r="A197" s="327"/>
      <c r="B197" s="315" t="e">
        <f>#REF!</f>
        <v>#REF!</v>
      </c>
      <c r="C197" s="1381" t="e">
        <f>#REF!</f>
        <v>#REF!</v>
      </c>
      <c r="D197" s="1381"/>
      <c r="E197" s="1381"/>
      <c r="F197" s="1381"/>
      <c r="G197" s="1381"/>
      <c r="H197" s="186"/>
      <c r="AE197" s="319"/>
      <c r="AF197" s="319"/>
      <c r="AH197" s="319"/>
      <c r="AI197" s="319"/>
    </row>
    <row r="198" spans="1:35" s="269" customFormat="1" ht="19.5" hidden="1" customHeight="1">
      <c r="A198" s="321" t="e">
        <f>#REF!</f>
        <v>#REF!</v>
      </c>
      <c r="B198" s="315" t="e">
        <f>#REF!</f>
        <v>#REF!</v>
      </c>
      <c r="C198" s="1381"/>
      <c r="D198" s="1381"/>
      <c r="E198" s="1381"/>
      <c r="F198" s="1381"/>
      <c r="G198" s="1381"/>
      <c r="H198" s="186"/>
      <c r="AE198" s="319"/>
      <c r="AF198" s="319"/>
      <c r="AH198" s="319"/>
      <c r="AI198" s="319"/>
    </row>
    <row r="199" spans="1:35" s="269" customFormat="1" ht="19.5" hidden="1" customHeight="1">
      <c r="A199" s="316" t="e">
        <f>#REF!</f>
        <v>#REF!</v>
      </c>
      <c r="B199" s="317" t="e">
        <f>#REF!</f>
        <v>#REF!</v>
      </c>
      <c r="C199" s="1381" t="e">
        <f>#REF!</f>
        <v>#REF!</v>
      </c>
      <c r="D199" s="1381"/>
      <c r="E199" s="1381"/>
      <c r="F199" s="1381"/>
      <c r="G199" s="1381"/>
      <c r="H199" s="186"/>
      <c r="AE199" s="319"/>
      <c r="AF199" s="319"/>
      <c r="AH199" s="318"/>
      <c r="AI199" s="319"/>
    </row>
    <row r="200" spans="1:35" s="269" customFormat="1" ht="19.5" hidden="1" customHeight="1">
      <c r="A200" s="316" t="e">
        <f>#REF!</f>
        <v>#REF!</v>
      </c>
      <c r="B200" s="317" t="e">
        <f>#REF!</f>
        <v>#REF!</v>
      </c>
      <c r="C200" s="1381" t="e">
        <f>#REF!</f>
        <v>#REF!</v>
      </c>
      <c r="D200" s="1381"/>
      <c r="E200" s="1381"/>
      <c r="F200" s="1381"/>
      <c r="G200" s="1381"/>
      <c r="H200" s="186"/>
      <c r="AE200" s="319"/>
      <c r="AF200" s="319"/>
      <c r="AH200" s="318"/>
      <c r="AI200" s="319"/>
    </row>
    <row r="201" spans="1:35" s="269" customFormat="1" ht="19.5" hidden="1" customHeight="1">
      <c r="A201" s="327"/>
      <c r="B201" s="315" t="e">
        <f>#REF!</f>
        <v>#REF!</v>
      </c>
      <c r="C201" s="1381" t="e">
        <f>#REF!</f>
        <v>#REF!</v>
      </c>
      <c r="D201" s="1381"/>
      <c r="E201" s="1381"/>
      <c r="F201" s="1381"/>
      <c r="G201" s="1381"/>
      <c r="H201" s="186"/>
      <c r="AE201" s="319"/>
      <c r="AF201" s="319"/>
      <c r="AH201" s="319"/>
      <c r="AI201" s="319"/>
    </row>
    <row r="202" spans="1:35" s="269" customFormat="1" ht="33" hidden="1" customHeight="1">
      <c r="A202" s="321" t="e">
        <f>#REF!</f>
        <v>#REF!</v>
      </c>
      <c r="B202" s="315" t="e">
        <f>#REF!</f>
        <v>#REF!</v>
      </c>
      <c r="C202" s="1381"/>
      <c r="D202" s="1381"/>
      <c r="E202" s="1381"/>
      <c r="F202" s="1381"/>
      <c r="G202" s="1381"/>
      <c r="H202" s="186"/>
      <c r="AE202" s="319"/>
      <c r="AF202" s="319"/>
      <c r="AH202" s="319"/>
      <c r="AI202" s="319"/>
    </row>
    <row r="203" spans="1:35" s="269" customFormat="1" ht="19.5" hidden="1" customHeight="1">
      <c r="A203" s="316" t="e">
        <f>#REF!</f>
        <v>#REF!</v>
      </c>
      <c r="B203" s="317" t="e">
        <f>#REF!</f>
        <v>#REF!</v>
      </c>
      <c r="C203" s="1381" t="e">
        <f>#REF!</f>
        <v>#REF!</v>
      </c>
      <c r="D203" s="1381"/>
      <c r="E203" s="1381"/>
      <c r="F203" s="1381"/>
      <c r="G203" s="1381"/>
      <c r="H203" s="186"/>
      <c r="AE203" s="319"/>
      <c r="AF203" s="319"/>
      <c r="AH203" s="318"/>
      <c r="AI203" s="319"/>
    </row>
    <row r="204" spans="1:35" s="269" customFormat="1" ht="19.5" hidden="1" customHeight="1">
      <c r="A204" s="316" t="e">
        <f>#REF!</f>
        <v>#REF!</v>
      </c>
      <c r="B204" s="317" t="e">
        <f>#REF!</f>
        <v>#REF!</v>
      </c>
      <c r="C204" s="1381" t="e">
        <f>#REF!</f>
        <v>#REF!</v>
      </c>
      <c r="D204" s="1381"/>
      <c r="E204" s="1381"/>
      <c r="F204" s="1381"/>
      <c r="G204" s="1381"/>
      <c r="H204" s="186"/>
      <c r="AE204" s="319"/>
      <c r="AF204" s="319"/>
      <c r="AH204" s="318"/>
      <c r="AI204" s="319"/>
    </row>
    <row r="205" spans="1:35" s="269" customFormat="1" ht="19.5" hidden="1" customHeight="1">
      <c r="A205" s="316" t="e">
        <f>#REF!</f>
        <v>#REF!</v>
      </c>
      <c r="B205" s="317" t="e">
        <f>#REF!</f>
        <v>#REF!</v>
      </c>
      <c r="C205" s="1381" t="e">
        <f>#REF!</f>
        <v>#REF!</v>
      </c>
      <c r="D205" s="1381"/>
      <c r="E205" s="1381"/>
      <c r="F205" s="1381"/>
      <c r="G205" s="1381"/>
      <c r="H205" s="186"/>
      <c r="AE205" s="319"/>
      <c r="AF205" s="319"/>
      <c r="AH205" s="318"/>
      <c r="AI205" s="319"/>
    </row>
    <row r="206" spans="1:35" s="269" customFormat="1" ht="19.5" hidden="1" customHeight="1">
      <c r="A206" s="316" t="e">
        <f>#REF!</f>
        <v>#REF!</v>
      </c>
      <c r="B206" s="317" t="e">
        <f>#REF!</f>
        <v>#REF!</v>
      </c>
      <c r="C206" s="1381" t="e">
        <f>#REF!</f>
        <v>#REF!</v>
      </c>
      <c r="D206" s="1381"/>
      <c r="E206" s="1381"/>
      <c r="F206" s="1381"/>
      <c r="G206" s="1381"/>
      <c r="H206" s="186"/>
      <c r="AE206" s="319"/>
      <c r="AF206" s="319"/>
      <c r="AH206" s="318"/>
      <c r="AI206" s="319"/>
    </row>
    <row r="207" spans="1:35" s="269" customFormat="1" ht="19.5" hidden="1" customHeight="1">
      <c r="A207" s="316" t="e">
        <f>#REF!</f>
        <v>#REF!</v>
      </c>
      <c r="B207" s="317" t="e">
        <f>#REF!</f>
        <v>#REF!</v>
      </c>
      <c r="C207" s="1381" t="e">
        <f>#REF!</f>
        <v>#REF!</v>
      </c>
      <c r="D207" s="1381"/>
      <c r="E207" s="1381"/>
      <c r="F207" s="1381"/>
      <c r="G207" s="1381"/>
      <c r="H207" s="186"/>
      <c r="AE207" s="319"/>
      <c r="AF207" s="319"/>
      <c r="AH207" s="318"/>
      <c r="AI207" s="319"/>
    </row>
    <row r="208" spans="1:35" s="269" customFormat="1" ht="19.5" hidden="1" customHeight="1">
      <c r="A208" s="316" t="e">
        <f>#REF!</f>
        <v>#REF!</v>
      </c>
      <c r="B208" s="317" t="e">
        <f>#REF!</f>
        <v>#REF!</v>
      </c>
      <c r="C208" s="1381" t="e">
        <f>#REF!</f>
        <v>#REF!</v>
      </c>
      <c r="D208" s="1381"/>
      <c r="E208" s="1381"/>
      <c r="F208" s="1381"/>
      <c r="G208" s="1381"/>
      <c r="H208" s="186"/>
      <c r="AE208" s="319"/>
      <c r="AF208" s="319"/>
      <c r="AH208" s="318"/>
      <c r="AI208" s="319"/>
    </row>
    <row r="209" spans="1:35" s="269" customFormat="1" ht="19.5" hidden="1" customHeight="1">
      <c r="A209" s="327"/>
      <c r="B209" s="315" t="e">
        <f>#REF!</f>
        <v>#REF!</v>
      </c>
      <c r="C209" s="1381" t="e">
        <f>#REF!</f>
        <v>#REF!</v>
      </c>
      <c r="D209" s="1381"/>
      <c r="E209" s="1381"/>
      <c r="F209" s="1381"/>
      <c r="G209" s="1381"/>
      <c r="H209" s="186"/>
      <c r="AE209" s="319"/>
      <c r="AF209" s="319"/>
      <c r="AH209" s="319"/>
      <c r="AI209" s="319"/>
    </row>
    <row r="210" spans="1:35" s="269" customFormat="1" ht="33" hidden="1" customHeight="1">
      <c r="A210" s="321" t="e">
        <f>#REF!</f>
        <v>#REF!</v>
      </c>
      <c r="B210" s="315" t="e">
        <f>#REF!</f>
        <v>#REF!</v>
      </c>
      <c r="C210" s="1381"/>
      <c r="D210" s="1381"/>
      <c r="E210" s="1381"/>
      <c r="F210" s="1381"/>
      <c r="G210" s="1381"/>
      <c r="H210" s="186"/>
      <c r="AE210" s="319"/>
      <c r="AF210" s="319"/>
      <c r="AH210" s="319"/>
      <c r="AI210" s="319"/>
    </row>
    <row r="211" spans="1:35" s="269" customFormat="1" ht="33" hidden="1" customHeight="1">
      <c r="A211" s="316" t="e">
        <f>#REF!</f>
        <v>#REF!</v>
      </c>
      <c r="B211" s="317" t="e">
        <f>#REF!</f>
        <v>#REF!</v>
      </c>
      <c r="C211" s="1381" t="e">
        <f>#REF!</f>
        <v>#REF!</v>
      </c>
      <c r="D211" s="1381"/>
      <c r="E211" s="1381"/>
      <c r="F211" s="1381"/>
      <c r="G211" s="1381"/>
      <c r="H211" s="186"/>
      <c r="AE211" s="319"/>
      <c r="AF211" s="319"/>
      <c r="AH211" s="318"/>
      <c r="AI211" s="319"/>
    </row>
    <row r="212" spans="1:35" s="269" customFormat="1" ht="19.5" hidden="1" customHeight="1">
      <c r="A212" s="316" t="e">
        <f>#REF!</f>
        <v>#REF!</v>
      </c>
      <c r="B212" s="317" t="e">
        <f>#REF!</f>
        <v>#REF!</v>
      </c>
      <c r="C212" s="1381" t="e">
        <f>#REF!</f>
        <v>#REF!</v>
      </c>
      <c r="D212" s="1381"/>
      <c r="E212" s="1381"/>
      <c r="F212" s="1381"/>
      <c r="G212" s="1381"/>
      <c r="H212" s="186"/>
      <c r="AE212" s="319"/>
      <c r="AF212" s="319"/>
      <c r="AH212" s="318"/>
      <c r="AI212" s="319"/>
    </row>
    <row r="213" spans="1:35" s="269" customFormat="1" ht="19.5" hidden="1" customHeight="1">
      <c r="A213" s="316" t="e">
        <f>#REF!</f>
        <v>#REF!</v>
      </c>
      <c r="B213" s="317" t="e">
        <f>#REF!</f>
        <v>#REF!</v>
      </c>
      <c r="C213" s="1381" t="e">
        <f>#REF!</f>
        <v>#REF!</v>
      </c>
      <c r="D213" s="1381"/>
      <c r="E213" s="1381"/>
      <c r="F213" s="1381"/>
      <c r="G213" s="1381"/>
      <c r="H213" s="186"/>
      <c r="AE213" s="319"/>
      <c r="AF213" s="319"/>
      <c r="AH213" s="318"/>
      <c r="AI213" s="319"/>
    </row>
    <row r="214" spans="1:35" s="269" customFormat="1" ht="19.5" hidden="1" customHeight="1">
      <c r="A214" s="327" t="e">
        <f>#REF!</f>
        <v>#REF!</v>
      </c>
      <c r="B214" s="315" t="e">
        <f>#REF!</f>
        <v>#REF!</v>
      </c>
      <c r="C214" s="1381" t="e">
        <f>#REF!</f>
        <v>#REF!</v>
      </c>
      <c r="D214" s="1381"/>
      <c r="E214" s="1381"/>
      <c r="F214" s="1381"/>
      <c r="G214" s="1381"/>
      <c r="H214" s="186"/>
      <c r="AE214" s="319"/>
      <c r="AF214" s="319"/>
      <c r="AH214" s="319"/>
      <c r="AI214" s="319"/>
    </row>
    <row r="215" spans="1:35" s="269" customFormat="1" ht="33" hidden="1" customHeight="1">
      <c r="A215" s="321" t="e">
        <f>#REF!</f>
        <v>#REF!</v>
      </c>
      <c r="B215" s="315" t="e">
        <f>#REF!</f>
        <v>#REF!</v>
      </c>
      <c r="C215" s="1381"/>
      <c r="D215" s="1381"/>
      <c r="E215" s="1381"/>
      <c r="F215" s="1381"/>
      <c r="G215" s="1381"/>
      <c r="H215" s="186"/>
      <c r="AE215" s="319"/>
      <c r="AF215" s="319"/>
      <c r="AH215" s="319"/>
      <c r="AI215" s="319"/>
    </row>
    <row r="216" spans="1:35" s="269" customFormat="1" ht="19.5" hidden="1" customHeight="1">
      <c r="A216" s="316" t="e">
        <f>#REF!</f>
        <v>#REF!</v>
      </c>
      <c r="B216" s="317" t="e">
        <f>#REF!</f>
        <v>#REF!</v>
      </c>
      <c r="C216" s="1381" t="e">
        <f>#REF!</f>
        <v>#REF!</v>
      </c>
      <c r="D216" s="1381"/>
      <c r="E216" s="1381"/>
      <c r="F216" s="1381"/>
      <c r="G216" s="1381"/>
      <c r="H216" s="186"/>
      <c r="AE216" s="319"/>
      <c r="AF216" s="319"/>
      <c r="AH216" s="318"/>
      <c r="AI216" s="319"/>
    </row>
    <row r="217" spans="1:35" s="269" customFormat="1" ht="19.5" hidden="1" customHeight="1">
      <c r="A217" s="316" t="e">
        <f>#REF!</f>
        <v>#REF!</v>
      </c>
      <c r="B217" s="317" t="e">
        <f>#REF!</f>
        <v>#REF!</v>
      </c>
      <c r="C217" s="1381" t="e">
        <f>#REF!</f>
        <v>#REF!</v>
      </c>
      <c r="D217" s="1381"/>
      <c r="E217" s="1381"/>
      <c r="F217" s="1381"/>
      <c r="G217" s="1381"/>
      <c r="H217" s="186"/>
      <c r="AE217" s="319"/>
      <c r="AF217" s="319"/>
      <c r="AH217" s="318"/>
      <c r="AI217" s="319"/>
    </row>
    <row r="218" spans="1:35" s="269" customFormat="1" ht="32.25" hidden="1" customHeight="1">
      <c r="A218" s="316" t="e">
        <f>#REF!</f>
        <v>#REF!</v>
      </c>
      <c r="B218" s="317" t="e">
        <f>#REF!</f>
        <v>#REF!</v>
      </c>
      <c r="C218" s="1381" t="e">
        <f>#REF!</f>
        <v>#REF!</v>
      </c>
      <c r="D218" s="1381"/>
      <c r="E218" s="1381"/>
      <c r="F218" s="1381"/>
      <c r="G218" s="1381"/>
      <c r="H218" s="186"/>
      <c r="AE218" s="319"/>
      <c r="AF218" s="319"/>
      <c r="AH218" s="318"/>
      <c r="AI218" s="319"/>
    </row>
    <row r="219" spans="1:35" s="269" customFormat="1" ht="19.5" hidden="1" customHeight="1">
      <c r="A219" s="316" t="e">
        <f>#REF!</f>
        <v>#REF!</v>
      </c>
      <c r="B219" s="317" t="e">
        <f>#REF!</f>
        <v>#REF!</v>
      </c>
      <c r="C219" s="1381" t="e">
        <f>#REF!</f>
        <v>#REF!</v>
      </c>
      <c r="D219" s="1381"/>
      <c r="E219" s="1381"/>
      <c r="F219" s="1381"/>
      <c r="G219" s="1381"/>
      <c r="H219" s="186"/>
      <c r="AE219" s="319"/>
      <c r="AF219" s="319"/>
      <c r="AH219" s="318"/>
      <c r="AI219" s="319"/>
    </row>
    <row r="220" spans="1:35" s="269" customFormat="1" ht="19.5" hidden="1" customHeight="1">
      <c r="A220" s="320"/>
      <c r="B220" s="315" t="e">
        <f>#REF!</f>
        <v>#REF!</v>
      </c>
      <c r="C220" s="1381" t="e">
        <f>#REF!</f>
        <v>#REF!</v>
      </c>
      <c r="D220" s="1381"/>
      <c r="E220" s="1381"/>
      <c r="F220" s="1381"/>
      <c r="G220" s="1381"/>
      <c r="H220" s="188"/>
      <c r="AE220" s="319"/>
      <c r="AF220" s="319"/>
      <c r="AH220" s="319"/>
      <c r="AI220" s="319"/>
    </row>
    <row r="221" spans="1:35" s="269" customFormat="1" hidden="1">
      <c r="A221" s="323"/>
      <c r="B221" s="315" t="e">
        <f>#REF!</f>
        <v>#REF!</v>
      </c>
      <c r="C221" s="1381" t="e">
        <f>#REF!</f>
        <v>#REF!</v>
      </c>
      <c r="D221" s="1381"/>
      <c r="E221" s="1381"/>
      <c r="F221" s="1381"/>
      <c r="G221" s="1381"/>
      <c r="H221" s="188"/>
      <c r="AE221" s="319"/>
      <c r="AF221" s="319"/>
      <c r="AH221" s="319"/>
      <c r="AI221" s="319"/>
    </row>
    <row r="222" spans="1:35" s="269" customFormat="1" ht="19.5" hidden="1" customHeight="1">
      <c r="A222" s="324"/>
      <c r="B222" s="315" t="e">
        <f>#REF!</f>
        <v>#REF!</v>
      </c>
      <c r="C222" s="1381" t="e">
        <f>#REF!</f>
        <v>#REF!</v>
      </c>
      <c r="D222" s="1381"/>
      <c r="E222" s="1381"/>
      <c r="F222" s="1381"/>
      <c r="G222" s="1381"/>
      <c r="H222" s="188"/>
      <c r="AE222" s="319"/>
      <c r="AF222" s="319"/>
      <c r="AH222" s="319"/>
      <c r="AI222" s="319"/>
    </row>
    <row r="223" spans="1:35" s="184" customFormat="1">
      <c r="A223" s="230"/>
      <c r="B223" s="223"/>
      <c r="C223" s="1370"/>
      <c r="D223" s="1370"/>
      <c r="E223" s="1370"/>
      <c r="F223" s="1370"/>
      <c r="G223" s="1370"/>
      <c r="H223" s="258"/>
      <c r="I223" s="384"/>
      <c r="J223" s="384"/>
      <c r="K223" s="384"/>
      <c r="L223" s="384"/>
    </row>
    <row r="224" spans="1:35" s="184" customFormat="1">
      <c r="A224" s="205"/>
      <c r="B224" s="193"/>
      <c r="C224" s="193"/>
      <c r="D224" s="193"/>
      <c r="E224" s="193"/>
      <c r="F224" s="193"/>
      <c r="G224" s="193"/>
      <c r="H224" s="258"/>
      <c r="I224" s="384"/>
      <c r="J224" s="384"/>
      <c r="K224" s="384"/>
      <c r="L224" s="384"/>
    </row>
    <row r="225" spans="1:12" s="184" customFormat="1">
      <c r="A225" s="205"/>
      <c r="B225" s="193"/>
      <c r="C225" s="193"/>
      <c r="D225" s="193"/>
      <c r="E225" s="193"/>
      <c r="F225" s="193"/>
      <c r="G225" s="193"/>
      <c r="H225" s="258"/>
      <c r="I225" s="384"/>
      <c r="J225" s="384"/>
      <c r="K225" s="384"/>
      <c r="L225" s="384"/>
    </row>
  </sheetData>
  <sheetProtection password="CFB5" sheet="1" objects="1" scenarios="1" formatColumns="0" formatRows="0" selectLockedCells="1"/>
  <customSheetViews>
    <customSheetView guid="{B79CB868-E256-4BC8-93B8-32C16DA3E61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6"/>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30" type="noConversion"/>
  <conditionalFormatting sqref="H15:H19">
    <cfRule type="expression" dxfId="4" priority="2" stopIfTrue="1">
      <formula>G15=""</formula>
    </cfRule>
  </conditionalFormatting>
  <conditionalFormatting sqref="E15:E17">
    <cfRule type="expression" dxfId="3" priority="1" stopIfTrue="1">
      <formula>D15&gt;0</formula>
    </cfRule>
  </conditionalFormatting>
  <printOptions horizontalCentered="1"/>
  <pageMargins left="0.78740157480314998" right="0.38" top="0.61" bottom="0.57999999999999996" header="0.34" footer="0.36"/>
  <pageSetup paperSize="9" orientation="portrait" horizontalDpi="300" verticalDpi="300" r:id="rId27"/>
  <headerFooter alignWithMargins="0">
    <oddFooter>&amp;R&amp;"Book Antiqua,Bold"&amp;10Schedule-7/ Page &amp;P of &amp;N</oddFooter>
  </headerFooter>
  <colBreaks count="1" manualBreakCount="1">
    <brk id="7" max="1048575" man="1"/>
  </colBreaks>
  <drawing r:id="rId2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15" zoomScale="80" zoomScaleNormal="100" zoomScaleSheetLayoutView="80" workbookViewId="0">
      <selection activeCell="G18" sqref="G18"/>
    </sheetView>
  </sheetViews>
  <sheetFormatPr defaultColWidth="9" defaultRowHeight="16.5"/>
  <cols>
    <col min="1" max="2" width="6.625" style="499" customWidth="1"/>
    <col min="3" max="3" width="21.625" style="499" customWidth="1"/>
    <col min="4" max="4" width="13.375" style="499" customWidth="1"/>
    <col min="5" max="5" width="23.625" style="499" customWidth="1"/>
    <col min="6" max="6" width="11.875" style="499" customWidth="1"/>
    <col min="7" max="7" width="14.375" style="499" customWidth="1"/>
    <col min="8" max="8" width="15.625" style="653" hidden="1" customWidth="1"/>
    <col min="9" max="9" width="20" style="654" hidden="1" customWidth="1"/>
    <col min="10" max="10" width="41.5" style="654" hidden="1" customWidth="1"/>
    <col min="11" max="11" width="21.25" style="654" hidden="1" customWidth="1"/>
    <col min="12" max="13" width="14.25" style="654" customWidth="1"/>
    <col min="14" max="16" width="9" style="655" customWidth="1"/>
    <col min="17" max="19" width="9" style="575"/>
    <col min="20" max="21" width="9" style="576"/>
    <col min="22" max="16384" width="9" style="495"/>
  </cols>
  <sheetData>
    <row r="1" spans="1:21" s="494" customFormat="1" ht="40.15" hidden="1" customHeight="1">
      <c r="A1" s="1390" t="s">
        <v>620</v>
      </c>
      <c r="B1" s="1390"/>
      <c r="C1" s="1390"/>
      <c r="D1" s="1390"/>
      <c r="E1" s="1390"/>
      <c r="F1" s="1390"/>
      <c r="G1" s="1390"/>
      <c r="H1" s="650"/>
      <c r="I1" s="651"/>
      <c r="J1" s="651"/>
      <c r="K1" s="651"/>
      <c r="L1" s="651"/>
      <c r="M1" s="651"/>
      <c r="N1" s="651"/>
      <c r="O1" s="651"/>
      <c r="P1" s="651"/>
      <c r="Q1" s="573"/>
      <c r="R1" s="573"/>
      <c r="S1" s="573"/>
      <c r="T1" s="574"/>
      <c r="U1" s="574"/>
    </row>
    <row r="2" spans="1:21" ht="18" customHeight="1">
      <c r="A2" s="81" t="str">
        <f>Cover!B3</f>
        <v>Specification No.: CC/T/W-AIS/DOM/A06/23/02699</v>
      </c>
      <c r="B2" s="81"/>
      <c r="C2" s="82"/>
      <c r="D2" s="83"/>
      <c r="E2" s="83"/>
      <c r="F2" s="83"/>
      <c r="G2" s="85" t="s">
        <v>26</v>
      </c>
    </row>
    <row r="3" spans="1:21" ht="18" customHeight="1">
      <c r="A3" s="67"/>
      <c r="B3" s="67"/>
      <c r="C3" s="88"/>
      <c r="D3" s="89"/>
      <c r="E3" s="89"/>
      <c r="F3" s="89"/>
      <c r="G3" s="34"/>
    </row>
    <row r="4" spans="1:21" ht="19.149999999999999" customHeight="1">
      <c r="A4" s="1366" t="s">
        <v>27</v>
      </c>
      <c r="B4" s="1366"/>
      <c r="C4" s="1366"/>
      <c r="D4" s="1366"/>
      <c r="E4" s="1366"/>
      <c r="F4" s="1366"/>
      <c r="G4" s="1366"/>
    </row>
    <row r="5" spans="1:21" ht="21" customHeight="1">
      <c r="A5" s="63" t="s">
        <v>392</v>
      </c>
      <c r="B5" s="63"/>
      <c r="C5" s="189"/>
      <c r="D5" s="189"/>
      <c r="E5" s="189"/>
      <c r="F5" s="189"/>
      <c r="G5" s="189"/>
    </row>
    <row r="6" spans="1:21" ht="21" customHeight="1">
      <c r="A6" s="62" t="s">
        <v>394</v>
      </c>
      <c r="B6" s="62"/>
      <c r="C6" s="189"/>
      <c r="D6" s="189"/>
      <c r="E6" s="189"/>
      <c r="F6" s="189"/>
      <c r="G6" s="189"/>
    </row>
    <row r="7" spans="1:21" ht="21" customHeight="1">
      <c r="A7" s="62" t="s">
        <v>396</v>
      </c>
      <c r="B7" s="62"/>
      <c r="C7" s="189"/>
      <c r="D7" s="189"/>
      <c r="E7" s="189"/>
      <c r="F7" s="189"/>
      <c r="G7" s="189"/>
    </row>
    <row r="8" spans="1:21" ht="21" customHeight="1">
      <c r="A8" s="62" t="s">
        <v>397</v>
      </c>
      <c r="B8" s="62"/>
      <c r="C8" s="189"/>
      <c r="D8" s="189"/>
      <c r="E8" s="189"/>
      <c r="F8" s="189"/>
      <c r="G8" s="189"/>
    </row>
    <row r="9" spans="1:21" ht="21" customHeight="1">
      <c r="A9" s="62" t="s">
        <v>28</v>
      </c>
      <c r="B9" s="62"/>
      <c r="C9" s="189"/>
      <c r="D9" s="189"/>
      <c r="E9" s="189"/>
      <c r="F9" s="189"/>
      <c r="G9" s="189"/>
    </row>
    <row r="10" spans="1:21" ht="21" customHeight="1">
      <c r="A10" s="62" t="s">
        <v>398</v>
      </c>
      <c r="B10" s="62"/>
      <c r="C10" s="189"/>
      <c r="D10" s="189"/>
      <c r="E10" s="189"/>
      <c r="F10" s="189"/>
      <c r="G10" s="189"/>
    </row>
    <row r="11" spans="1:21" ht="21" customHeight="1">
      <c r="A11" s="189"/>
      <c r="B11" s="189"/>
      <c r="C11" s="189"/>
      <c r="D11" s="189"/>
      <c r="E11" s="189"/>
      <c r="F11" s="189"/>
      <c r="G11" s="189"/>
    </row>
    <row r="12" spans="1:21" ht="114" customHeight="1">
      <c r="A12" s="496" t="s">
        <v>29</v>
      </c>
      <c r="B12" s="496"/>
      <c r="C12" s="1391" t="str">
        <f>Cover!$B$2</f>
        <v>765kV AIS Extn. Substation Package SS-01 for (i) Construction of 2 nos. of 765kV line bays at Sikar II for Sikar II – Bhadla II 765kV D/c line (ii) Construction of 2 nos. of 765kV line bays at Bhadla II for Sikar II – Bhadla II 765kV D/c line associated with Transmission Scheme for evacuation of power from Solar Energy Zones in Rajasthan (8.1 GW) under Phase II-Part E.</v>
      </c>
      <c r="D12" s="1391"/>
      <c r="E12" s="1391"/>
      <c r="F12" s="1391"/>
      <c r="G12" s="1391"/>
    </row>
    <row r="13" spans="1:21" ht="21" customHeight="1">
      <c r="A13" s="497" t="s">
        <v>30</v>
      </c>
      <c r="B13" s="497"/>
      <c r="C13" s="498"/>
      <c r="D13" s="497"/>
      <c r="E13" s="497"/>
      <c r="F13" s="497"/>
      <c r="G13" s="497"/>
    </row>
    <row r="14" spans="1:21" ht="55.5" customHeight="1">
      <c r="A14" s="1392" t="s">
        <v>31</v>
      </c>
      <c r="B14" s="1392"/>
      <c r="C14" s="1392"/>
      <c r="D14" s="1392"/>
      <c r="E14" s="1392"/>
      <c r="F14" s="1392"/>
      <c r="G14" s="1392"/>
      <c r="I14" s="862" t="s">
        <v>32</v>
      </c>
      <c r="J14" s="656" t="s">
        <v>33</v>
      </c>
    </row>
    <row r="15" spans="1:21" ht="70.150000000000006" customHeight="1">
      <c r="B15" s="500">
        <v>1</v>
      </c>
      <c r="C15" s="1387" t="s">
        <v>543</v>
      </c>
      <c r="D15" s="1388"/>
      <c r="E15" s="1388"/>
      <c r="F15" s="1389"/>
      <c r="G15" s="501"/>
      <c r="H15" s="657">
        <f>'Sch-1'!N246+'Sch-2'!J247+'Sch-3 '!P258+'Sch-4'!P22+'Sch-4b'!P30+'Sch-7'!M20</f>
        <v>0</v>
      </c>
      <c r="I15" s="658">
        <f>IF(H15=0,0,G15/H15)</f>
        <v>0</v>
      </c>
    </row>
    <row r="16" spans="1:21" ht="70.150000000000006" customHeight="1">
      <c r="B16" s="500">
        <v>2</v>
      </c>
      <c r="C16" s="1387" t="s">
        <v>648</v>
      </c>
      <c r="D16" s="1388"/>
      <c r="E16" s="1388"/>
      <c r="F16" s="1389"/>
      <c r="G16" s="502"/>
      <c r="H16" s="657">
        <f>'Sch-1'!N246+'Sch-2'!J247+'Sch-3 '!P258+'Sch-4'!P22+'Sch-4b'!P30+'Sch-7'!M20</f>
        <v>0</v>
      </c>
      <c r="I16" s="659">
        <f>G16</f>
        <v>0</v>
      </c>
    </row>
    <row r="17" spans="1:21" s="503" customFormat="1" ht="55.15" customHeight="1">
      <c r="B17" s="504">
        <v>3</v>
      </c>
      <c r="C17" s="1394" t="s">
        <v>34</v>
      </c>
      <c r="D17" s="1395"/>
      <c r="E17" s="1395"/>
      <c r="F17" s="1396"/>
      <c r="G17" s="505"/>
      <c r="H17" s="652"/>
      <c r="I17" s="660"/>
      <c r="J17" s="660"/>
      <c r="K17" s="660"/>
      <c r="L17" s="660"/>
      <c r="M17" s="660"/>
      <c r="N17" s="661"/>
      <c r="O17" s="661"/>
      <c r="P17" s="661"/>
      <c r="Q17" s="577"/>
      <c r="R17" s="577"/>
      <c r="S17" s="577"/>
      <c r="T17" s="578"/>
      <c r="U17" s="578"/>
    </row>
    <row r="18" spans="1:21" s="503" customFormat="1" ht="21" customHeight="1">
      <c r="B18" s="506"/>
      <c r="C18" s="784" t="s">
        <v>493</v>
      </c>
      <c r="D18" s="508"/>
      <c r="E18" s="509"/>
      <c r="F18" s="510" t="s">
        <v>35</v>
      </c>
      <c r="G18" s="511"/>
      <c r="H18" s="662">
        <f>'Sch-1'!N246</f>
        <v>0</v>
      </c>
      <c r="I18" s="663">
        <f t="shared" ref="I18:I23" si="0">IF(H18=0,0,G18/H18)</f>
        <v>0</v>
      </c>
      <c r="J18" s="664" t="s">
        <v>496</v>
      </c>
      <c r="K18" s="861">
        <f>I15+I16+I18+I25</f>
        <v>0</v>
      </c>
      <c r="L18" s="660"/>
      <c r="M18" s="660"/>
      <c r="N18" s="661"/>
      <c r="O18" s="661"/>
      <c r="P18" s="661"/>
      <c r="Q18" s="577"/>
      <c r="R18" s="577"/>
      <c r="S18" s="577"/>
      <c r="T18" s="578"/>
      <c r="U18" s="578"/>
    </row>
    <row r="19" spans="1:21" s="503" customFormat="1" ht="21" customHeight="1">
      <c r="B19" s="506"/>
      <c r="C19" s="507" t="s">
        <v>36</v>
      </c>
      <c r="D19" s="508"/>
      <c r="E19" s="509"/>
      <c r="F19" s="510" t="s">
        <v>35</v>
      </c>
      <c r="G19" s="511"/>
      <c r="H19" s="662">
        <f>'Sch-2'!J247</f>
        <v>0</v>
      </c>
      <c r="I19" s="663">
        <f t="shared" si="0"/>
        <v>0</v>
      </c>
      <c r="J19" s="664" t="s">
        <v>36</v>
      </c>
      <c r="K19" s="861">
        <f>I15+I16+I19+I26</f>
        <v>0</v>
      </c>
      <c r="L19" s="660"/>
      <c r="M19" s="660"/>
      <c r="N19" s="661"/>
      <c r="O19" s="661"/>
      <c r="P19" s="661"/>
      <c r="Q19" s="577"/>
      <c r="R19" s="577"/>
      <c r="S19" s="577"/>
      <c r="T19" s="578"/>
      <c r="U19" s="578"/>
    </row>
    <row r="20" spans="1:21" s="503" customFormat="1" ht="21" customHeight="1">
      <c r="B20" s="506"/>
      <c r="C20" s="507" t="s">
        <v>37</v>
      </c>
      <c r="D20" s="508"/>
      <c r="E20" s="509"/>
      <c r="F20" s="510" t="s">
        <v>35</v>
      </c>
      <c r="G20" s="511"/>
      <c r="H20" s="662">
        <f>'Sch-3 '!P258</f>
        <v>0</v>
      </c>
      <c r="I20" s="663">
        <f t="shared" si="0"/>
        <v>0</v>
      </c>
      <c r="J20" s="664" t="s">
        <v>37</v>
      </c>
      <c r="K20" s="861">
        <f>I15+I16+I20+I27</f>
        <v>0</v>
      </c>
      <c r="L20" s="660"/>
      <c r="M20" s="660"/>
      <c r="N20" s="661"/>
      <c r="O20" s="661"/>
      <c r="P20" s="661"/>
      <c r="Q20" s="577"/>
      <c r="R20" s="577"/>
      <c r="S20" s="577"/>
      <c r="T20" s="578"/>
      <c r="U20" s="578"/>
    </row>
    <row r="21" spans="1:21" s="503" customFormat="1" ht="21" customHeight="1">
      <c r="B21" s="506"/>
      <c r="C21" s="784" t="s">
        <v>542</v>
      </c>
      <c r="D21" s="508"/>
      <c r="E21" s="509"/>
      <c r="F21" s="510" t="s">
        <v>35</v>
      </c>
      <c r="G21" s="865"/>
      <c r="H21" s="662">
        <f>'Sch-4'!P22</f>
        <v>0</v>
      </c>
      <c r="I21" s="663">
        <f t="shared" si="0"/>
        <v>0</v>
      </c>
      <c r="J21" s="664" t="s">
        <v>542</v>
      </c>
      <c r="K21" s="861">
        <f>I15+I16+I21+I28</f>
        <v>0</v>
      </c>
      <c r="L21" s="660"/>
      <c r="M21" s="660"/>
      <c r="N21" s="661"/>
      <c r="O21" s="661"/>
      <c r="P21" s="661"/>
      <c r="Q21" s="577"/>
      <c r="R21" s="577"/>
      <c r="S21" s="577"/>
      <c r="T21" s="578"/>
      <c r="U21" s="578"/>
    </row>
    <row r="22" spans="1:21" s="503" customFormat="1" ht="21" hidden="1" customHeight="1">
      <c r="B22" s="506"/>
      <c r="C22" s="784" t="s">
        <v>544</v>
      </c>
      <c r="D22" s="508"/>
      <c r="E22" s="509"/>
      <c r="F22" s="510" t="s">
        <v>35</v>
      </c>
      <c r="G22" s="511"/>
      <c r="H22" s="662">
        <f>'Sch-4b'!P30</f>
        <v>0</v>
      </c>
      <c r="I22" s="663">
        <f t="shared" si="0"/>
        <v>0</v>
      </c>
      <c r="J22" s="664" t="s">
        <v>545</v>
      </c>
      <c r="K22" s="861">
        <f>I15+I16+I22+I29</f>
        <v>0</v>
      </c>
      <c r="L22" s="660"/>
      <c r="M22" s="660"/>
      <c r="N22" s="661"/>
      <c r="O22" s="661"/>
      <c r="P22" s="661"/>
      <c r="Q22" s="577"/>
      <c r="R22" s="577"/>
      <c r="S22" s="577"/>
      <c r="T22" s="578"/>
      <c r="U22" s="578"/>
    </row>
    <row r="23" spans="1:21" s="503" customFormat="1" ht="23.25" customHeight="1">
      <c r="B23" s="512"/>
      <c r="C23" s="513" t="s">
        <v>63</v>
      </c>
      <c r="D23" s="514"/>
      <c r="E23" s="509"/>
      <c r="F23" s="515" t="s">
        <v>35</v>
      </c>
      <c r="G23" s="865"/>
      <c r="H23" s="662">
        <f>'Sch-7'!M20</f>
        <v>0</v>
      </c>
      <c r="I23" s="663">
        <f t="shared" si="0"/>
        <v>0</v>
      </c>
      <c r="J23" s="664" t="s">
        <v>63</v>
      </c>
      <c r="K23" s="861">
        <f>I15+I16+I23+I30</f>
        <v>0</v>
      </c>
      <c r="L23" s="660"/>
      <c r="M23" s="660"/>
      <c r="N23" s="661"/>
      <c r="O23" s="661"/>
      <c r="P23" s="661"/>
      <c r="Q23" s="577"/>
      <c r="R23" s="577"/>
      <c r="S23" s="577"/>
      <c r="T23" s="578"/>
      <c r="U23" s="578"/>
    </row>
    <row r="24" spans="1:21" s="503" customFormat="1" ht="55.15" customHeight="1">
      <c r="B24" s="504">
        <v>4</v>
      </c>
      <c r="C24" s="1397" t="s">
        <v>649</v>
      </c>
      <c r="D24" s="1398"/>
      <c r="E24" s="1398"/>
      <c r="F24" s="1399"/>
      <c r="G24" s="505"/>
      <c r="H24" s="652"/>
      <c r="I24" s="660"/>
      <c r="J24" s="660"/>
      <c r="K24" s="660"/>
      <c r="L24" s="660"/>
      <c r="M24" s="660"/>
      <c r="N24" s="661"/>
      <c r="O24" s="661"/>
      <c r="P24" s="661"/>
      <c r="Q24" s="577"/>
      <c r="R24" s="577"/>
      <c r="S24" s="577"/>
      <c r="T24" s="578"/>
      <c r="U24" s="578"/>
    </row>
    <row r="25" spans="1:21" s="503" customFormat="1" ht="21" hidden="1" customHeight="1">
      <c r="A25" s="516"/>
      <c r="B25" s="506"/>
      <c r="C25" s="784" t="s">
        <v>494</v>
      </c>
      <c r="D25" s="508"/>
      <c r="E25" s="517"/>
      <c r="F25" s="510" t="s">
        <v>38</v>
      </c>
      <c r="G25" s="518"/>
      <c r="H25" s="662">
        <f>'Sch-1'!N246</f>
        <v>0</v>
      </c>
      <c r="I25" s="665">
        <f t="shared" ref="I25:I30" si="1">G25</f>
        <v>0</v>
      </c>
      <c r="J25" s="660"/>
      <c r="K25" s="660"/>
      <c r="L25" s="660"/>
      <c r="M25" s="660"/>
      <c r="N25" s="661"/>
      <c r="O25" s="661"/>
      <c r="P25" s="661"/>
      <c r="Q25" s="577"/>
      <c r="R25" s="577"/>
      <c r="S25" s="577"/>
      <c r="T25" s="578"/>
      <c r="U25" s="578"/>
    </row>
    <row r="26" spans="1:21" s="503" customFormat="1" ht="21" customHeight="1">
      <c r="A26" s="516"/>
      <c r="B26" s="506"/>
      <c r="C26" s="507" t="s">
        <v>36</v>
      </c>
      <c r="D26" s="508"/>
      <c r="E26" s="517"/>
      <c r="F26" s="510" t="s">
        <v>38</v>
      </c>
      <c r="G26" s="518"/>
      <c r="H26" s="662">
        <f>'Sch-2'!J247</f>
        <v>0</v>
      </c>
      <c r="I26" s="665">
        <f t="shared" si="1"/>
        <v>0</v>
      </c>
      <c r="J26" s="660"/>
      <c r="K26" s="660"/>
      <c r="L26" s="660"/>
      <c r="M26" s="660"/>
      <c r="N26" s="661"/>
      <c r="O26" s="661"/>
      <c r="P26" s="661"/>
      <c r="Q26" s="577"/>
      <c r="R26" s="577"/>
      <c r="S26" s="577"/>
      <c r="T26" s="578"/>
      <c r="U26" s="578"/>
    </row>
    <row r="27" spans="1:21" s="503" customFormat="1" ht="21" customHeight="1">
      <c r="A27" s="516"/>
      <c r="B27" s="506"/>
      <c r="C27" s="507" t="s">
        <v>37</v>
      </c>
      <c r="D27" s="508"/>
      <c r="E27" s="517"/>
      <c r="F27" s="510" t="s">
        <v>38</v>
      </c>
      <c r="G27" s="518"/>
      <c r="H27" s="662">
        <f>'Sch-3 '!P258</f>
        <v>0</v>
      </c>
      <c r="I27" s="665">
        <f t="shared" si="1"/>
        <v>0</v>
      </c>
      <c r="J27" s="660"/>
      <c r="K27" s="660"/>
      <c r="L27" s="660"/>
      <c r="M27" s="660"/>
      <c r="N27" s="661"/>
      <c r="O27" s="661"/>
      <c r="P27" s="661"/>
      <c r="Q27" s="577"/>
      <c r="R27" s="577"/>
      <c r="S27" s="577"/>
      <c r="T27" s="578"/>
      <c r="U27" s="578"/>
    </row>
    <row r="28" spans="1:21" s="503" customFormat="1" ht="21" customHeight="1">
      <c r="A28" s="516"/>
      <c r="B28" s="506"/>
      <c r="C28" s="784" t="s">
        <v>542</v>
      </c>
      <c r="D28" s="508"/>
      <c r="E28" s="517"/>
      <c r="F28" s="510" t="s">
        <v>38</v>
      </c>
      <c r="G28" s="865"/>
      <c r="H28" s="662">
        <f>'Sch-4'!P22</f>
        <v>0</v>
      </c>
      <c r="I28" s="665">
        <f t="shared" si="1"/>
        <v>0</v>
      </c>
      <c r="J28" s="660"/>
      <c r="K28" s="660"/>
      <c r="L28" s="660"/>
      <c r="M28" s="660"/>
      <c r="N28" s="661"/>
      <c r="O28" s="661"/>
      <c r="P28" s="661"/>
      <c r="Q28" s="577"/>
      <c r="R28" s="577"/>
      <c r="S28" s="577"/>
      <c r="T28" s="578"/>
      <c r="U28" s="578"/>
    </row>
    <row r="29" spans="1:21" s="503" customFormat="1" ht="21" hidden="1" customHeight="1">
      <c r="A29" s="516"/>
      <c r="B29" s="506"/>
      <c r="C29" s="784" t="s">
        <v>544</v>
      </c>
      <c r="D29" s="508"/>
      <c r="E29" s="517"/>
      <c r="F29" s="510" t="s">
        <v>38</v>
      </c>
      <c r="G29" s="518"/>
      <c r="H29" s="662">
        <f>'Sch-4b'!P30</f>
        <v>0</v>
      </c>
      <c r="I29" s="665">
        <f t="shared" si="1"/>
        <v>0</v>
      </c>
      <c r="J29" s="660"/>
      <c r="K29" s="660"/>
      <c r="L29" s="660"/>
      <c r="M29" s="660"/>
      <c r="N29" s="661"/>
      <c r="O29" s="661"/>
      <c r="P29" s="661"/>
      <c r="Q29" s="577"/>
      <c r="R29" s="577"/>
      <c r="S29" s="577"/>
      <c r="T29" s="578"/>
      <c r="U29" s="578"/>
    </row>
    <row r="30" spans="1:21" s="503" customFormat="1" ht="21" customHeight="1">
      <c r="A30" s="516"/>
      <c r="B30" s="512"/>
      <c r="C30" s="513" t="s">
        <v>63</v>
      </c>
      <c r="D30" s="514"/>
      <c r="E30" s="519"/>
      <c r="F30" s="515" t="s">
        <v>38</v>
      </c>
      <c r="G30" s="865"/>
      <c r="H30" s="662">
        <f>'Sch-7'!M20</f>
        <v>0</v>
      </c>
      <c r="I30" s="665">
        <f t="shared" si="1"/>
        <v>0</v>
      </c>
      <c r="J30" s="660"/>
      <c r="K30" s="660"/>
      <c r="L30" s="660"/>
      <c r="M30" s="660"/>
      <c r="N30" s="661"/>
      <c r="O30" s="661"/>
      <c r="P30" s="661"/>
      <c r="Q30" s="577"/>
      <c r="R30" s="577"/>
      <c r="S30" s="577"/>
      <c r="T30" s="578"/>
      <c r="U30" s="578"/>
    </row>
    <row r="31" spans="1:21" s="503" customFormat="1">
      <c r="A31" s="516"/>
      <c r="B31" s="520"/>
      <c r="C31" s="1400" t="s">
        <v>467</v>
      </c>
      <c r="D31" s="1401"/>
      <c r="E31" s="1401"/>
      <c r="F31" s="1401"/>
      <c r="G31" s="1401"/>
      <c r="H31" s="652"/>
      <c r="I31" s="660"/>
      <c r="J31" s="660"/>
      <c r="K31" s="660"/>
      <c r="L31" s="660"/>
      <c r="M31" s="660"/>
      <c r="N31" s="661"/>
      <c r="O31" s="661"/>
      <c r="P31" s="661"/>
      <c r="Q31" s="577"/>
      <c r="R31" s="577"/>
      <c r="S31" s="577"/>
      <c r="T31" s="578"/>
      <c r="U31" s="578"/>
    </row>
    <row r="32" spans="1:21" s="503" customFormat="1" ht="48.75" hidden="1" customHeight="1">
      <c r="A32" s="516"/>
      <c r="B32" s="579">
        <v>5</v>
      </c>
      <c r="C32" s="1402" t="s">
        <v>466</v>
      </c>
      <c r="D32" s="1402"/>
      <c r="E32" s="1402"/>
      <c r="F32" s="1402"/>
      <c r="G32" s="1402"/>
      <c r="H32" s="652"/>
      <c r="I32" s="660"/>
      <c r="J32" s="660"/>
      <c r="K32" s="660"/>
      <c r="L32" s="660"/>
      <c r="M32" s="660"/>
      <c r="N32" s="661"/>
      <c r="O32" s="661"/>
      <c r="P32" s="661"/>
      <c r="Q32" s="577"/>
      <c r="R32" s="577"/>
      <c r="S32" s="577"/>
      <c r="T32" s="578"/>
      <c r="U32" s="578"/>
    </row>
    <row r="33" spans="1:21" s="503" customFormat="1" ht="48.75" hidden="1" customHeight="1">
      <c r="A33" s="516"/>
      <c r="B33" s="1403"/>
      <c r="C33" s="1403"/>
      <c r="D33" s="1403"/>
      <c r="E33" s="1403"/>
      <c r="F33" s="1403"/>
      <c r="G33" s="1403"/>
      <c r="H33" s="652"/>
      <c r="I33" s="660"/>
      <c r="J33" s="660"/>
      <c r="K33" s="660"/>
      <c r="L33" s="660"/>
      <c r="M33" s="660"/>
      <c r="N33" s="661"/>
      <c r="O33" s="661"/>
      <c r="P33" s="661"/>
      <c r="Q33" s="577"/>
      <c r="R33" s="577"/>
      <c r="S33" s="577"/>
      <c r="T33" s="578"/>
      <c r="U33" s="578"/>
    </row>
    <row r="34" spans="1:21" s="503" customFormat="1" ht="48.75" hidden="1" customHeight="1">
      <c r="A34" s="516"/>
      <c r="B34" s="521"/>
      <c r="C34" s="1402" t="s">
        <v>0</v>
      </c>
      <c r="D34" s="1404"/>
      <c r="E34" s="1404"/>
      <c r="F34" s="1404"/>
      <c r="G34" s="1404"/>
      <c r="H34" s="652"/>
      <c r="I34" s="660"/>
      <c r="J34" s="660"/>
      <c r="K34" s="660"/>
      <c r="L34" s="660"/>
      <c r="M34" s="660"/>
      <c r="N34" s="661"/>
      <c r="O34" s="661"/>
      <c r="P34" s="661"/>
      <c r="Q34" s="577"/>
      <c r="R34" s="577"/>
      <c r="S34" s="577"/>
      <c r="T34" s="578"/>
      <c r="U34" s="578"/>
    </row>
    <row r="35" spans="1:21" s="503" customFormat="1" ht="33" customHeight="1">
      <c r="A35" s="497" t="s">
        <v>39</v>
      </c>
      <c r="B35" s="521"/>
      <c r="C35" s="522"/>
      <c r="E35" s="523"/>
      <c r="F35" s="523"/>
      <c r="G35" s="524"/>
      <c r="H35" s="652"/>
      <c r="I35" s="660"/>
      <c r="J35" s="660"/>
      <c r="K35" s="660"/>
      <c r="L35" s="660"/>
      <c r="M35" s="660"/>
      <c r="N35" s="661"/>
      <c r="O35" s="661"/>
      <c r="P35" s="661"/>
      <c r="Q35" s="577"/>
      <c r="R35" s="577"/>
      <c r="S35" s="577"/>
      <c r="T35" s="578"/>
      <c r="U35" s="578"/>
    </row>
    <row r="36" spans="1:21" s="503" customFormat="1" ht="33" customHeight="1">
      <c r="A36" s="34" t="s">
        <v>81</v>
      </c>
      <c r="B36" s="521"/>
      <c r="C36" s="522"/>
      <c r="E36" s="523"/>
      <c r="F36" s="523"/>
      <c r="G36" s="524"/>
      <c r="H36" s="652"/>
      <c r="I36" s="660"/>
      <c r="J36" s="660"/>
      <c r="K36" s="660"/>
      <c r="L36" s="660"/>
      <c r="M36" s="660"/>
      <c r="N36" s="661"/>
      <c r="O36" s="661"/>
      <c r="P36" s="661"/>
      <c r="Q36" s="577"/>
      <c r="R36" s="577"/>
      <c r="S36" s="577"/>
      <c r="T36" s="578"/>
      <c r="U36" s="578"/>
    </row>
    <row r="37" spans="1:21" s="503" customFormat="1" ht="33" customHeight="1">
      <c r="B37" s="34"/>
      <c r="D37" s="289"/>
      <c r="E37" s="88"/>
      <c r="F37" s="88"/>
      <c r="G37" s="88"/>
      <c r="H37" s="652"/>
      <c r="I37" s="660"/>
      <c r="J37" s="660"/>
      <c r="K37" s="660"/>
      <c r="L37" s="660"/>
      <c r="M37" s="660"/>
      <c r="N37" s="661"/>
      <c r="O37" s="661"/>
      <c r="P37" s="661"/>
      <c r="Q37" s="577"/>
      <c r="R37" s="577"/>
      <c r="S37" s="577"/>
      <c r="T37" s="578"/>
      <c r="U37" s="578"/>
    </row>
    <row r="38" spans="1:21" ht="33" customHeight="1">
      <c r="A38" s="525"/>
      <c r="B38" s="525"/>
      <c r="C38" s="526"/>
      <c r="D38" s="88"/>
      <c r="E38" s="34"/>
      <c r="F38" s="34"/>
      <c r="G38" s="102" t="s">
        <v>82</v>
      </c>
    </row>
    <row r="39" spans="1:21" ht="33" customHeight="1">
      <c r="A39" s="525"/>
      <c r="B39" s="525"/>
      <c r="C39" s="526"/>
      <c r="D39" s="88"/>
      <c r="E39" s="34"/>
      <c r="F39" s="34"/>
      <c r="G39" s="102" t="str">
        <f>"For and on behalf of " &amp; 'Sch-1'!C8</f>
        <v xml:space="preserve">For and on behalf of …….. …….. …….. …….. …….. …….. </v>
      </c>
    </row>
    <row r="40" spans="1:21" ht="33" customHeight="1">
      <c r="A40" s="527"/>
      <c r="B40" s="527"/>
      <c r="C40" s="527"/>
      <c r="D40" s="528"/>
      <c r="E40" s="529"/>
      <c r="F40" s="529"/>
      <c r="G40" s="495"/>
    </row>
    <row r="41" spans="1:21" ht="33" customHeight="1">
      <c r="A41" s="530" t="s">
        <v>252</v>
      </c>
      <c r="B41" s="530"/>
      <c r="C41" s="528" t="str">
        <f>IF('Sch-1'!B254=0,"", 'Sch-1'!B254)</f>
        <v>--</v>
      </c>
      <c r="D41" s="528"/>
      <c r="E41" s="529" t="s">
        <v>83</v>
      </c>
      <c r="F41" s="1393" t="str">
        <f>'Sch-1'!M255</f>
        <v/>
      </c>
      <c r="G41" s="1393"/>
    </row>
    <row r="42" spans="1:21" ht="33" customHeight="1">
      <c r="A42" s="530" t="s">
        <v>253</v>
      </c>
      <c r="B42" s="530"/>
      <c r="C42" s="528" t="str">
        <f>IF('Sch-1'!B255=0,"", 'Sch-1'!B255)</f>
        <v/>
      </c>
      <c r="D42" s="531"/>
      <c r="E42" s="529" t="s">
        <v>84</v>
      </c>
      <c r="F42" s="1393" t="str">
        <f>'Sch-1'!M256</f>
        <v/>
      </c>
      <c r="G42" s="1393"/>
    </row>
    <row r="43" spans="1:21" ht="33" customHeight="1">
      <c r="A43" s="525"/>
      <c r="B43" s="525"/>
      <c r="C43" s="525"/>
      <c r="D43" s="525"/>
      <c r="E43" s="529"/>
      <c r="F43" s="529"/>
      <c r="G43" s="495"/>
    </row>
  </sheetData>
  <sheetProtection algorithmName="SHA-512" hashValue="Zg/idiLis/1QjZ7b+8OpWXU+4e5/cp2ZQWiCZeiHysIjyJYGxyfcdhUNjLOVvjAqd/J0LW2IG36+ew8EyAulfA==" saltValue="AbcOwVJgyz2fynwBJt21AA==" spinCount="100000" sheet="1" formatColumns="0" formatRows="0" selectLockedCells="1"/>
  <customSheetViews>
    <customSheetView guid="{B79CB868-E256-4BC8-93B8-32C16DA3E61B}" scale="80" showPageBreaks="1" zeroValues="0" printArea="1" hiddenRows="1" hiddenColumns="1" view="pageBreakPreview" topLeftCell="A8">
      <selection activeCell="G19" sqref="G19"/>
      <pageMargins left="0.72" right="0.49" top="0.62" bottom="0.52" header="0.32" footer="0.27"/>
      <pageSetup scale="96" orientation="portrait" r:id="rId1"/>
      <headerFooter alignWithMargins="0">
        <oddFooter>&amp;R&amp;"Book Antiqua,Bold"&amp;10Letter of Discount  / Page &amp;P of &amp;N</oddFooter>
      </headerFooter>
    </customSheetView>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2"/>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3"/>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4"/>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5"/>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6"/>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7"/>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8"/>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9"/>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0"/>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1"/>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2"/>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3"/>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4"/>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5"/>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6"/>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7"/>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18"/>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19"/>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20"/>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21"/>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22"/>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23"/>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24"/>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5"/>
      <headerFooter alignWithMargins="0">
        <oddFooter>&amp;R&amp;"Book Antiqua,Bold"&amp;10Letter of Discount  / Page &amp;P of &amp;N</oddFooter>
      </headerFooter>
    </customSheetView>
    <customSheetView guid="{987A3FAC-920D-4C0C-8129-D8F4AFD7E477}" scale="80" showPageBreaks="1" zeroValues="0" printArea="1" hiddenRows="1" hiddenColumns="1" view="pageBreakPreview" topLeftCell="A8">
      <selection activeCell="G19" sqref="G19"/>
      <pageMargins left="0.72" right="0.49" top="0.62" bottom="0.52" header="0.32" footer="0.27"/>
      <pageSetup scale="96" orientation="portrait" r:id="rId26"/>
      <headerFooter alignWithMargins="0">
        <oddFooter>&amp;R&amp;"Book Antiqua,Bold"&amp;10Letter of Discount  / Page &amp;P of &amp;N</oddFooter>
      </headerFooter>
    </customSheetView>
  </customSheetViews>
  <mergeCells count="14">
    <mergeCell ref="F41:G41"/>
    <mergeCell ref="F42:G42"/>
    <mergeCell ref="C16:F16"/>
    <mergeCell ref="C17:F17"/>
    <mergeCell ref="C24:F24"/>
    <mergeCell ref="C31:G31"/>
    <mergeCell ref="C32:G32"/>
    <mergeCell ref="B33:G33"/>
    <mergeCell ref="C34:G34"/>
    <mergeCell ref="C15:F15"/>
    <mergeCell ref="A1:G1"/>
    <mergeCell ref="A4:G4"/>
    <mergeCell ref="C12:G12"/>
    <mergeCell ref="A14:G14"/>
  </mergeCells>
  <phoneticPr fontId="30"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7"/>
  <headerFooter alignWithMargins="0">
    <oddFooter>&amp;R&amp;"Book Antiqua,Bold"&amp;10Letter of Discount  / Page &amp;P of &amp;N</oddFooter>
  </headerFooter>
  <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view="pageBreakPreview" zoomScaleNormal="100" zoomScaleSheetLayoutView="100" workbookViewId="0">
      <selection activeCell="D19" sqref="D19"/>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7" width="8" style="25" customWidth="1"/>
    <col min="8" max="16384" width="8" style="17"/>
  </cols>
  <sheetData>
    <row r="1" spans="1:8" ht="30.75" customHeight="1">
      <c r="A1" s="669"/>
      <c r="B1" s="1184"/>
      <c r="C1" s="1185"/>
      <c r="D1" s="1185"/>
      <c r="E1" s="1186"/>
      <c r="F1" s="286"/>
      <c r="G1" s="1062"/>
      <c r="H1" s="16"/>
    </row>
    <row r="2" spans="1:8" ht="90.75" customHeight="1">
      <c r="A2" s="1173" t="s">
        <v>309</v>
      </c>
      <c r="B2" s="1187" t="str">
        <f>Basic!B1</f>
        <v>765kV AIS Extn. Substation Package SS-01 for (i) Construction of 2 nos. of 765kV line bays at Sikar II for Sikar II – Bhadla II 765kV D/c line (ii) Construction of 2 nos. of 765kV line bays at Bhadla II for Sikar II – Bhadla II 765kV D/c line associated with Transmission Scheme for evacuation of power from Solar Energy Zones in Rajasthan (8.1 GW) under Phase II-Part E.</v>
      </c>
      <c r="C2" s="1188"/>
      <c r="D2" s="1188"/>
      <c r="E2" s="1189"/>
      <c r="F2" s="1176" t="str">
        <f>Basic!B3</f>
        <v>765kV AIS Extn. Substation Package SS-01</v>
      </c>
      <c r="G2" s="15"/>
      <c r="H2" s="16"/>
    </row>
    <row r="3" spans="1:8" ht="36.75" customHeight="1">
      <c r="A3" s="1174"/>
      <c r="B3" s="1190" t="str">
        <f>Basic!B5</f>
        <v>Specification No.: CC/T/W-AIS/DOM/A06/23/02699</v>
      </c>
      <c r="C3" s="1191"/>
      <c r="D3" s="1191"/>
      <c r="E3" s="1192"/>
      <c r="F3" s="1177"/>
      <c r="G3" s="15"/>
      <c r="H3" s="16"/>
    </row>
    <row r="4" spans="1:8" ht="40.15" customHeight="1">
      <c r="A4" s="1174"/>
      <c r="B4" s="284">
        <v>1</v>
      </c>
      <c r="C4" s="1179" t="s">
        <v>565</v>
      </c>
      <c r="D4" s="1179"/>
      <c r="E4" s="1180"/>
      <c r="F4" s="1177"/>
      <c r="G4" s="15"/>
      <c r="H4" s="16"/>
    </row>
    <row r="5" spans="1:8" ht="30" customHeight="1">
      <c r="A5" s="1174"/>
      <c r="B5" s="284">
        <v>2</v>
      </c>
      <c r="C5" s="1179" t="s">
        <v>566</v>
      </c>
      <c r="D5" s="1179"/>
      <c r="E5" s="1180"/>
      <c r="F5" s="1177"/>
      <c r="G5" s="15"/>
      <c r="H5" s="16"/>
    </row>
    <row r="6" spans="1:8" s="25" customFormat="1" ht="35.25" customHeight="1">
      <c r="A6" s="1174"/>
      <c r="B6" s="284">
        <v>3</v>
      </c>
      <c r="C6" s="1179" t="s">
        <v>267</v>
      </c>
      <c r="D6" s="1179"/>
      <c r="E6" s="1180"/>
      <c r="F6" s="1177"/>
      <c r="G6" s="15"/>
      <c r="H6" s="15"/>
    </row>
    <row r="7" spans="1:8" ht="0.75" customHeight="1">
      <c r="A7" s="1174"/>
      <c r="B7" s="284">
        <v>4</v>
      </c>
      <c r="C7" s="1179" t="s">
        <v>453</v>
      </c>
      <c r="D7" s="1179"/>
      <c r="E7" s="1180"/>
      <c r="F7" s="1177"/>
      <c r="G7" s="15"/>
      <c r="H7" s="16"/>
    </row>
    <row r="8" spans="1:8" ht="9.75" customHeight="1">
      <c r="A8" s="1174"/>
      <c r="B8" s="19"/>
      <c r="C8" s="18"/>
      <c r="D8" s="18"/>
      <c r="E8" s="20"/>
      <c r="F8" s="1177"/>
      <c r="G8" s="15"/>
      <c r="H8" s="16"/>
    </row>
    <row r="9" spans="1:8" ht="23.25" customHeight="1">
      <c r="A9" s="1174"/>
      <c r="B9" s="1181"/>
      <c r="C9" s="1182"/>
      <c r="D9" s="1182"/>
      <c r="E9" s="1183"/>
      <c r="F9" s="1177"/>
      <c r="G9" s="15"/>
      <c r="H9" s="16"/>
    </row>
    <row r="10" spans="1:8" ht="10.5" customHeight="1">
      <c r="A10" s="1174"/>
      <c r="B10" s="21"/>
      <c r="C10" s="22"/>
      <c r="D10" s="22"/>
      <c r="E10" s="23"/>
      <c r="F10" s="1177"/>
      <c r="G10" s="15"/>
      <c r="H10" s="16"/>
    </row>
    <row r="11" spans="1:8" ht="24" customHeight="1">
      <c r="A11" s="1174"/>
      <c r="B11" s="1167"/>
      <c r="C11" s="1168"/>
      <c r="D11" s="1168"/>
      <c r="E11" s="24"/>
      <c r="F11" s="1177"/>
    </row>
    <row r="12" spans="1:8" ht="34.5" customHeight="1">
      <c r="A12" s="1175"/>
      <c r="B12" s="1161"/>
      <c r="C12" s="1162"/>
      <c r="D12" s="1162"/>
      <c r="E12" s="26"/>
      <c r="F12" s="1178"/>
      <c r="G12" s="15"/>
      <c r="H12" s="16"/>
    </row>
    <row r="13" spans="1:8" ht="24" customHeight="1">
      <c r="A13" s="1172"/>
      <c r="B13" s="1163"/>
      <c r="C13" s="1164"/>
      <c r="D13" s="1164"/>
      <c r="E13" s="24"/>
      <c r="F13" s="1171"/>
      <c r="G13" s="27"/>
      <c r="H13" s="27"/>
    </row>
    <row r="14" spans="1:8" ht="25.5" customHeight="1">
      <c r="A14" s="1172"/>
      <c r="B14" s="1165"/>
      <c r="C14" s="1166"/>
      <c r="D14" s="1166"/>
      <c r="E14" s="28"/>
      <c r="F14" s="1171"/>
      <c r="G14" s="27"/>
      <c r="H14" s="27"/>
    </row>
    <row r="15" spans="1:8" ht="15.75">
      <c r="A15" s="18"/>
      <c r="B15" s="29"/>
      <c r="C15" s="29"/>
      <c r="D15" s="29"/>
      <c r="E15" s="29"/>
      <c r="F15" s="15"/>
      <c r="G15" s="15"/>
      <c r="H15" s="16"/>
    </row>
    <row r="16" spans="1:8" ht="15.75">
      <c r="A16" s="18"/>
      <c r="B16" s="18"/>
      <c r="C16" s="18"/>
      <c r="D16" s="18"/>
      <c r="E16" s="18"/>
      <c r="F16" s="15"/>
      <c r="G16" s="15"/>
      <c r="H16" s="16"/>
    </row>
    <row r="17" spans="1:8" ht="15.75">
      <c r="A17" s="18"/>
      <c r="B17" s="18"/>
      <c r="C17" s="18"/>
      <c r="D17" s="18"/>
      <c r="E17" s="18"/>
      <c r="F17" s="15"/>
      <c r="G17" s="15"/>
      <c r="H17" s="16"/>
    </row>
  </sheetData>
  <sheetProtection algorithmName="SHA-512" hashValue="Nk3XgdFxsYlKViyTyW4vimbQnvew5BoOsSt6Mx4RTj90ijigJyINwHyDcg7t1l4aVmt5omgrrwNDYhNJdtgpKw==" saltValue="S3hUi0ZYCATKyRlJh6uZIA==" spinCount="100000" sheet="1" formatColumns="0" formatRows="0" selectLockedCells="1"/>
  <customSheetViews>
    <customSheetView guid="{B79CB868-E256-4BC8-93B8-32C16DA3E61B}"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4"/>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23"/>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24"/>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25"/>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 guid="{987A3FAC-920D-4C0C-8129-D8F4AFD7E477}"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9"/>
      <headerFooter alignWithMargins="0"/>
    </customSheetView>
  </customSheetViews>
  <mergeCells count="12">
    <mergeCell ref="B1:E1"/>
    <mergeCell ref="C4:E4"/>
    <mergeCell ref="C5:E5"/>
    <mergeCell ref="B2:E2"/>
    <mergeCell ref="B3:E3"/>
    <mergeCell ref="F13:F14"/>
    <mergeCell ref="A13:A14"/>
    <mergeCell ref="A2:A12"/>
    <mergeCell ref="F2:F12"/>
    <mergeCell ref="C6:E6"/>
    <mergeCell ref="B9:E9"/>
    <mergeCell ref="C7:E7"/>
  </mergeCells>
  <phoneticPr fontId="2" type="noConversion"/>
  <printOptions horizontalCentered="1"/>
  <pageMargins left="0.15748031496063" right="0.23622047244094499" top="0.78" bottom="0.98425196850393704" header="0.35433070866141703" footer="0.511811023622047"/>
  <pageSetup paperSize="9" fitToHeight="0"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544"/>
    <col min="2" max="2" width="26.875" style="545" customWidth="1"/>
    <col min="3" max="3" width="22.875" style="545" customWidth="1"/>
    <col min="4" max="5" width="15.625" style="545" customWidth="1"/>
    <col min="6" max="16384" width="9" style="289"/>
  </cols>
  <sheetData>
    <row r="1" spans="1:6">
      <c r="A1" s="532"/>
      <c r="B1" s="533"/>
      <c r="C1" s="533"/>
      <c r="D1" s="533"/>
      <c r="E1" s="533"/>
    </row>
    <row r="2" spans="1:6" ht="22.15" customHeight="1">
      <c r="A2" s="1405" t="s">
        <v>40</v>
      </c>
      <c r="B2" s="1405"/>
      <c r="C2" s="1405"/>
      <c r="D2" s="1405"/>
      <c r="E2" s="289"/>
    </row>
    <row r="3" spans="1:6">
      <c r="A3" s="532"/>
      <c r="B3" s="533"/>
      <c r="C3" s="533"/>
      <c r="D3" s="533"/>
      <c r="E3" s="533"/>
    </row>
    <row r="4" spans="1:6" ht="30">
      <c r="A4" s="534" t="s">
        <v>41</v>
      </c>
      <c r="B4" s="535" t="s">
        <v>42</v>
      </c>
      <c r="C4" s="534" t="s">
        <v>71</v>
      </c>
      <c r="D4" s="534" t="s">
        <v>43</v>
      </c>
      <c r="E4" s="534" t="s">
        <v>44</v>
      </c>
    </row>
    <row r="5" spans="1:6" ht="18" customHeight="1">
      <c r="A5" s="536" t="s">
        <v>45</v>
      </c>
      <c r="B5" s="536" t="s">
        <v>46</v>
      </c>
      <c r="C5" s="536" t="s">
        <v>47</v>
      </c>
      <c r="D5" s="536" t="s">
        <v>48</v>
      </c>
      <c r="E5" s="536" t="s">
        <v>49</v>
      </c>
    </row>
    <row r="6" spans="1:6" ht="45" customHeight="1">
      <c r="A6" s="537">
        <v>1</v>
      </c>
      <c r="B6" s="538"/>
      <c r="C6" s="539"/>
      <c r="D6" s="540"/>
      <c r="E6" s="541">
        <f t="shared" ref="E6:E15" si="0">C6*D6</f>
        <v>0</v>
      </c>
    </row>
    <row r="7" spans="1:6" ht="45" customHeight="1">
      <c r="A7" s="537">
        <v>2</v>
      </c>
      <c r="B7" s="538"/>
      <c r="C7" s="539"/>
      <c r="D7" s="540"/>
      <c r="E7" s="541">
        <f t="shared" si="0"/>
        <v>0</v>
      </c>
    </row>
    <row r="8" spans="1:6" ht="45" customHeight="1">
      <c r="A8" s="537">
        <v>3</v>
      </c>
      <c r="B8" s="538"/>
      <c r="C8" s="539"/>
      <c r="D8" s="540"/>
      <c r="E8" s="541">
        <f t="shared" si="0"/>
        <v>0</v>
      </c>
    </row>
    <row r="9" spans="1:6" ht="45" customHeight="1">
      <c r="A9" s="537">
        <v>4</v>
      </c>
      <c r="B9" s="538"/>
      <c r="C9" s="539"/>
      <c r="D9" s="540"/>
      <c r="E9" s="541">
        <f t="shared" si="0"/>
        <v>0</v>
      </c>
    </row>
    <row r="10" spans="1:6" ht="45" customHeight="1">
      <c r="A10" s="537">
        <v>5</v>
      </c>
      <c r="B10" s="538"/>
      <c r="C10" s="539"/>
      <c r="D10" s="540"/>
      <c r="E10" s="541">
        <f t="shared" si="0"/>
        <v>0</v>
      </c>
    </row>
    <row r="11" spans="1:6" ht="45" customHeight="1">
      <c r="A11" s="537">
        <v>6</v>
      </c>
      <c r="B11" s="538"/>
      <c r="C11" s="539"/>
      <c r="D11" s="540"/>
      <c r="E11" s="541">
        <f t="shared" si="0"/>
        <v>0</v>
      </c>
    </row>
    <row r="12" spans="1:6" ht="45" customHeight="1">
      <c r="A12" s="537">
        <v>7</v>
      </c>
      <c r="B12" s="538"/>
      <c r="C12" s="539"/>
      <c r="D12" s="540"/>
      <c r="E12" s="541">
        <f t="shared" si="0"/>
        <v>0</v>
      </c>
    </row>
    <row r="13" spans="1:6" ht="45" customHeight="1">
      <c r="A13" s="537">
        <v>8</v>
      </c>
      <c r="B13" s="538"/>
      <c r="C13" s="539"/>
      <c r="D13" s="540"/>
      <c r="E13" s="541">
        <f t="shared" si="0"/>
        <v>0</v>
      </c>
    </row>
    <row r="14" spans="1:6" ht="45" customHeight="1">
      <c r="A14" s="537">
        <v>9</v>
      </c>
      <c r="B14" s="538"/>
      <c r="C14" s="539"/>
      <c r="D14" s="540"/>
      <c r="E14" s="541">
        <f t="shared" si="0"/>
        <v>0</v>
      </c>
    </row>
    <row r="15" spans="1:6" ht="45" customHeight="1">
      <c r="A15" s="537">
        <v>10</v>
      </c>
      <c r="B15" s="538"/>
      <c r="C15" s="539"/>
      <c r="D15" s="540"/>
      <c r="E15" s="541">
        <f t="shared" si="0"/>
        <v>0</v>
      </c>
    </row>
    <row r="16" spans="1:6" ht="45" customHeight="1">
      <c r="A16" s="542"/>
      <c r="B16" s="543" t="s">
        <v>50</v>
      </c>
      <c r="C16" s="543"/>
      <c r="D16" s="543"/>
      <c r="E16" s="543">
        <f>SUM(E6:E15)</f>
        <v>0</v>
      </c>
      <c r="F16" s="270"/>
    </row>
    <row r="17" ht="30" customHeight="1"/>
    <row r="18" ht="30" customHeight="1"/>
    <row r="19" ht="30" customHeight="1"/>
    <row r="20" ht="30" customHeight="1"/>
    <row r="21" ht="30" customHeight="1"/>
  </sheetData>
  <sheetProtection password="916E" sheet="1" formatColumns="0" formatRows="0" selectLockedCells="1"/>
  <customSheetViews>
    <customSheetView guid="{B79CB868-E256-4BC8-93B8-32C16DA3E61B}" state="hidden">
      <selection activeCell="C8" sqref="C8"/>
      <pageMargins left="0.75" right="0.75" top="0.65" bottom="1" header="0.5" footer="0.5"/>
      <pageSetup orientation="portrait" r:id="rId1"/>
      <headerFooter alignWithMargins="0"/>
    </customSheetView>
    <customSheetView guid="{D5F8AD2D-F014-4A7B-9CE7-589273BD9F11}" state="hidden">
      <selection activeCell="C8" sqref="C8"/>
      <pageMargins left="0.75" right="0.75" top="0.65" bottom="1" header="0.5" footer="0.5"/>
      <pageSetup orientation="portrait" r:id="rId2"/>
      <headerFooter alignWithMargins="0"/>
    </customSheetView>
    <customSheetView guid="{8909CFDD-4F29-4C72-886E-908773EE94A2}" state="hidden">
      <selection activeCell="C8" sqref="C8"/>
      <pageMargins left="0.75" right="0.75" top="0.65" bottom="1" header="0.5" footer="0.5"/>
      <pageSetup orientation="portrait" r:id="rId3"/>
      <headerFooter alignWithMargins="0"/>
    </customSheetView>
    <customSheetView guid="{A34CC49F-E309-4C23-B4F6-1E3B307C10D1}" state="hidden">
      <selection activeCell="C8" sqref="C8"/>
      <pageMargins left="0.75" right="0.75" top="0.65" bottom="1" header="0.5" footer="0.5"/>
      <pageSetup orientation="portrait" r:id="rId4"/>
      <headerFooter alignWithMargins="0"/>
    </customSheetView>
    <customSheetView guid="{B835C05C-B615-4DCB-982D-4519616B3CD8}" state="hidden">
      <selection activeCell="C8" sqref="C8"/>
      <pageMargins left="0.75" right="0.75" top="0.65" bottom="1" header="0.5" footer="0.5"/>
      <pageSetup orientation="portrait" r:id="rId5"/>
      <headerFooter alignWithMargins="0"/>
    </customSheetView>
    <customSheetView guid="{223BC0FC-814D-40F0-9795-CE82A16FF3A5}" state="hidden">
      <selection activeCell="C8" sqref="C8"/>
      <pageMargins left="0.75" right="0.75" top="0.65" bottom="1" header="0.5" footer="0.5"/>
      <pageSetup orientation="portrait" r:id="rId6"/>
      <headerFooter alignWithMargins="0"/>
    </customSheetView>
    <customSheetView guid="{D53177B2-31EC-4222-B97A-A37DCFD9E45B}" state="hidden">
      <selection activeCell="C8" sqref="C8"/>
      <pageMargins left="0.75" right="0.75" top="0.65" bottom="1" header="0.5" footer="0.5"/>
      <pageSetup orientation="portrait" r:id="rId7"/>
      <headerFooter alignWithMargins="0"/>
    </customSheetView>
    <customSheetView guid="{B3CE7B10-A914-4559-A6DA-AED8C22AFD6D}" state="hidden">
      <selection activeCell="C8" sqref="C8"/>
      <pageMargins left="0.75" right="0.75" top="0.65" bottom="1" header="0.5" footer="0.5"/>
      <pageSetup orientation="portrait" r:id="rId8"/>
      <headerFooter alignWithMargins="0"/>
    </customSheetView>
    <customSheetView guid="{7487ED9F-BBED-4B2A-9631-22F1A430946B}">
      <selection activeCell="B6" sqref="B6:D15"/>
      <pageMargins left="0.75" right="0.75" top="0.65" bottom="1" header="0.5" footer="0.5"/>
      <pageSetup orientation="portrait" r:id="rId9"/>
      <headerFooter alignWithMargins="0"/>
    </customSheetView>
    <customSheetView guid="{A7DBDDEF-9245-44C6-9EBF-032DB6E1C0A2}" topLeftCell="A9">
      <selection activeCell="B6" sqref="B6:D15"/>
      <pageMargins left="0.75" right="0.75" top="0.65" bottom="1" header="0.5" footer="0.5"/>
      <pageSetup orientation="portrait" r:id="rId10"/>
      <headerFooter alignWithMargins="0"/>
    </customSheetView>
    <customSheetView guid="{E9F4E142-7D26-464D-BECA-4F3806DB1FE1}">
      <selection activeCell="G8" sqref="G8"/>
      <pageMargins left="0.75" right="0.75" top="0.65" bottom="1" header="0.5" footer="0.5"/>
      <pageSetup orientation="portrait" r:id="rId11"/>
      <headerFooter alignWithMargins="0"/>
    </customSheetView>
    <customSheetView guid="{27A45B7A-04F2-4516-B80B-5ED0825D4ED3}" scale="70">
      <selection activeCell="C6" sqref="C6:D6"/>
      <pageMargins left="0.75" right="0.75" top="0.65" bottom="1" header="0.5" footer="0.5"/>
      <pageSetup orientation="portrait" r:id="rId12"/>
      <headerFooter alignWithMargins="0"/>
    </customSheetView>
    <customSheetView guid="{ECE9294F-C910-4036-88BC-B1F2176FB06B}">
      <selection activeCell="B9" sqref="B9"/>
      <pageMargins left="0.75" right="0.75" top="0.65" bottom="1" header="0.5" footer="0.5"/>
      <pageSetup orientation="portrait" r:id="rId13"/>
      <headerFooter alignWithMargins="0"/>
    </customSheetView>
    <customSheetView guid="{B23AD343-29DA-4CE0-BD10-47BF44F3782F}">
      <selection activeCell="G8" sqref="G8"/>
      <pageMargins left="0.75" right="0.75" top="0.65" bottom="1" header="0.5" footer="0.5"/>
      <pageSetup orientation="portrait" r:id="rId14"/>
      <headerFooter alignWithMargins="0"/>
    </customSheetView>
    <customSheetView guid="{4AA1107B-A795-4744-B566-827168772C7A}">
      <selection activeCell="B6" sqref="B6:D15"/>
      <pageMargins left="0.75" right="0.75" top="0.65" bottom="1" header="0.5" footer="0.5"/>
      <pageSetup orientation="portrait" r:id="rId15"/>
      <headerFooter alignWithMargins="0"/>
    </customSheetView>
    <customSheetView guid="{EE46BCD1-F715-4FA9-A5FC-1B125AD601E0}">
      <selection activeCell="B6" sqref="B6:D15"/>
      <pageMargins left="0.75" right="0.75" top="0.65" bottom="1" header="0.5" footer="0.5"/>
      <pageSetup orientation="portrait" r:id="rId16"/>
      <headerFooter alignWithMargins="0"/>
    </customSheetView>
    <customSheetView guid="{D0757F9E-DF41-4B40-A5E5-F4F8FDD8D61D}" state="hidden">
      <selection activeCell="C8" sqref="C8"/>
      <pageMargins left="0.75" right="0.75" top="0.65" bottom="1" header="0.5" footer="0.5"/>
      <pageSetup orientation="portrait" r:id="rId17"/>
      <headerFooter alignWithMargins="0"/>
    </customSheetView>
    <customSheetView guid="{E97134B6-5E8D-4951-8DA0-73D065532361}" state="hidden">
      <selection activeCell="C8" sqref="C8"/>
      <pageMargins left="0.75" right="0.75" top="0.65" bottom="1" header="0.5" footer="0.5"/>
      <pageSetup orientation="portrait" r:id="rId18"/>
      <headerFooter alignWithMargins="0"/>
    </customSheetView>
    <customSheetView guid="{C431BC99-7569-44AB-83F6-AB73BDED3783}" state="hidden">
      <selection activeCell="C8" sqref="C8"/>
      <pageMargins left="0.75" right="0.75" top="0.65" bottom="1" header="0.5" footer="0.5"/>
      <pageSetup orientation="portrait" r:id="rId19"/>
      <headerFooter alignWithMargins="0"/>
    </customSheetView>
    <customSheetView guid="{498493C3-769C-4143-9114-C68CD1D40B11}" state="hidden">
      <selection activeCell="C8" sqref="C8"/>
      <pageMargins left="0.75" right="0.75" top="0.65" bottom="1" header="0.5" footer="0.5"/>
      <pageSetup orientation="portrait" r:id="rId20"/>
      <headerFooter alignWithMargins="0"/>
    </customSheetView>
    <customSheetView guid="{1E0C44A1-9358-4FBD-8C2C-4DB661DA1476}" state="hidden">
      <selection activeCell="C8" sqref="C8"/>
      <pageMargins left="0.75" right="0.75" top="0.65" bottom="1" header="0.5" footer="0.5"/>
      <pageSetup orientation="portrait" r:id="rId21"/>
      <headerFooter alignWithMargins="0"/>
    </customSheetView>
    <customSheetView guid="{A41EE4DE-0D82-4A56-8210-F78316511D11}" state="hidden">
      <selection activeCell="C8" sqref="C8"/>
      <pageMargins left="0.75" right="0.75" top="0.65" bottom="1" header="0.5" footer="0.5"/>
      <pageSetup orientation="portrait" r:id="rId22"/>
      <headerFooter alignWithMargins="0"/>
    </customSheetView>
    <customSheetView guid="{BB6473B7-092C-417E-97E7-ED0705AE17A0}" state="hidden">
      <selection activeCell="C8" sqref="C8"/>
      <pageMargins left="0.75" right="0.75" top="0.65" bottom="1" header="0.5" footer="0.5"/>
      <pageSetup orientation="portrait" r:id="rId23"/>
      <headerFooter alignWithMargins="0"/>
    </customSheetView>
    <customSheetView guid="{023E95C7-CD0A-46A1-945E-64751E02EBFE}" state="hidden">
      <selection activeCell="C8" sqref="C8"/>
      <pageMargins left="0.75" right="0.75" top="0.65" bottom="1" header="0.5" footer="0.5"/>
      <pageSetup orientation="portrait" r:id="rId24"/>
      <headerFooter alignWithMargins="0"/>
    </customSheetView>
    <customSheetView guid="{CB55CDDD-15EC-4265-9148-3411BBB26D54}" state="hidden">
      <selection activeCell="C8" sqref="C8"/>
      <pageMargins left="0.75" right="0.75" top="0.65" bottom="1" header="0.5" footer="0.5"/>
      <pageSetup orientation="portrait" r:id="rId25"/>
      <headerFooter alignWithMargins="0"/>
    </customSheetView>
    <customSheetView guid="{987A3FAC-920D-4C0C-8129-D8F4AFD7E477}" state="hidden">
      <selection activeCell="C8" sqref="C8"/>
      <pageMargins left="0.75" right="0.75" top="0.65" bottom="1" header="0.5" footer="0.5"/>
      <pageSetup orientation="portrait" r:id="rId26"/>
      <headerFooter alignWithMargins="0"/>
    </customSheetView>
  </customSheetViews>
  <mergeCells count="1">
    <mergeCell ref="A2:D2"/>
  </mergeCells>
  <phoneticPr fontId="30" type="noConversion"/>
  <pageMargins left="0.75" right="0.75" top="0.65" bottom="1" header="0.5" footer="0.5"/>
  <pageSetup orientation="portrait" r:id="rId27"/>
  <headerFooter alignWithMargins="0"/>
  <drawing r:id="rId2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544"/>
    <col min="2" max="2" width="26.875" style="545" customWidth="1"/>
    <col min="3" max="3" width="22.875" style="545" customWidth="1"/>
    <col min="4" max="5" width="15.625" style="545" customWidth="1"/>
    <col min="6" max="16384" width="9" style="289"/>
  </cols>
  <sheetData>
    <row r="1" spans="1:6">
      <c r="A1" s="532"/>
      <c r="B1" s="533"/>
      <c r="C1" s="533"/>
      <c r="D1" s="533"/>
      <c r="E1" s="533"/>
    </row>
    <row r="2" spans="1:6" ht="22.15" customHeight="1">
      <c r="A2" s="1405" t="s">
        <v>51</v>
      </c>
      <c r="B2" s="1405"/>
      <c r="C2" s="1405"/>
      <c r="D2" s="1406"/>
      <c r="E2"/>
    </row>
    <row r="3" spans="1:6">
      <c r="A3" s="532"/>
      <c r="B3" s="533"/>
      <c r="C3" s="533"/>
      <c r="D3" s="533"/>
      <c r="E3" s="533"/>
    </row>
    <row r="4" spans="1:6" ht="36" customHeight="1">
      <c r="A4" s="534" t="s">
        <v>41</v>
      </c>
      <c r="B4" s="535" t="s">
        <v>42</v>
      </c>
      <c r="C4" s="534" t="s">
        <v>52</v>
      </c>
      <c r="D4" s="534" t="s">
        <v>53</v>
      </c>
      <c r="E4" s="534" t="s">
        <v>54</v>
      </c>
    </row>
    <row r="5" spans="1:6" ht="18" customHeight="1">
      <c r="A5" s="536" t="s">
        <v>45</v>
      </c>
      <c r="B5" s="536" t="s">
        <v>46</v>
      </c>
      <c r="C5" s="536" t="s">
        <v>47</v>
      </c>
      <c r="D5" s="536" t="s">
        <v>48</v>
      </c>
      <c r="E5" s="536" t="s">
        <v>49</v>
      </c>
    </row>
    <row r="6" spans="1:6" ht="45" customHeight="1">
      <c r="A6" s="537">
        <v>1</v>
      </c>
      <c r="B6" s="538"/>
      <c r="C6" s="539"/>
      <c r="D6" s="540"/>
      <c r="E6" s="541">
        <f>C6*D6</f>
        <v>0</v>
      </c>
    </row>
    <row r="7" spans="1:6" ht="45" customHeight="1">
      <c r="A7" s="537">
        <v>2</v>
      </c>
      <c r="B7" s="538"/>
      <c r="C7" s="539"/>
      <c r="D7" s="540"/>
      <c r="E7" s="541">
        <f t="shared" ref="E7:E15" si="0">C7*D7</f>
        <v>0</v>
      </c>
    </row>
    <row r="8" spans="1:6" ht="45" customHeight="1">
      <c r="A8" s="537">
        <v>3</v>
      </c>
      <c r="B8" s="538"/>
      <c r="C8" s="539"/>
      <c r="D8" s="540"/>
      <c r="E8" s="541">
        <f t="shared" si="0"/>
        <v>0</v>
      </c>
    </row>
    <row r="9" spans="1:6" ht="45" customHeight="1">
      <c r="A9" s="537">
        <v>4</v>
      </c>
      <c r="B9" s="538"/>
      <c r="C9" s="539"/>
      <c r="D9" s="540"/>
      <c r="E9" s="541">
        <f t="shared" si="0"/>
        <v>0</v>
      </c>
    </row>
    <row r="10" spans="1:6" ht="45" customHeight="1">
      <c r="A10" s="537">
        <v>5</v>
      </c>
      <c r="B10" s="538"/>
      <c r="C10" s="539"/>
      <c r="D10" s="540"/>
      <c r="E10" s="541">
        <f t="shared" si="0"/>
        <v>0</v>
      </c>
    </row>
    <row r="11" spans="1:6" ht="45" customHeight="1">
      <c r="A11" s="537">
        <v>6</v>
      </c>
      <c r="B11" s="538"/>
      <c r="C11" s="539"/>
      <c r="D11" s="540"/>
      <c r="E11" s="541">
        <f t="shared" si="0"/>
        <v>0</v>
      </c>
    </row>
    <row r="12" spans="1:6" ht="45" customHeight="1">
      <c r="A12" s="537">
        <v>7</v>
      </c>
      <c r="B12" s="538"/>
      <c r="C12" s="539"/>
      <c r="D12" s="540"/>
      <c r="E12" s="541">
        <f t="shared" si="0"/>
        <v>0</v>
      </c>
    </row>
    <row r="13" spans="1:6" ht="45" customHeight="1">
      <c r="A13" s="537">
        <v>8</v>
      </c>
      <c r="B13" s="538"/>
      <c r="C13" s="539"/>
      <c r="D13" s="540"/>
      <c r="E13" s="541">
        <f t="shared" si="0"/>
        <v>0</v>
      </c>
    </row>
    <row r="14" spans="1:6" ht="45" customHeight="1">
      <c r="A14" s="537">
        <v>9</v>
      </c>
      <c r="B14" s="538"/>
      <c r="C14" s="539"/>
      <c r="D14" s="540"/>
      <c r="E14" s="541">
        <f t="shared" si="0"/>
        <v>0</v>
      </c>
    </row>
    <row r="15" spans="1:6" ht="45" customHeight="1">
      <c r="A15" s="537">
        <v>10</v>
      </c>
      <c r="B15" s="538"/>
      <c r="C15" s="539"/>
      <c r="D15" s="540"/>
      <c r="E15" s="541">
        <f t="shared" si="0"/>
        <v>0</v>
      </c>
    </row>
    <row r="16" spans="1:6" ht="45" customHeight="1">
      <c r="A16" s="542"/>
      <c r="B16" s="543" t="s">
        <v>50</v>
      </c>
      <c r="C16" s="543"/>
      <c r="D16" s="543"/>
      <c r="E16" s="543">
        <f>SUM(E6:E15)</f>
        <v>0</v>
      </c>
      <c r="F16" s="270"/>
    </row>
    <row r="17" ht="30" customHeight="1"/>
    <row r="18" ht="30" customHeight="1"/>
    <row r="19" ht="30" customHeight="1"/>
    <row r="20" ht="30" customHeight="1"/>
    <row r="21" ht="30" customHeight="1"/>
  </sheetData>
  <sheetProtection password="916E" sheet="1" formatColumns="0" formatRows="0" selectLockedCells="1"/>
  <customSheetViews>
    <customSheetView guid="{B79CB868-E256-4BC8-93B8-32C16DA3E61B}" state="hidden">
      <selection activeCell="B6" sqref="B6"/>
      <pageMargins left="0.75" right="0.75" top="0.65" bottom="1" header="0.5" footer="0.5"/>
      <pageSetup orientation="portrait" r:id="rId1"/>
      <headerFooter alignWithMargins="0"/>
    </customSheetView>
    <customSheetView guid="{D5F8AD2D-F014-4A7B-9CE7-589273BD9F11}" state="hidden">
      <selection activeCell="B6" sqref="B6"/>
      <pageMargins left="0.75" right="0.75" top="0.65" bottom="1" header="0.5" footer="0.5"/>
      <pageSetup orientation="portrait" r:id="rId2"/>
      <headerFooter alignWithMargins="0"/>
    </customSheetView>
    <customSheetView guid="{8909CFDD-4F29-4C72-886E-908773EE94A2}" state="hidden">
      <selection activeCell="B6" sqref="B6"/>
      <pageMargins left="0.75" right="0.75" top="0.65" bottom="1" header="0.5" footer="0.5"/>
      <pageSetup orientation="portrait" r:id="rId3"/>
      <headerFooter alignWithMargins="0"/>
    </customSheetView>
    <customSheetView guid="{A34CC49F-E309-4C23-B4F6-1E3B307C10D1}" state="hidden">
      <selection activeCell="B6" sqref="B6"/>
      <pageMargins left="0.75" right="0.75" top="0.65" bottom="1" header="0.5" footer="0.5"/>
      <pageSetup orientation="portrait" r:id="rId4"/>
      <headerFooter alignWithMargins="0"/>
    </customSheetView>
    <customSheetView guid="{B835C05C-B615-4DCB-982D-4519616B3CD8}" state="hidden">
      <selection activeCell="B6" sqref="B6"/>
      <pageMargins left="0.75" right="0.75" top="0.65" bottom="1" header="0.5" footer="0.5"/>
      <pageSetup orientation="portrait" r:id="rId5"/>
      <headerFooter alignWithMargins="0"/>
    </customSheetView>
    <customSheetView guid="{223BC0FC-814D-40F0-9795-CE82A16FF3A5}" state="hidden">
      <selection activeCell="B6" sqref="B6"/>
      <pageMargins left="0.75" right="0.75" top="0.65" bottom="1" header="0.5" footer="0.5"/>
      <pageSetup orientation="portrait" r:id="rId6"/>
      <headerFooter alignWithMargins="0"/>
    </customSheetView>
    <customSheetView guid="{D53177B2-31EC-4222-B97A-A37DCFD9E45B}" state="hidden">
      <selection activeCell="B6" sqref="B6"/>
      <pageMargins left="0.75" right="0.75" top="0.65" bottom="1" header="0.5" footer="0.5"/>
      <pageSetup orientation="portrait" r:id="rId7"/>
      <headerFooter alignWithMargins="0"/>
    </customSheetView>
    <customSheetView guid="{B3CE7B10-A914-4559-A6DA-AED8C22AFD6D}" state="hidden">
      <selection activeCell="B6" sqref="B6"/>
      <pageMargins left="0.75" right="0.75" top="0.65" bottom="1" header="0.5" footer="0.5"/>
      <pageSetup orientation="portrait" r:id="rId8"/>
      <headerFooter alignWithMargins="0"/>
    </customSheetView>
    <customSheetView guid="{7487ED9F-BBED-4B2A-9631-22F1A430946B}" topLeftCell="A10">
      <selection activeCell="G8" sqref="G8"/>
      <pageMargins left="0.75" right="0.75" top="0.65" bottom="1" header="0.5" footer="0.5"/>
      <pageSetup orientation="portrait" r:id="rId9"/>
      <headerFooter alignWithMargins="0"/>
    </customSheetView>
    <customSheetView guid="{A7DBDDEF-9245-44C6-9EBF-032DB6E1C0A2}" topLeftCell="A10">
      <selection activeCell="G8" sqref="G8"/>
      <pageMargins left="0.75" right="0.75" top="0.65" bottom="1" header="0.5" footer="0.5"/>
      <pageSetup orientation="portrait" r:id="rId10"/>
      <headerFooter alignWithMargins="0"/>
    </customSheetView>
    <customSheetView guid="{E9F4E142-7D26-464D-BECA-4F3806DB1FE1}">
      <selection activeCell="G8" sqref="G8"/>
      <pageMargins left="0.75" right="0.75" top="0.65" bottom="1" header="0.5" footer="0.5"/>
      <pageSetup orientation="portrait" r:id="rId11"/>
      <headerFooter alignWithMargins="0"/>
    </customSheetView>
    <customSheetView guid="{27A45B7A-04F2-4516-B80B-5ED0825D4ED3}" scale="70">
      <selection activeCell="C6" sqref="C6:D6"/>
      <pageMargins left="0.75" right="0.75" top="0.65" bottom="1" header="0.5" footer="0.5"/>
      <pageSetup orientation="portrait" r:id="rId12"/>
      <headerFooter alignWithMargins="0"/>
    </customSheetView>
    <customSheetView guid="{ECE9294F-C910-4036-88BC-B1F2176FB06B}">
      <selection activeCell="B11" sqref="B11"/>
      <pageMargins left="0.75" right="0.75" top="0.65" bottom="1" header="0.5" footer="0.5"/>
      <pageSetup orientation="portrait" r:id="rId13"/>
      <headerFooter alignWithMargins="0"/>
    </customSheetView>
    <customSheetView guid="{B23AD343-29DA-4CE0-BD10-47BF44F3782F}">
      <selection activeCell="G8" sqref="G8"/>
      <pageMargins left="0.75" right="0.75" top="0.65" bottom="1" header="0.5" footer="0.5"/>
      <pageSetup orientation="portrait" r:id="rId14"/>
      <headerFooter alignWithMargins="0"/>
    </customSheetView>
    <customSheetView guid="{4AA1107B-A795-4744-B566-827168772C7A}" topLeftCell="A10">
      <selection activeCell="G8" sqref="G8"/>
      <pageMargins left="0.75" right="0.75" top="0.65" bottom="1" header="0.5" footer="0.5"/>
      <pageSetup orientation="portrait" r:id="rId15"/>
      <headerFooter alignWithMargins="0"/>
    </customSheetView>
    <customSheetView guid="{EE46BCD1-F715-4FA9-A5FC-1B125AD601E0}">
      <selection activeCell="G8" sqref="G8"/>
      <pageMargins left="0.75" right="0.75" top="0.65" bottom="1" header="0.5" footer="0.5"/>
      <pageSetup orientation="portrait" r:id="rId16"/>
      <headerFooter alignWithMargins="0"/>
    </customSheetView>
    <customSheetView guid="{D0757F9E-DF41-4B40-A5E5-F4F8FDD8D61D}" state="hidden">
      <selection activeCell="B6" sqref="B6"/>
      <pageMargins left="0.75" right="0.75" top="0.65" bottom="1" header="0.5" footer="0.5"/>
      <pageSetup orientation="portrait" r:id="rId17"/>
      <headerFooter alignWithMargins="0"/>
    </customSheetView>
    <customSheetView guid="{E97134B6-5E8D-4951-8DA0-73D065532361}" state="hidden">
      <selection activeCell="B6" sqref="B6"/>
      <pageMargins left="0.75" right="0.75" top="0.65" bottom="1" header="0.5" footer="0.5"/>
      <pageSetup orientation="portrait" r:id="rId18"/>
      <headerFooter alignWithMargins="0"/>
    </customSheetView>
    <customSheetView guid="{C431BC99-7569-44AB-83F6-AB73BDED3783}" state="hidden">
      <selection activeCell="B6" sqref="B6"/>
      <pageMargins left="0.75" right="0.75" top="0.65" bottom="1" header="0.5" footer="0.5"/>
      <pageSetup orientation="portrait" r:id="rId19"/>
      <headerFooter alignWithMargins="0"/>
    </customSheetView>
    <customSheetView guid="{498493C3-769C-4143-9114-C68CD1D40B11}" state="hidden">
      <selection activeCell="B6" sqref="B6"/>
      <pageMargins left="0.75" right="0.75" top="0.65" bottom="1" header="0.5" footer="0.5"/>
      <pageSetup orientation="portrait" r:id="rId20"/>
      <headerFooter alignWithMargins="0"/>
    </customSheetView>
    <customSheetView guid="{1E0C44A1-9358-4FBD-8C2C-4DB661DA1476}" state="hidden">
      <selection activeCell="B6" sqref="B6"/>
      <pageMargins left="0.75" right="0.75" top="0.65" bottom="1" header="0.5" footer="0.5"/>
      <pageSetup orientation="portrait" r:id="rId21"/>
      <headerFooter alignWithMargins="0"/>
    </customSheetView>
    <customSheetView guid="{A41EE4DE-0D82-4A56-8210-F78316511D11}" state="hidden">
      <selection activeCell="B6" sqref="B6"/>
      <pageMargins left="0.75" right="0.75" top="0.65" bottom="1" header="0.5" footer="0.5"/>
      <pageSetup orientation="portrait" r:id="rId22"/>
      <headerFooter alignWithMargins="0"/>
    </customSheetView>
    <customSheetView guid="{BB6473B7-092C-417E-97E7-ED0705AE17A0}" state="hidden">
      <selection activeCell="B6" sqref="B6"/>
      <pageMargins left="0.75" right="0.75" top="0.65" bottom="1" header="0.5" footer="0.5"/>
      <pageSetup orientation="portrait" r:id="rId23"/>
      <headerFooter alignWithMargins="0"/>
    </customSheetView>
    <customSheetView guid="{023E95C7-CD0A-46A1-945E-64751E02EBFE}" state="hidden">
      <selection activeCell="B6" sqref="B6"/>
      <pageMargins left="0.75" right="0.75" top="0.65" bottom="1" header="0.5" footer="0.5"/>
      <pageSetup orientation="portrait" r:id="rId24"/>
      <headerFooter alignWithMargins="0"/>
    </customSheetView>
    <customSheetView guid="{CB55CDDD-15EC-4265-9148-3411BBB26D54}" state="hidden">
      <selection activeCell="B6" sqref="B6"/>
      <pageMargins left="0.75" right="0.75" top="0.65" bottom="1" header="0.5" footer="0.5"/>
      <pageSetup orientation="portrait" r:id="rId25"/>
      <headerFooter alignWithMargins="0"/>
    </customSheetView>
    <customSheetView guid="{987A3FAC-920D-4C0C-8129-D8F4AFD7E477}" state="hidden">
      <selection activeCell="B6" sqref="B6"/>
      <pageMargins left="0.75" right="0.75" top="0.65" bottom="1" header="0.5" footer="0.5"/>
      <pageSetup orientation="portrait" r:id="rId26"/>
      <headerFooter alignWithMargins="0"/>
    </customSheetView>
  </customSheetViews>
  <mergeCells count="1">
    <mergeCell ref="A2:D2"/>
  </mergeCells>
  <phoneticPr fontId="30" type="noConversion"/>
  <pageMargins left="0.75" right="0.75" top="0.65" bottom="1" header="0.5" footer="0.5"/>
  <pageSetup orientation="portrait" r:id="rId27"/>
  <headerFooter alignWithMargins="0"/>
  <drawing r:id="rId2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544" customWidth="1"/>
    <col min="2" max="4" width="20.625" style="545" customWidth="1"/>
    <col min="5" max="5" width="9.625" style="545" customWidth="1"/>
    <col min="6" max="6" width="12.625" style="545" customWidth="1"/>
    <col min="7" max="16384" width="9" style="289"/>
  </cols>
  <sheetData>
    <row r="1" spans="1:7">
      <c r="A1" s="532"/>
      <c r="B1" s="533"/>
      <c r="C1" s="533"/>
      <c r="D1" s="533"/>
      <c r="E1" s="533"/>
      <c r="F1" s="533"/>
    </row>
    <row r="2" spans="1:7" ht="22.15" customHeight="1">
      <c r="A2" s="1405" t="s">
        <v>55</v>
      </c>
      <c r="B2" s="1405"/>
      <c r="C2" s="1405"/>
      <c r="D2" s="1405"/>
      <c r="E2" s="1406"/>
      <c r="F2" s="289"/>
    </row>
    <row r="3" spans="1:7">
      <c r="A3" s="532"/>
      <c r="B3" s="533"/>
      <c r="C3" s="533"/>
      <c r="D3" s="533"/>
      <c r="E3" s="533"/>
      <c r="F3" s="533"/>
    </row>
    <row r="4" spans="1:7" ht="53.25" customHeight="1">
      <c r="A4" s="534" t="s">
        <v>41</v>
      </c>
      <c r="B4" s="535" t="s">
        <v>42</v>
      </c>
      <c r="C4" s="534" t="s">
        <v>56</v>
      </c>
      <c r="D4" s="534" t="s">
        <v>57</v>
      </c>
      <c r="E4" s="534" t="s">
        <v>58</v>
      </c>
      <c r="F4" s="534" t="s">
        <v>59</v>
      </c>
    </row>
    <row r="5" spans="1:7" ht="18" customHeight="1">
      <c r="A5" s="536" t="s">
        <v>45</v>
      </c>
      <c r="B5" s="536" t="s">
        <v>46</v>
      </c>
      <c r="C5" s="536" t="s">
        <v>47</v>
      </c>
      <c r="D5" s="536" t="s">
        <v>48</v>
      </c>
      <c r="E5" s="546" t="s">
        <v>60</v>
      </c>
      <c r="F5" s="536" t="s">
        <v>61</v>
      </c>
    </row>
    <row r="6" spans="1:7" ht="45" customHeight="1">
      <c r="A6" s="537">
        <v>1</v>
      </c>
      <c r="B6" s="538"/>
      <c r="C6" s="539"/>
      <c r="D6" s="539"/>
      <c r="E6" s="540"/>
      <c r="F6" s="541">
        <f>C6*E6</f>
        <v>0</v>
      </c>
    </row>
    <row r="7" spans="1:7" ht="45" customHeight="1">
      <c r="A7" s="537">
        <v>2</v>
      </c>
      <c r="B7" s="538"/>
      <c r="C7" s="539"/>
      <c r="D7" s="539"/>
      <c r="E7" s="540"/>
      <c r="F7" s="541">
        <f t="shared" ref="F7:F15" si="0">C7*E7</f>
        <v>0</v>
      </c>
    </row>
    <row r="8" spans="1:7" ht="45" customHeight="1">
      <c r="A8" s="537">
        <v>3</v>
      </c>
      <c r="B8" s="538"/>
      <c r="C8" s="539"/>
      <c r="D8" s="539"/>
      <c r="E8" s="540"/>
      <c r="F8" s="541">
        <f t="shared" si="0"/>
        <v>0</v>
      </c>
    </row>
    <row r="9" spans="1:7" ht="45" customHeight="1">
      <c r="A9" s="537">
        <v>4</v>
      </c>
      <c r="B9" s="538"/>
      <c r="C9" s="539"/>
      <c r="D9" s="539"/>
      <c r="E9" s="540"/>
      <c r="F9" s="541">
        <f t="shared" si="0"/>
        <v>0</v>
      </c>
    </row>
    <row r="10" spans="1:7" ht="45" customHeight="1">
      <c r="A10" s="537">
        <v>5</v>
      </c>
      <c r="B10" s="538"/>
      <c r="C10" s="539"/>
      <c r="D10" s="539"/>
      <c r="E10" s="540"/>
      <c r="F10" s="541">
        <f t="shared" si="0"/>
        <v>0</v>
      </c>
    </row>
    <row r="11" spans="1:7" ht="45" customHeight="1">
      <c r="A11" s="537">
        <v>6</v>
      </c>
      <c r="B11" s="538"/>
      <c r="C11" s="539"/>
      <c r="D11" s="539"/>
      <c r="E11" s="540"/>
      <c r="F11" s="541">
        <f t="shared" si="0"/>
        <v>0</v>
      </c>
    </row>
    <row r="12" spans="1:7" ht="45" customHeight="1">
      <c r="A12" s="537">
        <v>7</v>
      </c>
      <c r="B12" s="538"/>
      <c r="C12" s="539"/>
      <c r="D12" s="539"/>
      <c r="E12" s="540"/>
      <c r="F12" s="541">
        <f t="shared" si="0"/>
        <v>0</v>
      </c>
    </row>
    <row r="13" spans="1:7" ht="45" customHeight="1">
      <c r="A13" s="537">
        <v>8</v>
      </c>
      <c r="B13" s="538"/>
      <c r="C13" s="539"/>
      <c r="D13" s="539"/>
      <c r="E13" s="540"/>
      <c r="F13" s="541">
        <f t="shared" si="0"/>
        <v>0</v>
      </c>
    </row>
    <row r="14" spans="1:7" ht="45" customHeight="1">
      <c r="A14" s="537">
        <v>9</v>
      </c>
      <c r="B14" s="538"/>
      <c r="C14" s="539"/>
      <c r="D14" s="539"/>
      <c r="E14" s="540"/>
      <c r="F14" s="541">
        <f t="shared" si="0"/>
        <v>0</v>
      </c>
    </row>
    <row r="15" spans="1:7" ht="45" customHeight="1">
      <c r="A15" s="537">
        <v>10</v>
      </c>
      <c r="B15" s="538"/>
      <c r="C15" s="539"/>
      <c r="D15" s="539"/>
      <c r="E15" s="540"/>
      <c r="F15" s="541">
        <f t="shared" si="0"/>
        <v>0</v>
      </c>
    </row>
    <row r="16" spans="1:7" ht="45" customHeight="1">
      <c r="A16" s="542"/>
      <c r="B16" s="543" t="s">
        <v>50</v>
      </c>
      <c r="C16" s="543"/>
      <c r="D16" s="543"/>
      <c r="E16" s="543"/>
      <c r="F16" s="543">
        <f>SUM(F6:F15)</f>
        <v>0</v>
      </c>
      <c r="G16" s="270"/>
    </row>
    <row r="17" ht="30" customHeight="1"/>
    <row r="18" ht="30" customHeight="1"/>
    <row r="19" ht="30" customHeight="1"/>
    <row r="20" ht="30" customHeight="1"/>
    <row r="21" ht="30" customHeight="1"/>
  </sheetData>
  <sheetProtection password="E848" sheet="1" formatColumns="0" formatRows="0" selectLockedCells="1"/>
  <customSheetViews>
    <customSheetView guid="{B79CB868-E256-4BC8-93B8-32C16DA3E61B}" state="hidden">
      <selection activeCell="E8" sqref="E8"/>
      <pageMargins left="0.75" right="0.62" top="0.65" bottom="1" header="0.5" footer="0.5"/>
      <pageSetup orientation="portrait" r:id="rId1"/>
      <headerFooter alignWithMargins="0"/>
    </customSheetView>
    <customSheetView guid="{D5F8AD2D-F014-4A7B-9CE7-589273BD9F11}" state="hidden">
      <selection activeCell="E8" sqref="E8"/>
      <pageMargins left="0.75" right="0.62" top="0.65" bottom="1" header="0.5" footer="0.5"/>
      <pageSetup orientation="portrait" r:id="rId2"/>
      <headerFooter alignWithMargins="0"/>
    </customSheetView>
    <customSheetView guid="{8909CFDD-4F29-4C72-886E-908773EE94A2}" state="hidden">
      <selection activeCell="E8" sqref="E8"/>
      <pageMargins left="0.75" right="0.62" top="0.65" bottom="1" header="0.5" footer="0.5"/>
      <pageSetup orientation="portrait" r:id="rId3"/>
      <headerFooter alignWithMargins="0"/>
    </customSheetView>
    <customSheetView guid="{A34CC49F-E309-4C23-B4F6-1E3B307C10D1}" state="hidden">
      <selection activeCell="E8" sqref="E8"/>
      <pageMargins left="0.75" right="0.62" top="0.65" bottom="1" header="0.5" footer="0.5"/>
      <pageSetup orientation="portrait" r:id="rId4"/>
      <headerFooter alignWithMargins="0"/>
    </customSheetView>
    <customSheetView guid="{B835C05C-B615-4DCB-982D-4519616B3CD8}" state="hidden">
      <selection activeCell="E8" sqref="E8"/>
      <pageMargins left="0.75" right="0.62" top="0.65" bottom="1" header="0.5" footer="0.5"/>
      <pageSetup orientation="portrait" r:id="rId5"/>
      <headerFooter alignWithMargins="0"/>
    </customSheetView>
    <customSheetView guid="{223BC0FC-814D-40F0-9795-CE82A16FF3A5}" state="hidden">
      <selection activeCell="E8" sqref="E8"/>
      <pageMargins left="0.75" right="0.62" top="0.65" bottom="1" header="0.5" footer="0.5"/>
      <pageSetup orientation="portrait" r:id="rId6"/>
      <headerFooter alignWithMargins="0"/>
    </customSheetView>
    <customSheetView guid="{D53177B2-31EC-4222-B97A-A37DCFD9E45B}" state="hidden">
      <selection activeCell="E8" sqref="E8"/>
      <pageMargins left="0.75" right="0.62" top="0.65" bottom="1" header="0.5" footer="0.5"/>
      <pageSetup orientation="portrait" r:id="rId7"/>
      <headerFooter alignWithMargins="0"/>
    </customSheetView>
    <customSheetView guid="{B3CE7B10-A914-4559-A6DA-AED8C22AFD6D}" state="hidden">
      <selection activeCell="E8" sqref="E8"/>
      <pageMargins left="0.75" right="0.62" top="0.65" bottom="1" header="0.5" footer="0.5"/>
      <pageSetup orientation="portrait" r:id="rId8"/>
      <headerFooter alignWithMargins="0"/>
    </customSheetView>
    <customSheetView guid="{7487ED9F-BBED-4B2A-9631-22F1A430946B}">
      <selection activeCell="E8" sqref="E8"/>
      <pageMargins left="0.75" right="0.62" top="0.65" bottom="1" header="0.5" footer="0.5"/>
      <pageSetup orientation="portrait" r:id="rId9"/>
      <headerFooter alignWithMargins="0"/>
    </customSheetView>
    <customSheetView guid="{A7DBDDEF-9245-44C6-9EBF-032DB6E1C0A2}" topLeftCell="A9">
      <selection activeCell="B9" sqref="B9"/>
      <pageMargins left="0.75" right="0.62" top="0.65" bottom="1" header="0.5" footer="0.5"/>
      <pageSetup orientation="portrait" r:id="rId10"/>
      <headerFooter alignWithMargins="0"/>
    </customSheetView>
    <customSheetView guid="{E9F4E142-7D26-464D-BECA-4F3806DB1FE1}">
      <selection activeCell="G8" sqref="G8"/>
      <pageMargins left="0.75" right="0.62" top="0.65" bottom="1" header="0.5" footer="0.5"/>
      <pageSetup orientation="portrait" r:id="rId11"/>
      <headerFooter alignWithMargins="0"/>
    </customSheetView>
    <customSheetView guid="{27A45B7A-04F2-4516-B80B-5ED0825D4ED3}" scale="70">
      <selection activeCell="C6" sqref="C6"/>
      <pageMargins left="0.75" right="0.62" top="0.65" bottom="1" header="0.5" footer="0.5"/>
      <pageSetup orientation="portrait" r:id="rId12"/>
      <headerFooter alignWithMargins="0"/>
    </customSheetView>
    <customSheetView guid="{ECE9294F-C910-4036-88BC-B1F2176FB06B}">
      <selection activeCell="B6" sqref="B6"/>
      <pageMargins left="0.75" right="0.62" top="0.65" bottom="1" header="0.5" footer="0.5"/>
      <pageSetup orientation="portrait" r:id="rId13"/>
      <headerFooter alignWithMargins="0"/>
    </customSheetView>
    <customSheetView guid="{B23AD343-29DA-4CE0-BD10-47BF44F3782F}">
      <selection activeCell="G8" sqref="G8"/>
      <pageMargins left="0.75" right="0.62" top="0.65" bottom="1" header="0.5" footer="0.5"/>
      <pageSetup orientation="portrait" r:id="rId14"/>
      <headerFooter alignWithMargins="0"/>
    </customSheetView>
    <customSheetView guid="{4AA1107B-A795-4744-B566-827168772C7A}">
      <selection activeCell="E8" sqref="E8"/>
      <pageMargins left="0.75" right="0.62" top="0.65" bottom="1" header="0.5" footer="0.5"/>
      <pageSetup orientation="portrait" r:id="rId15"/>
      <headerFooter alignWithMargins="0"/>
    </customSheetView>
    <customSheetView guid="{EE46BCD1-F715-4FA9-A5FC-1B125AD601E0}">
      <selection activeCell="E8" sqref="E8"/>
      <pageMargins left="0.75" right="0.62" top="0.65" bottom="1" header="0.5" footer="0.5"/>
      <pageSetup orientation="portrait" r:id="rId16"/>
      <headerFooter alignWithMargins="0"/>
    </customSheetView>
    <customSheetView guid="{D0757F9E-DF41-4B40-A5E5-F4F8FDD8D61D}" state="hidden">
      <selection activeCell="E8" sqref="E8"/>
      <pageMargins left="0.75" right="0.62" top="0.65" bottom="1" header="0.5" footer="0.5"/>
      <pageSetup orientation="portrait" r:id="rId17"/>
      <headerFooter alignWithMargins="0"/>
    </customSheetView>
    <customSheetView guid="{E97134B6-5E8D-4951-8DA0-73D065532361}" state="hidden">
      <selection activeCell="E8" sqref="E8"/>
      <pageMargins left="0.75" right="0.62" top="0.65" bottom="1" header="0.5" footer="0.5"/>
      <pageSetup orientation="portrait" r:id="rId18"/>
      <headerFooter alignWithMargins="0"/>
    </customSheetView>
    <customSheetView guid="{C431BC99-7569-44AB-83F6-AB73BDED3783}" state="hidden">
      <selection activeCell="E8" sqref="E8"/>
      <pageMargins left="0.75" right="0.62" top="0.65" bottom="1" header="0.5" footer="0.5"/>
      <pageSetup orientation="portrait" r:id="rId19"/>
      <headerFooter alignWithMargins="0"/>
    </customSheetView>
    <customSheetView guid="{498493C3-769C-4143-9114-C68CD1D40B11}" state="hidden">
      <selection activeCell="E8" sqref="E8"/>
      <pageMargins left="0.75" right="0.62" top="0.65" bottom="1" header="0.5" footer="0.5"/>
      <pageSetup orientation="portrait" r:id="rId20"/>
      <headerFooter alignWithMargins="0"/>
    </customSheetView>
    <customSheetView guid="{1E0C44A1-9358-4FBD-8C2C-4DB661DA1476}" state="hidden">
      <selection activeCell="E8" sqref="E8"/>
      <pageMargins left="0.75" right="0.62" top="0.65" bottom="1" header="0.5" footer="0.5"/>
      <pageSetup orientation="portrait" r:id="rId21"/>
      <headerFooter alignWithMargins="0"/>
    </customSheetView>
    <customSheetView guid="{A41EE4DE-0D82-4A56-8210-F78316511D11}" state="hidden">
      <selection activeCell="E8" sqref="E8"/>
      <pageMargins left="0.75" right="0.62" top="0.65" bottom="1" header="0.5" footer="0.5"/>
      <pageSetup orientation="portrait" r:id="rId22"/>
      <headerFooter alignWithMargins="0"/>
    </customSheetView>
    <customSheetView guid="{BB6473B7-092C-417E-97E7-ED0705AE17A0}" state="hidden">
      <selection activeCell="E8" sqref="E8"/>
      <pageMargins left="0.75" right="0.62" top="0.65" bottom="1" header="0.5" footer="0.5"/>
      <pageSetup orientation="portrait" r:id="rId23"/>
      <headerFooter alignWithMargins="0"/>
    </customSheetView>
    <customSheetView guid="{023E95C7-CD0A-46A1-945E-64751E02EBFE}" state="hidden">
      <selection activeCell="E8" sqref="E8"/>
      <pageMargins left="0.75" right="0.62" top="0.65" bottom="1" header="0.5" footer="0.5"/>
      <pageSetup orientation="portrait" r:id="rId24"/>
      <headerFooter alignWithMargins="0"/>
    </customSheetView>
    <customSheetView guid="{CB55CDDD-15EC-4265-9148-3411BBB26D54}" state="hidden">
      <selection activeCell="E8" sqref="E8"/>
      <pageMargins left="0.75" right="0.62" top="0.65" bottom="1" header="0.5" footer="0.5"/>
      <pageSetup orientation="portrait" r:id="rId25"/>
      <headerFooter alignWithMargins="0"/>
    </customSheetView>
    <customSheetView guid="{987A3FAC-920D-4C0C-8129-D8F4AFD7E477}" state="hidden">
      <selection activeCell="E8" sqref="E8"/>
      <pageMargins left="0.75" right="0.62" top="0.65" bottom="1" header="0.5" footer="0.5"/>
      <pageSetup orientation="portrait" r:id="rId26"/>
      <headerFooter alignWithMargins="0"/>
    </customSheetView>
  </customSheetViews>
  <mergeCells count="1">
    <mergeCell ref="A2:E2"/>
  </mergeCells>
  <phoneticPr fontId="30" type="noConversion"/>
  <pageMargins left="0.75" right="0.62" top="0.65" bottom="1" header="0.5" footer="0.5"/>
  <pageSetup orientation="portrait" r:id="rId27"/>
  <headerFooter alignWithMargins="0"/>
  <drawing r:id="rId2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tabSelected="1" view="pageBreakPreview" topLeftCell="A35" zoomScaleNormal="100" zoomScaleSheetLayoutView="100" workbookViewId="0">
      <selection activeCell="C5" sqref="C5:F5"/>
    </sheetView>
  </sheetViews>
  <sheetFormatPr defaultColWidth="8" defaultRowHeight="16.5"/>
  <cols>
    <col min="1" max="1" width="10.375" style="437" customWidth="1"/>
    <col min="2" max="2" width="9.375" style="439" customWidth="1"/>
    <col min="3" max="3" width="12.875" style="437" customWidth="1"/>
    <col min="4" max="4" width="18.125" style="437" customWidth="1"/>
    <col min="5" max="5" width="19.375" style="437" customWidth="1"/>
    <col min="6" max="6" width="29" style="437" customWidth="1"/>
    <col min="7" max="8" width="8" style="437" hidden="1" customWidth="1"/>
    <col min="9" max="11" width="8" style="436" hidden="1" customWidth="1"/>
    <col min="12" max="24" width="8" style="436" customWidth="1"/>
    <col min="25" max="27" width="8" style="436" hidden="1" customWidth="1"/>
    <col min="28" max="28" width="17.5" style="436" hidden="1" customWidth="1"/>
    <col min="29" max="29" width="12.125" style="436" hidden="1" customWidth="1"/>
    <col min="30" max="30" width="8" style="434" hidden="1" customWidth="1"/>
    <col min="31" max="31" width="8" style="435" hidden="1" customWidth="1"/>
    <col min="32" max="32" width="12" style="435" hidden="1" customWidth="1"/>
    <col min="33" max="35" width="8" style="434" hidden="1" customWidth="1"/>
    <col min="36" max="36" width="9.125" style="434" hidden="1" customWidth="1"/>
    <col min="37" max="40" width="8" style="434" hidden="1" customWidth="1"/>
    <col min="41" max="41" width="8" style="434" customWidth="1"/>
    <col min="42" max="16384" width="8" style="436"/>
  </cols>
  <sheetData>
    <row r="1" spans="1:36" ht="17.25">
      <c r="A1" s="429" t="str">
        <f>Cover!B3</f>
        <v>Specification No.: CC/T/W-AIS/DOM/A06/23/02699</v>
      </c>
      <c r="B1" s="429"/>
      <c r="C1" s="430"/>
      <c r="D1" s="430"/>
      <c r="E1" s="430"/>
      <c r="F1" s="431" t="s">
        <v>306</v>
      </c>
      <c r="G1" s="432"/>
      <c r="H1" s="432"/>
      <c r="I1" s="433"/>
      <c r="J1" s="433"/>
      <c r="K1" s="433"/>
      <c r="L1" s="433"/>
      <c r="M1" s="433"/>
      <c r="N1" s="433"/>
      <c r="O1" s="433"/>
      <c r="P1" s="433"/>
      <c r="Q1" s="433"/>
      <c r="R1" s="433"/>
      <c r="S1" s="433"/>
      <c r="T1" s="433"/>
      <c r="U1" s="433"/>
      <c r="V1" s="433"/>
      <c r="W1" s="433"/>
      <c r="X1" s="433"/>
      <c r="Y1" s="433"/>
      <c r="Z1" s="433" t="str">
        <f>'Names of Bidder'!D6</f>
        <v>Sole Bidder</v>
      </c>
      <c r="AA1" s="433"/>
      <c r="AB1" s="433"/>
      <c r="AC1" s="433"/>
      <c r="AE1" s="435">
        <v>1</v>
      </c>
      <c r="AF1" s="435" t="s">
        <v>95</v>
      </c>
      <c r="AI1" s="435">
        <v>1</v>
      </c>
      <c r="AJ1" s="434" t="s">
        <v>99</v>
      </c>
    </row>
    <row r="2" spans="1:36">
      <c r="B2" s="437"/>
      <c r="Z2" s="436">
        <f>'Names of Bidder'!L6</f>
        <v>0</v>
      </c>
      <c r="AE2" s="435">
        <v>2</v>
      </c>
      <c r="AF2" s="435" t="s">
        <v>96</v>
      </c>
      <c r="AI2" s="435">
        <v>2</v>
      </c>
      <c r="AJ2" s="434" t="s">
        <v>100</v>
      </c>
    </row>
    <row r="3" spans="1:36">
      <c r="A3" s="1410" t="s">
        <v>250</v>
      </c>
      <c r="B3" s="1410"/>
      <c r="C3" s="1410"/>
      <c r="D3" s="1410"/>
      <c r="E3" s="1410"/>
      <c r="F3" s="1410"/>
      <c r="G3" s="432"/>
      <c r="H3" s="432"/>
      <c r="I3" s="433"/>
      <c r="J3" s="433"/>
      <c r="K3" s="433"/>
      <c r="L3" s="433"/>
      <c r="M3" s="433"/>
      <c r="N3" s="433"/>
      <c r="O3" s="433"/>
      <c r="P3" s="433"/>
      <c r="Q3" s="433"/>
      <c r="R3" s="433"/>
      <c r="S3" s="433"/>
      <c r="T3" s="433"/>
      <c r="U3" s="433"/>
      <c r="V3" s="433"/>
      <c r="W3" s="433"/>
      <c r="X3" s="433"/>
      <c r="Y3" s="433"/>
      <c r="Z3" s="433"/>
      <c r="AA3" s="433"/>
      <c r="AB3" s="433"/>
      <c r="AC3" s="433"/>
      <c r="AE3" s="435">
        <v>3</v>
      </c>
      <c r="AF3" s="435" t="s">
        <v>97</v>
      </c>
      <c r="AI3" s="435">
        <v>3</v>
      </c>
      <c r="AJ3" s="434" t="s">
        <v>101</v>
      </c>
    </row>
    <row r="4" spans="1:36">
      <c r="A4" s="438"/>
      <c r="B4" s="438"/>
      <c r="C4" s="438"/>
      <c r="D4" s="438"/>
      <c r="E4" s="438"/>
      <c r="F4" s="438"/>
      <c r="G4" s="432"/>
      <c r="H4" s="432"/>
      <c r="I4" s="433"/>
      <c r="J4" s="433"/>
      <c r="K4" s="433"/>
      <c r="L4" s="433"/>
      <c r="M4" s="433"/>
      <c r="N4" s="433"/>
      <c r="O4" s="433"/>
      <c r="P4" s="433"/>
      <c r="Q4" s="433"/>
      <c r="R4" s="433"/>
      <c r="S4" s="433"/>
      <c r="T4" s="433"/>
      <c r="U4" s="433"/>
      <c r="V4" s="433"/>
      <c r="W4" s="433"/>
      <c r="X4" s="433"/>
      <c r="Y4" s="433"/>
      <c r="Z4" s="433"/>
      <c r="AA4" s="433"/>
      <c r="AB4" s="433"/>
      <c r="AC4" s="433"/>
      <c r="AE4" s="435">
        <v>4</v>
      </c>
      <c r="AF4" s="435" t="s">
        <v>98</v>
      </c>
      <c r="AI4" s="435">
        <v>4</v>
      </c>
      <c r="AJ4" s="434" t="s">
        <v>102</v>
      </c>
    </row>
    <row r="5" spans="1:36">
      <c r="A5" s="439" t="s">
        <v>85</v>
      </c>
      <c r="C5" s="1411"/>
      <c r="D5" s="1411"/>
      <c r="E5" s="1411"/>
      <c r="F5" s="1411"/>
      <c r="AE5" s="435">
        <v>5</v>
      </c>
      <c r="AF5" s="435" t="s">
        <v>98</v>
      </c>
      <c r="AI5" s="435">
        <v>5</v>
      </c>
      <c r="AJ5" s="434" t="s">
        <v>103</v>
      </c>
    </row>
    <row r="6" spans="1:36">
      <c r="A6" s="439" t="s">
        <v>73</v>
      </c>
      <c r="B6" s="1412" t="str">
        <f>'Sch-1'!B254</f>
        <v>--</v>
      </c>
      <c r="C6" s="1412"/>
      <c r="AE6" s="435">
        <v>6</v>
      </c>
      <c r="AF6" s="435" t="s">
        <v>98</v>
      </c>
      <c r="AG6" s="441" t="e">
        <f>DAY(B6)</f>
        <v>#VALUE!</v>
      </c>
      <c r="AI6" s="435">
        <v>6</v>
      </c>
      <c r="AJ6" s="434" t="s">
        <v>104</v>
      </c>
    </row>
    <row r="7" spans="1:36">
      <c r="A7" s="439"/>
      <c r="B7" s="440"/>
      <c r="C7" s="440"/>
      <c r="AE7" s="435">
        <v>7</v>
      </c>
      <c r="AF7" s="435" t="s">
        <v>98</v>
      </c>
      <c r="AG7" s="441" t="e">
        <f>MONTH(B6)</f>
        <v>#VALUE!</v>
      </c>
      <c r="AI7" s="435">
        <v>7</v>
      </c>
      <c r="AJ7" s="434" t="s">
        <v>105</v>
      </c>
    </row>
    <row r="8" spans="1:36">
      <c r="A8" s="442" t="s">
        <v>392</v>
      </c>
      <c r="B8" s="443"/>
      <c r="C8" s="432"/>
      <c r="D8" s="432"/>
      <c r="E8" s="432"/>
      <c r="F8" s="444"/>
      <c r="G8" s="432"/>
      <c r="H8" s="432"/>
      <c r="I8" s="433"/>
      <c r="J8" s="433"/>
      <c r="K8" s="433"/>
      <c r="L8" s="433"/>
      <c r="M8" s="433"/>
      <c r="N8" s="433"/>
      <c r="O8" s="433"/>
      <c r="P8" s="433"/>
      <c r="Q8" s="433"/>
      <c r="R8" s="433"/>
      <c r="S8" s="433"/>
      <c r="T8" s="433"/>
      <c r="U8" s="433"/>
      <c r="V8" s="433"/>
      <c r="W8" s="433"/>
      <c r="X8" s="433"/>
      <c r="Y8" s="433"/>
      <c r="Z8" s="433"/>
      <c r="AA8" s="433"/>
      <c r="AB8" s="433"/>
      <c r="AC8" s="433"/>
      <c r="AE8" s="435">
        <v>8</v>
      </c>
      <c r="AF8" s="435" t="s">
        <v>98</v>
      </c>
      <c r="AG8" s="441" t="e">
        <f>LOOKUP(AG7,AI1:AI12,AJ1:AJ12)</f>
        <v>#VALUE!</v>
      </c>
      <c r="AI8" s="435">
        <v>8</v>
      </c>
      <c r="AJ8" s="434" t="s">
        <v>106</v>
      </c>
    </row>
    <row r="9" spans="1:36">
      <c r="A9" s="445" t="str">
        <f>'Sch-1'!M7</f>
        <v>Contracts Services, 3rd Floor</v>
      </c>
      <c r="B9" s="445"/>
      <c r="F9" s="446"/>
      <c r="AE9" s="435">
        <v>9</v>
      </c>
      <c r="AF9" s="435" t="s">
        <v>98</v>
      </c>
      <c r="AG9" s="441" t="e">
        <f>YEAR(B6)</f>
        <v>#VALUE!</v>
      </c>
      <c r="AI9" s="435">
        <v>9</v>
      </c>
      <c r="AJ9" s="434" t="s">
        <v>107</v>
      </c>
    </row>
    <row r="10" spans="1:36">
      <c r="A10" s="445" t="str">
        <f>'Sch-1'!M8</f>
        <v>Power Grid Corporation of India Ltd.,</v>
      </c>
      <c r="B10" s="445"/>
      <c r="F10" s="446"/>
      <c r="AE10" s="435">
        <v>10</v>
      </c>
      <c r="AF10" s="435" t="s">
        <v>98</v>
      </c>
      <c r="AI10" s="435">
        <v>10</v>
      </c>
      <c r="AJ10" s="434" t="s">
        <v>108</v>
      </c>
    </row>
    <row r="11" spans="1:36">
      <c r="A11" s="445" t="str">
        <f>'Sch-1'!M9</f>
        <v>"Saudamini", Plot No.-2</v>
      </c>
      <c r="B11" s="445"/>
      <c r="F11" s="446"/>
      <c r="AE11" s="435">
        <v>11</v>
      </c>
      <c r="AF11" s="435" t="s">
        <v>98</v>
      </c>
      <c r="AI11" s="435">
        <v>11</v>
      </c>
      <c r="AJ11" s="434" t="s">
        <v>109</v>
      </c>
    </row>
    <row r="12" spans="1:36">
      <c r="A12" s="445" t="str">
        <f>'Sch-1'!M10</f>
        <v xml:space="preserve">Sector-29, </v>
      </c>
      <c r="B12" s="445"/>
      <c r="F12" s="446"/>
      <c r="AE12" s="435">
        <v>12</v>
      </c>
      <c r="AF12" s="435" t="s">
        <v>98</v>
      </c>
      <c r="AI12" s="435">
        <v>12</v>
      </c>
      <c r="AJ12" s="434" t="s">
        <v>110</v>
      </c>
    </row>
    <row r="13" spans="1:36">
      <c r="A13" s="445" t="str">
        <f>'Sch-1'!M11</f>
        <v>Gurgaon (Haryana) - 122001</v>
      </c>
      <c r="B13" s="445"/>
      <c r="F13" s="446"/>
      <c r="AE13" s="435">
        <v>13</v>
      </c>
      <c r="AF13" s="435" t="s">
        <v>98</v>
      </c>
    </row>
    <row r="14" spans="1:36" ht="22.5" customHeight="1">
      <c r="A14" s="439"/>
      <c r="F14" s="446"/>
      <c r="AE14" s="435">
        <v>14</v>
      </c>
      <c r="AF14" s="435" t="s">
        <v>98</v>
      </c>
    </row>
    <row r="15" spans="1:36" ht="78.75" customHeight="1">
      <c r="A15" s="1051" t="s">
        <v>86</v>
      </c>
      <c r="B15" s="1407" t="str">
        <f>Cover!B2</f>
        <v>765kV AIS Extn. Substation Package SS-01 for (i) Construction of 2 nos. of 765kV line bays at Sikar II for Sikar II – Bhadla II 765kV D/c line (ii) Construction of 2 nos. of 765kV line bays at Bhadla II for Sikar II – Bhadla II 765kV D/c line associated with Transmission Scheme for evacuation of power from Solar Energy Zones in Rajasthan (8.1 GW) under Phase II-Part E.</v>
      </c>
      <c r="C15" s="1407"/>
      <c r="D15" s="1407"/>
      <c r="E15" s="1407"/>
      <c r="F15" s="1407"/>
      <c r="AE15" s="435">
        <v>15</v>
      </c>
      <c r="AF15" s="435" t="s">
        <v>98</v>
      </c>
    </row>
    <row r="16" spans="1:36" ht="27.75" customHeight="1">
      <c r="A16" s="437" t="s">
        <v>74</v>
      </c>
      <c r="B16" s="437"/>
      <c r="C16" s="446"/>
      <c r="D16" s="446"/>
      <c r="E16" s="446"/>
      <c r="F16" s="446"/>
      <c r="AE16" s="435">
        <v>16</v>
      </c>
      <c r="AF16" s="435" t="s">
        <v>98</v>
      </c>
    </row>
    <row r="17" spans="1:41" ht="129" customHeight="1">
      <c r="A17" s="448">
        <v>1</v>
      </c>
      <c r="B17" s="1408"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408"/>
      <c r="D17" s="1408"/>
      <c r="E17" s="1408"/>
      <c r="F17" s="1408"/>
      <c r="Z17" s="449" t="s">
        <v>94</v>
      </c>
      <c r="AA17" s="786" t="s">
        <v>497</v>
      </c>
      <c r="AB17" s="450">
        <f>'Sch-6 After Discount'!D28</f>
        <v>0</v>
      </c>
      <c r="AC17" s="451" t="str">
        <f>" (" &amp; 'N to W'!A4 &amp; ")"</f>
        <v xml:space="preserve"> (Rs. Zero Only )</v>
      </c>
      <c r="AE17" s="435">
        <v>17</v>
      </c>
      <c r="AF17" s="435" t="s">
        <v>98</v>
      </c>
    </row>
    <row r="18" spans="1:41" ht="39" customHeight="1">
      <c r="B18" s="1413" t="s">
        <v>75</v>
      </c>
      <c r="C18" s="1413"/>
      <c r="D18" s="1413"/>
      <c r="E18" s="1413"/>
      <c r="F18" s="1413"/>
      <c r="AE18" s="435">
        <v>18</v>
      </c>
      <c r="AF18" s="435" t="s">
        <v>98</v>
      </c>
    </row>
    <row r="19" spans="1:41" s="437" customFormat="1" ht="27.75" customHeight="1">
      <c r="A19" s="452">
        <v>2</v>
      </c>
      <c r="B19" s="1409" t="s">
        <v>76</v>
      </c>
      <c r="C19" s="1409"/>
      <c r="D19" s="1409"/>
      <c r="E19" s="1409"/>
      <c r="F19" s="1409"/>
      <c r="G19" s="432"/>
      <c r="H19" s="432"/>
      <c r="I19" s="432"/>
      <c r="J19" s="432"/>
      <c r="K19" s="432"/>
      <c r="L19" s="432"/>
      <c r="M19" s="432"/>
      <c r="N19" s="432"/>
      <c r="O19" s="432"/>
      <c r="P19" s="432"/>
      <c r="Q19" s="432"/>
      <c r="R19" s="432"/>
      <c r="S19" s="432"/>
      <c r="T19" s="432"/>
      <c r="U19" s="432"/>
      <c r="V19" s="432"/>
      <c r="W19" s="432"/>
      <c r="X19" s="432"/>
      <c r="Y19" s="432"/>
      <c r="Z19" s="432"/>
      <c r="AA19" s="432"/>
      <c r="AB19" s="432"/>
      <c r="AC19" s="432"/>
      <c r="AD19" s="453"/>
      <c r="AE19" s="435">
        <v>19</v>
      </c>
      <c r="AF19" s="435" t="s">
        <v>98</v>
      </c>
      <c r="AG19" s="453"/>
      <c r="AH19" s="453"/>
      <c r="AI19" s="453"/>
      <c r="AJ19" s="453"/>
      <c r="AK19" s="453"/>
      <c r="AL19" s="453"/>
      <c r="AM19" s="453"/>
      <c r="AN19" s="453"/>
      <c r="AO19" s="453"/>
    </row>
    <row r="20" spans="1:41" ht="39.75" customHeight="1">
      <c r="A20" s="448">
        <v>2.1</v>
      </c>
      <c r="B20" s="1408" t="s">
        <v>77</v>
      </c>
      <c r="C20" s="1408"/>
      <c r="D20" s="1408"/>
      <c r="E20" s="1408"/>
      <c r="F20" s="1408"/>
      <c r="AE20" s="435">
        <v>20</v>
      </c>
      <c r="AF20" s="435" t="s">
        <v>98</v>
      </c>
    </row>
    <row r="21" spans="1:41" ht="36.75" customHeight="1">
      <c r="B21" s="1414" t="s">
        <v>432</v>
      </c>
      <c r="C21" s="1414"/>
      <c r="D21" s="1408" t="s">
        <v>78</v>
      </c>
      <c r="E21" s="1408"/>
      <c r="F21" s="1408"/>
      <c r="AE21" s="435">
        <v>21</v>
      </c>
      <c r="AF21" s="435" t="s">
        <v>95</v>
      </c>
    </row>
    <row r="22" spans="1:41" ht="33" customHeight="1">
      <c r="B22" s="1414" t="s">
        <v>433</v>
      </c>
      <c r="C22" s="1414"/>
      <c r="D22" s="787" t="s">
        <v>498</v>
      </c>
      <c r="E22" s="447"/>
      <c r="F22" s="447"/>
      <c r="AE22" s="435">
        <v>22</v>
      </c>
      <c r="AF22" s="435" t="s">
        <v>98</v>
      </c>
    </row>
    <row r="23" spans="1:41" ht="28.15" customHeight="1">
      <c r="B23" s="1414" t="s">
        <v>434</v>
      </c>
      <c r="C23" s="1414"/>
      <c r="D23" s="447" t="s">
        <v>93</v>
      </c>
      <c r="E23" s="447"/>
      <c r="F23" s="447"/>
      <c r="H23" s="453"/>
      <c r="AE23" s="435">
        <v>23</v>
      </c>
      <c r="AF23" s="435" t="s">
        <v>98</v>
      </c>
    </row>
    <row r="24" spans="1:41" ht="28.15" customHeight="1">
      <c r="B24" s="1427" t="s">
        <v>553</v>
      </c>
      <c r="C24" s="1414"/>
      <c r="D24" s="447" t="s">
        <v>79</v>
      </c>
      <c r="E24" s="447"/>
      <c r="F24" s="447"/>
      <c r="AE24" s="435">
        <v>24</v>
      </c>
      <c r="AF24" s="435" t="s">
        <v>98</v>
      </c>
    </row>
    <row r="25" spans="1:41" ht="28.15" hidden="1" customHeight="1">
      <c r="B25" s="1427" t="s">
        <v>533</v>
      </c>
      <c r="C25" s="1414"/>
      <c r="D25" s="787" t="s">
        <v>534</v>
      </c>
      <c r="E25" s="447"/>
      <c r="F25" s="447"/>
    </row>
    <row r="26" spans="1:41" ht="28.15" customHeight="1">
      <c r="B26" s="1414" t="s">
        <v>435</v>
      </c>
      <c r="C26" s="1414"/>
      <c r="D26" s="447" t="s">
        <v>438</v>
      </c>
      <c r="E26" s="447"/>
      <c r="F26" s="447"/>
      <c r="AE26" s="435">
        <v>25</v>
      </c>
      <c r="AF26" s="435" t="s">
        <v>98</v>
      </c>
    </row>
    <row r="27" spans="1:41" ht="28.15" customHeight="1">
      <c r="B27" s="1414" t="s">
        <v>436</v>
      </c>
      <c r="C27" s="1414"/>
      <c r="D27" s="447" t="s">
        <v>439</v>
      </c>
      <c r="E27" s="447"/>
      <c r="F27" s="447"/>
      <c r="AE27" s="435">
        <v>26</v>
      </c>
      <c r="AF27" s="435" t="s">
        <v>98</v>
      </c>
    </row>
    <row r="28" spans="1:41" ht="28.15" customHeight="1">
      <c r="B28" s="1414" t="s">
        <v>437</v>
      </c>
      <c r="C28" s="1414"/>
      <c r="D28" s="447" t="s">
        <v>80</v>
      </c>
      <c r="E28" s="447"/>
      <c r="F28" s="447"/>
      <c r="AE28" s="435">
        <v>27</v>
      </c>
      <c r="AF28" s="435" t="s">
        <v>98</v>
      </c>
    </row>
    <row r="29" spans="1:41" ht="92.25" customHeight="1">
      <c r="A29" s="454">
        <v>2.2000000000000002</v>
      </c>
      <c r="B29" s="1408" t="s">
        <v>87</v>
      </c>
      <c r="C29" s="1408"/>
      <c r="D29" s="1408"/>
      <c r="E29" s="1408"/>
      <c r="F29" s="1408"/>
      <c r="AE29" s="435">
        <v>28</v>
      </c>
      <c r="AF29" s="435" t="s">
        <v>98</v>
      </c>
    </row>
    <row r="30" spans="1:41" ht="63.75" customHeight="1">
      <c r="A30" s="454">
        <v>2.2999999999999998</v>
      </c>
      <c r="B30" s="1408" t="s">
        <v>88</v>
      </c>
      <c r="C30" s="1408"/>
      <c r="D30" s="1408"/>
      <c r="E30" s="1408"/>
      <c r="F30" s="1408"/>
      <c r="AE30" s="435">
        <v>29</v>
      </c>
      <c r="AF30" s="435" t="s">
        <v>98</v>
      </c>
    </row>
    <row r="31" spans="1:41" ht="146.25" customHeight="1">
      <c r="A31" s="454">
        <v>2.4</v>
      </c>
      <c r="B31" s="1408" t="s">
        <v>89</v>
      </c>
      <c r="C31" s="1408"/>
      <c r="D31" s="1408"/>
      <c r="E31" s="1408"/>
      <c r="F31" s="1408"/>
      <c r="AE31" s="435">
        <v>30</v>
      </c>
      <c r="AF31" s="435" t="s">
        <v>98</v>
      </c>
    </row>
    <row r="32" spans="1:41" ht="93" customHeight="1">
      <c r="A32" s="454">
        <v>2.5</v>
      </c>
      <c r="B32" s="1408" t="s">
        <v>90</v>
      </c>
      <c r="C32" s="1408"/>
      <c r="D32" s="1408"/>
      <c r="E32" s="1408"/>
      <c r="F32" s="1408"/>
      <c r="AE32" s="435">
        <v>31</v>
      </c>
      <c r="AF32" s="435" t="s">
        <v>95</v>
      </c>
    </row>
    <row r="33" spans="1:29" ht="98.25" customHeight="1">
      <c r="A33" s="448">
        <v>3</v>
      </c>
      <c r="B33" s="1408" t="s">
        <v>111</v>
      </c>
      <c r="C33" s="1408"/>
      <c r="D33" s="1408"/>
      <c r="E33" s="1408"/>
      <c r="F33" s="1408"/>
    </row>
    <row r="34" spans="1:29" ht="98.25" customHeight="1">
      <c r="A34" s="448">
        <v>3.1</v>
      </c>
      <c r="B34" s="1428" t="s">
        <v>499</v>
      </c>
      <c r="C34" s="1428"/>
      <c r="D34" s="1428"/>
      <c r="E34" s="1428"/>
      <c r="F34" s="1428"/>
    </row>
    <row r="35" spans="1:29" ht="144" customHeight="1">
      <c r="A35" s="454">
        <v>3.2</v>
      </c>
      <c r="B35" s="1423" t="s">
        <v>535</v>
      </c>
      <c r="C35" s="1408"/>
      <c r="D35" s="1408"/>
      <c r="E35" s="1408"/>
      <c r="F35" s="1408"/>
    </row>
    <row r="36" spans="1:29" ht="15.75" customHeight="1">
      <c r="A36" s="454"/>
      <c r="B36" s="1408"/>
      <c r="C36" s="1408"/>
      <c r="D36" s="1408"/>
      <c r="E36" s="1408"/>
      <c r="F36" s="1408"/>
    </row>
    <row r="37" spans="1:29" ht="58.5" customHeight="1">
      <c r="A37" s="454">
        <v>3.3</v>
      </c>
      <c r="B37" s="1423" t="s">
        <v>500</v>
      </c>
      <c r="C37" s="1408"/>
      <c r="D37" s="1408"/>
      <c r="E37" s="1408"/>
      <c r="F37" s="1408"/>
    </row>
    <row r="38" spans="1:29" ht="12.75" customHeight="1">
      <c r="A38" s="454"/>
      <c r="B38" s="1408"/>
      <c r="C38" s="1408"/>
      <c r="D38" s="1408"/>
      <c r="E38" s="1408"/>
      <c r="F38" s="1408"/>
    </row>
    <row r="39" spans="1:29" ht="84" customHeight="1">
      <c r="A39" s="448">
        <v>4</v>
      </c>
      <c r="B39" s="1425" t="s">
        <v>91</v>
      </c>
      <c r="C39" s="1425"/>
      <c r="D39" s="1425"/>
      <c r="E39" s="1425"/>
      <c r="F39" s="1425"/>
      <c r="H39" s="437">
        <f>'Names of Bidder'!K6</f>
        <v>1</v>
      </c>
    </row>
    <row r="40" spans="1:29" ht="117" customHeight="1">
      <c r="A40" s="448">
        <v>5</v>
      </c>
      <c r="B40" s="1408" t="s">
        <v>92</v>
      </c>
      <c r="C40" s="1408"/>
      <c r="D40" s="1408"/>
      <c r="E40" s="1408"/>
      <c r="F40" s="1408"/>
    </row>
    <row r="41" spans="1:29" ht="30" customHeight="1">
      <c r="B41" s="330" t="str">
        <f>IF(ISERROR("Dated this " &amp; AG6 &amp; LOOKUP(AG6,AE1:AE32,AF1:AF32) &amp; " day of " &amp; AG8 &amp; " " &amp;AG9), "", "Dated this " &amp; AG6 &amp; LOOKUP(AG6,AE1:AE32,AF1:AF32) &amp; " day of " &amp; AG8 &amp; " " &amp;AG9)</f>
        <v/>
      </c>
      <c r="C41" s="330"/>
      <c r="D41" s="330"/>
      <c r="E41" s="402"/>
      <c r="F41" s="402"/>
    </row>
    <row r="42" spans="1:29" ht="30" customHeight="1">
      <c r="B42" s="330" t="s">
        <v>81</v>
      </c>
      <c r="C42" s="328"/>
      <c r="D42" s="370"/>
      <c r="E42" s="370"/>
      <c r="F42" s="370"/>
    </row>
    <row r="43" spans="1:29" ht="30" customHeight="1">
      <c r="B43" s="455"/>
      <c r="C43" s="370"/>
      <c r="D43" s="370"/>
      <c r="E43" s="330"/>
      <c r="F43" s="456" t="s">
        <v>82</v>
      </c>
    </row>
    <row r="44" spans="1:29" ht="30" customHeight="1">
      <c r="B44" s="455"/>
      <c r="C44" s="370"/>
      <c r="D44" s="330"/>
      <c r="E44" s="330"/>
      <c r="F44" s="456" t="str">
        <f>"For and on behalf of " &amp; 'Sch-1'!C8</f>
        <v xml:space="preserve">For and on behalf of …….. …….. …….. …….. …….. …….. </v>
      </c>
    </row>
    <row r="45" spans="1:29" ht="30" customHeight="1">
      <c r="A45" s="436"/>
      <c r="B45" s="436"/>
      <c r="C45" s="457"/>
      <c r="D45" s="433"/>
      <c r="E45" s="458" t="s">
        <v>366</v>
      </c>
      <c r="F45" s="459"/>
      <c r="G45" s="432"/>
      <c r="H45" s="432"/>
      <c r="I45" s="433"/>
      <c r="J45" s="433"/>
      <c r="K45" s="433"/>
      <c r="L45" s="433"/>
      <c r="M45" s="433"/>
      <c r="N45" s="433"/>
      <c r="O45" s="433"/>
      <c r="P45" s="433"/>
      <c r="Q45" s="433"/>
      <c r="R45" s="433"/>
      <c r="S45" s="433"/>
      <c r="T45" s="433"/>
      <c r="U45" s="433"/>
      <c r="V45" s="433"/>
      <c r="W45" s="433"/>
      <c r="X45" s="433"/>
      <c r="Y45" s="433"/>
      <c r="Z45" s="433"/>
      <c r="AA45" s="433"/>
      <c r="AB45" s="433"/>
      <c r="AC45" s="433"/>
    </row>
    <row r="46" spans="1:29" ht="30" customHeight="1">
      <c r="A46" s="460" t="s">
        <v>252</v>
      </c>
      <c r="B46" s="1426" t="str">
        <f>'Sch-1'!B254</f>
        <v>--</v>
      </c>
      <c r="C46" s="1426"/>
      <c r="D46" s="433"/>
      <c r="E46" s="458" t="s">
        <v>83</v>
      </c>
      <c r="F46" s="461" t="str">
        <f>'Sch-1'!M255</f>
        <v/>
      </c>
      <c r="G46" s="432"/>
      <c r="H46" s="432"/>
      <c r="I46" s="433"/>
      <c r="J46" s="433"/>
      <c r="K46" s="433"/>
      <c r="L46" s="433"/>
      <c r="M46" s="433"/>
      <c r="N46" s="433"/>
      <c r="O46" s="433"/>
      <c r="P46" s="433"/>
      <c r="Q46" s="433"/>
      <c r="R46" s="433"/>
      <c r="S46" s="433"/>
      <c r="T46" s="433"/>
      <c r="U46" s="433"/>
      <c r="V46" s="433"/>
      <c r="W46" s="433"/>
      <c r="X46" s="433"/>
      <c r="Y46" s="433"/>
      <c r="Z46" s="433"/>
      <c r="AA46" s="433"/>
      <c r="AB46" s="433"/>
      <c r="AC46" s="433"/>
    </row>
    <row r="47" spans="1:29" ht="30" customHeight="1">
      <c r="A47" s="460" t="s">
        <v>253</v>
      </c>
      <c r="B47" s="461" t="str">
        <f>'Sch-1'!B255</f>
        <v/>
      </c>
      <c r="C47" s="462"/>
      <c r="D47" s="433"/>
      <c r="E47" s="458" t="s">
        <v>84</v>
      </c>
      <c r="F47" s="461" t="str">
        <f>'Sch-1'!M256</f>
        <v/>
      </c>
      <c r="G47" s="432"/>
      <c r="H47" s="432"/>
      <c r="I47" s="433"/>
      <c r="J47" s="433"/>
      <c r="K47" s="433"/>
      <c r="L47" s="433"/>
      <c r="M47" s="433"/>
      <c r="N47" s="433"/>
      <c r="O47" s="433"/>
      <c r="P47" s="433"/>
      <c r="Q47" s="433"/>
      <c r="R47" s="433"/>
      <c r="S47" s="433"/>
      <c r="T47" s="433"/>
      <c r="U47" s="433"/>
      <c r="V47" s="433"/>
      <c r="W47" s="433"/>
      <c r="X47" s="433"/>
      <c r="Y47" s="433"/>
      <c r="Z47" s="433"/>
      <c r="AA47" s="433"/>
      <c r="AB47" s="433"/>
      <c r="AC47" s="433"/>
    </row>
    <row r="48" spans="1:29" ht="30" customHeight="1">
      <c r="B48" s="437"/>
      <c r="D48" s="436"/>
      <c r="E48" s="458" t="s">
        <v>365</v>
      </c>
      <c r="F48" s="432"/>
      <c r="G48" s="432"/>
      <c r="H48" s="432"/>
      <c r="I48" s="433"/>
      <c r="J48" s="433"/>
      <c r="K48" s="433"/>
      <c r="L48" s="433"/>
      <c r="M48" s="433"/>
      <c r="N48" s="433"/>
      <c r="O48" s="433"/>
      <c r="P48" s="433"/>
      <c r="Q48" s="433"/>
      <c r="R48" s="433"/>
      <c r="S48" s="433"/>
      <c r="T48" s="433"/>
      <c r="U48" s="433"/>
      <c r="V48" s="433"/>
      <c r="W48" s="433"/>
      <c r="X48" s="433"/>
      <c r="Y48" s="433"/>
      <c r="Z48" s="433"/>
      <c r="AA48" s="433"/>
      <c r="AB48" s="433"/>
      <c r="AC48" s="433"/>
    </row>
    <row r="49" spans="1:41" ht="40.5" customHeight="1">
      <c r="A49" s="1424"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424"/>
      <c r="C49" s="1424"/>
      <c r="D49" s="1424"/>
      <c r="E49" s="1424"/>
      <c r="F49" s="1424"/>
    </row>
    <row r="50" spans="1:41" ht="30" customHeight="1">
      <c r="A50" s="463"/>
      <c r="B50" s="463"/>
      <c r="C50" s="330" t="str">
        <f>IF(Z2="2 or More", "Other Partner-2", "")</f>
        <v/>
      </c>
      <c r="D50" s="463"/>
      <c r="E50" s="464"/>
      <c r="F50" s="464" t="str">
        <f>IF(Z2=1,"Other Partner",IF(Z2="2 or More","Other Partner-1",""))</f>
        <v/>
      </c>
    </row>
    <row r="51" spans="1:41" ht="30" customHeight="1">
      <c r="A51" s="330"/>
      <c r="B51" s="456" t="str">
        <f>IF(Z2="2 or More", "Signature :", "")</f>
        <v/>
      </c>
      <c r="C51" s="112"/>
      <c r="D51" s="1"/>
      <c r="E51" s="363"/>
      <c r="F51" s="1"/>
      <c r="G51" s="432"/>
      <c r="H51" s="432"/>
      <c r="I51" s="433"/>
      <c r="J51" s="433"/>
      <c r="K51" s="433"/>
      <c r="L51" s="433"/>
      <c r="M51" s="433"/>
      <c r="N51" s="433"/>
      <c r="O51" s="433"/>
      <c r="P51" s="433"/>
      <c r="Q51" s="433"/>
      <c r="R51" s="433"/>
      <c r="S51" s="433"/>
      <c r="T51" s="433"/>
      <c r="U51" s="433"/>
      <c r="V51" s="433"/>
      <c r="W51" s="433"/>
      <c r="X51" s="433"/>
      <c r="Y51" s="433"/>
      <c r="Z51" s="433"/>
      <c r="AA51" s="433"/>
      <c r="AB51" s="433"/>
      <c r="AC51" s="433"/>
    </row>
    <row r="52" spans="1:41" s="437" customFormat="1" ht="30" customHeight="1">
      <c r="A52" s="330"/>
      <c r="B52" s="456" t="str">
        <f>IF(Z2="2 or More", "Printed Name :", "")</f>
        <v/>
      </c>
      <c r="C52" s="428"/>
      <c r="D52" s="330"/>
      <c r="E52" s="456" t="str">
        <f>IF(Z1="Sole Bidder", "", "Printed Name :")</f>
        <v/>
      </c>
      <c r="F52" s="570"/>
      <c r="H52" s="439"/>
      <c r="AD52" s="453"/>
      <c r="AE52" s="435"/>
      <c r="AF52" s="435"/>
      <c r="AG52" s="453"/>
      <c r="AH52" s="453"/>
      <c r="AI52" s="453"/>
      <c r="AJ52" s="453"/>
      <c r="AK52" s="453"/>
      <c r="AL52" s="453"/>
      <c r="AM52" s="453"/>
      <c r="AN52" s="453"/>
      <c r="AO52" s="453"/>
    </row>
    <row r="53" spans="1:41" s="437" customFormat="1" ht="30" customHeight="1">
      <c r="A53" s="330"/>
      <c r="B53" s="456" t="str">
        <f>IF(Z2="2 or More", "Designation :", "")</f>
        <v/>
      </c>
      <c r="C53" s="428"/>
      <c r="D53" s="330"/>
      <c r="E53" s="456" t="str">
        <f>IF(Z1="Sole Bidder", "", "Designation :")</f>
        <v/>
      </c>
      <c r="F53" s="570"/>
      <c r="H53" s="439"/>
      <c r="AD53" s="453"/>
      <c r="AE53" s="435"/>
      <c r="AF53" s="435"/>
      <c r="AG53" s="453"/>
      <c r="AH53" s="453"/>
      <c r="AI53" s="453"/>
      <c r="AJ53" s="453"/>
      <c r="AK53" s="453"/>
      <c r="AL53" s="453"/>
      <c r="AM53" s="453"/>
      <c r="AN53" s="453"/>
      <c r="AO53" s="453"/>
    </row>
    <row r="54" spans="1:41" s="437" customFormat="1" ht="30" customHeight="1">
      <c r="A54" s="330"/>
      <c r="B54" s="456" t="str">
        <f>IF(Z2=2, "Common Seal :", "")</f>
        <v/>
      </c>
      <c r="C54" s="112"/>
      <c r="D54" s="1"/>
      <c r="E54" s="363"/>
      <c r="F54" s="1"/>
      <c r="G54" s="432"/>
      <c r="H54" s="459"/>
      <c r="I54" s="432"/>
      <c r="J54" s="432"/>
      <c r="K54" s="432"/>
      <c r="L54" s="432"/>
      <c r="M54" s="432"/>
      <c r="N54" s="432"/>
      <c r="O54" s="432"/>
      <c r="P54" s="432"/>
      <c r="Q54" s="432"/>
      <c r="R54" s="432"/>
      <c r="S54" s="432"/>
      <c r="T54" s="432"/>
      <c r="U54" s="432"/>
      <c r="V54" s="432"/>
      <c r="W54" s="432"/>
      <c r="X54" s="432"/>
      <c r="Y54" s="432"/>
      <c r="Z54" s="432"/>
      <c r="AA54" s="432"/>
      <c r="AB54" s="432"/>
      <c r="AC54" s="432"/>
      <c r="AD54" s="453"/>
      <c r="AE54" s="435"/>
      <c r="AF54" s="435"/>
      <c r="AG54" s="453"/>
      <c r="AH54" s="453"/>
      <c r="AI54" s="453"/>
      <c r="AJ54" s="453"/>
      <c r="AK54" s="453"/>
      <c r="AL54" s="453"/>
      <c r="AM54" s="453"/>
      <c r="AN54" s="453"/>
      <c r="AO54" s="453"/>
    </row>
    <row r="55" spans="1:41" s="437" customFormat="1" ht="33" customHeight="1">
      <c r="A55" s="465" t="s">
        <v>251</v>
      </c>
      <c r="B55" s="365"/>
      <c r="C55" s="112"/>
      <c r="D55" s="1"/>
      <c r="E55" s="363"/>
      <c r="F55" s="1"/>
      <c r="G55" s="432"/>
      <c r="H55" s="459"/>
      <c r="I55" s="432"/>
      <c r="J55" s="432"/>
      <c r="K55" s="432"/>
      <c r="L55" s="432"/>
      <c r="M55" s="432"/>
      <c r="N55" s="432"/>
      <c r="O55" s="432"/>
      <c r="P55" s="432"/>
      <c r="Q55" s="432"/>
      <c r="R55" s="432"/>
      <c r="S55" s="432"/>
      <c r="T55" s="432"/>
      <c r="U55" s="432"/>
      <c r="V55" s="432"/>
      <c r="W55" s="432"/>
      <c r="X55" s="432"/>
      <c r="Y55" s="432"/>
      <c r="Z55" s="432"/>
      <c r="AA55" s="432"/>
      <c r="AB55" s="432"/>
      <c r="AC55" s="432"/>
      <c r="AD55" s="453"/>
      <c r="AE55" s="435"/>
      <c r="AF55" s="435"/>
      <c r="AG55" s="453"/>
      <c r="AH55" s="453"/>
      <c r="AI55" s="453"/>
      <c r="AJ55" s="453"/>
      <c r="AK55" s="453"/>
      <c r="AL55" s="453"/>
      <c r="AM55" s="453"/>
      <c r="AN55" s="453"/>
      <c r="AO55" s="453"/>
    </row>
    <row r="56" spans="1:41" s="437" customFormat="1" ht="33" customHeight="1">
      <c r="A56" s="1422" t="s">
        <v>269</v>
      </c>
      <c r="B56" s="1422"/>
      <c r="C56" s="1422"/>
      <c r="D56" s="1416"/>
      <c r="E56" s="1417"/>
      <c r="F56" s="1417"/>
      <c r="H56" s="439"/>
      <c r="AD56" s="453"/>
      <c r="AE56" s="435"/>
      <c r="AF56" s="435"/>
      <c r="AG56" s="453"/>
      <c r="AH56" s="453"/>
      <c r="AI56" s="453"/>
      <c r="AJ56" s="453"/>
      <c r="AK56" s="453"/>
      <c r="AL56" s="453"/>
      <c r="AM56" s="453"/>
      <c r="AN56" s="453"/>
      <c r="AO56" s="453"/>
    </row>
    <row r="57" spans="1:41" s="437" customFormat="1" ht="33" customHeight="1">
      <c r="A57" s="1421"/>
      <c r="B57" s="1421"/>
      <c r="C57" s="1421"/>
      <c r="D57" s="391"/>
      <c r="E57" s="391"/>
      <c r="F57" s="391"/>
      <c r="H57" s="439"/>
      <c r="AD57" s="453"/>
      <c r="AE57" s="435"/>
      <c r="AF57" s="435"/>
      <c r="AG57" s="453"/>
      <c r="AH57" s="453"/>
      <c r="AI57" s="453"/>
      <c r="AJ57" s="453"/>
      <c r="AK57" s="453"/>
      <c r="AL57" s="453"/>
      <c r="AM57" s="453"/>
      <c r="AN57" s="453"/>
      <c r="AO57" s="453"/>
    </row>
    <row r="58" spans="1:41" s="437" customFormat="1" ht="33" customHeight="1">
      <c r="A58" s="1420"/>
      <c r="B58" s="1420"/>
      <c r="C58" s="1420"/>
      <c r="D58" s="391"/>
      <c r="E58" s="391"/>
      <c r="F58" s="391"/>
      <c r="H58" s="439"/>
      <c r="AD58" s="453"/>
      <c r="AE58" s="435"/>
      <c r="AF58" s="435"/>
      <c r="AG58" s="453"/>
      <c r="AH58" s="453"/>
      <c r="AI58" s="453"/>
      <c r="AJ58" s="453"/>
      <c r="AK58" s="453"/>
      <c r="AL58" s="453"/>
      <c r="AM58" s="453"/>
      <c r="AN58" s="453"/>
      <c r="AO58" s="453"/>
    </row>
    <row r="59" spans="1:41" s="437" customFormat="1" ht="33" customHeight="1">
      <c r="A59" s="1419" t="s">
        <v>270</v>
      </c>
      <c r="B59" s="1419"/>
      <c r="C59" s="1419"/>
      <c r="D59" s="1416"/>
      <c r="E59" s="1417"/>
      <c r="F59" s="1417"/>
      <c r="H59" s="439"/>
      <c r="AD59" s="453"/>
      <c r="AE59" s="435"/>
      <c r="AF59" s="435"/>
      <c r="AG59" s="453"/>
      <c r="AH59" s="453"/>
      <c r="AI59" s="453"/>
      <c r="AJ59" s="453"/>
      <c r="AK59" s="453"/>
      <c r="AL59" s="453"/>
      <c r="AM59" s="453"/>
      <c r="AN59" s="453"/>
      <c r="AO59" s="453"/>
    </row>
    <row r="60" spans="1:41" s="437" customFormat="1" ht="33" customHeight="1">
      <c r="A60" s="1419" t="s">
        <v>268</v>
      </c>
      <c r="B60" s="1419"/>
      <c r="C60" s="1419"/>
      <c r="D60" s="1416"/>
      <c r="E60" s="1417"/>
      <c r="F60" s="1417"/>
      <c r="H60" s="439"/>
      <c r="AD60" s="453"/>
      <c r="AE60" s="435"/>
      <c r="AF60" s="435"/>
      <c r="AG60" s="453"/>
      <c r="AH60" s="453"/>
      <c r="AI60" s="453"/>
      <c r="AJ60" s="453"/>
      <c r="AK60" s="453"/>
      <c r="AL60" s="453"/>
      <c r="AM60" s="453"/>
      <c r="AN60" s="453"/>
      <c r="AO60" s="453"/>
    </row>
    <row r="61" spans="1:41" s="437" customFormat="1" ht="33" customHeight="1">
      <c r="A61" s="1419" t="s">
        <v>271</v>
      </c>
      <c r="B61" s="1419"/>
      <c r="C61" s="1419"/>
      <c r="D61" s="1416"/>
      <c r="E61" s="1417"/>
      <c r="F61" s="1417"/>
      <c r="H61" s="439"/>
      <c r="AD61" s="453"/>
      <c r="AE61" s="435"/>
      <c r="AF61" s="435"/>
      <c r="AG61" s="453"/>
      <c r="AH61" s="453"/>
      <c r="AI61" s="453"/>
      <c r="AJ61" s="453"/>
      <c r="AK61" s="453"/>
      <c r="AL61" s="453"/>
      <c r="AM61" s="453"/>
      <c r="AN61" s="453"/>
      <c r="AO61" s="453"/>
    </row>
    <row r="62" spans="1:41" s="437" customFormat="1" ht="33" customHeight="1">
      <c r="A62" s="1422" t="s">
        <v>272</v>
      </c>
      <c r="B62" s="1422"/>
      <c r="C62" s="1422"/>
      <c r="D62" s="1416"/>
      <c r="E62" s="1417"/>
      <c r="F62" s="1417"/>
      <c r="H62" s="439"/>
      <c r="AD62" s="453"/>
      <c r="AE62" s="435"/>
      <c r="AF62" s="435"/>
      <c r="AG62" s="453"/>
      <c r="AH62" s="453"/>
      <c r="AI62" s="453"/>
      <c r="AJ62" s="453"/>
      <c r="AK62" s="453"/>
      <c r="AL62" s="453"/>
      <c r="AM62" s="453"/>
      <c r="AN62" s="453"/>
      <c r="AO62" s="453"/>
    </row>
    <row r="63" spans="1:41" s="437" customFormat="1" ht="33" customHeight="1">
      <c r="A63" s="1421"/>
      <c r="B63" s="1421"/>
      <c r="C63" s="1421"/>
      <c r="D63" s="391"/>
      <c r="E63" s="391"/>
      <c r="F63" s="391"/>
      <c r="H63" s="439"/>
      <c r="AD63" s="453"/>
      <c r="AE63" s="435"/>
      <c r="AF63" s="435"/>
      <c r="AG63" s="453"/>
      <c r="AH63" s="453"/>
      <c r="AI63" s="453"/>
      <c r="AJ63" s="453"/>
      <c r="AK63" s="453"/>
      <c r="AL63" s="453"/>
      <c r="AM63" s="453"/>
      <c r="AN63" s="453"/>
      <c r="AO63" s="453"/>
    </row>
    <row r="64" spans="1:41" s="437" customFormat="1" ht="33" customHeight="1">
      <c r="A64" s="1420"/>
      <c r="B64" s="1420"/>
      <c r="C64" s="1420"/>
      <c r="D64" s="391"/>
      <c r="E64" s="391"/>
      <c r="F64" s="391"/>
      <c r="H64" s="439"/>
      <c r="AD64" s="453"/>
      <c r="AE64" s="435"/>
      <c r="AF64" s="435"/>
      <c r="AG64" s="453"/>
      <c r="AH64" s="453"/>
      <c r="AI64" s="453"/>
      <c r="AJ64" s="453"/>
      <c r="AK64" s="453"/>
      <c r="AL64" s="453"/>
      <c r="AM64" s="453"/>
      <c r="AN64" s="453"/>
      <c r="AO64" s="453"/>
    </row>
    <row r="65" spans="1:41" s="437" customFormat="1" ht="60.75" customHeight="1">
      <c r="A65" s="1418"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418"/>
      <c r="C65" s="1418"/>
      <c r="D65" s="1418"/>
      <c r="E65" s="1418"/>
      <c r="F65" s="1418"/>
      <c r="H65" s="439"/>
      <c r="AD65" s="453"/>
      <c r="AE65" s="435"/>
      <c r="AF65" s="435"/>
      <c r="AG65" s="453"/>
      <c r="AH65" s="453"/>
      <c r="AI65" s="453"/>
      <c r="AJ65" s="453"/>
      <c r="AK65" s="453"/>
      <c r="AL65" s="453"/>
      <c r="AM65" s="453"/>
      <c r="AN65" s="453"/>
      <c r="AO65" s="453"/>
    </row>
    <row r="66" spans="1:41" s="437" customFormat="1" ht="33" customHeight="1">
      <c r="A66" s="1415" t="s">
        <v>139</v>
      </c>
      <c r="B66" s="1415"/>
      <c r="C66" s="1415"/>
      <c r="D66" s="1415"/>
      <c r="E66" s="1415"/>
      <c r="F66" s="1415"/>
      <c r="H66" s="439"/>
      <c r="AD66" s="453"/>
      <c r="AE66" s="435"/>
      <c r="AF66" s="435"/>
      <c r="AG66" s="453"/>
      <c r="AH66" s="453"/>
      <c r="AI66" s="453"/>
      <c r="AJ66" s="453"/>
      <c r="AK66" s="453"/>
      <c r="AL66" s="453"/>
      <c r="AM66" s="453"/>
      <c r="AN66" s="453"/>
      <c r="AO66" s="453"/>
    </row>
    <row r="67" spans="1:41" s="437" customFormat="1" ht="33" customHeight="1">
      <c r="A67" s="439"/>
      <c r="B67" s="439"/>
      <c r="H67" s="439"/>
      <c r="AD67" s="453"/>
      <c r="AE67" s="435"/>
      <c r="AF67" s="435"/>
      <c r="AG67" s="453"/>
      <c r="AH67" s="453"/>
      <c r="AI67" s="453"/>
      <c r="AJ67" s="453"/>
      <c r="AK67" s="453"/>
      <c r="AL67" s="453"/>
      <c r="AM67" s="453"/>
      <c r="AN67" s="453"/>
      <c r="AO67" s="453"/>
    </row>
    <row r="68" spans="1:41" s="437" customFormat="1" ht="33" customHeight="1">
      <c r="A68" s="439"/>
      <c r="B68" s="439"/>
      <c r="H68" s="439"/>
      <c r="AD68" s="453"/>
      <c r="AE68" s="435"/>
      <c r="AF68" s="435"/>
      <c r="AG68" s="453"/>
      <c r="AH68" s="453"/>
      <c r="AI68" s="453"/>
      <c r="AJ68" s="453"/>
      <c r="AK68" s="453"/>
      <c r="AL68" s="453"/>
      <c r="AM68" s="453"/>
      <c r="AN68" s="453"/>
      <c r="AO68" s="453"/>
    </row>
    <row r="69" spans="1:41">
      <c r="A69" s="439"/>
    </row>
    <row r="70" spans="1:41">
      <c r="A70" s="439"/>
    </row>
    <row r="71" spans="1:41">
      <c r="A71" s="439"/>
    </row>
    <row r="72" spans="1:41">
      <c r="A72" s="439"/>
    </row>
    <row r="73" spans="1:41">
      <c r="A73" s="439"/>
    </row>
    <row r="74" spans="1:41">
      <c r="A74" s="439"/>
    </row>
    <row r="75" spans="1:41">
      <c r="A75" s="439"/>
    </row>
    <row r="76" spans="1:41">
      <c r="A76" s="439"/>
    </row>
    <row r="77" spans="1:41">
      <c r="A77" s="439"/>
    </row>
    <row r="78" spans="1:41">
      <c r="A78" s="439"/>
    </row>
    <row r="79" spans="1:41">
      <c r="A79" s="439"/>
    </row>
    <row r="80" spans="1:41">
      <c r="A80" s="439"/>
    </row>
  </sheetData>
  <sheetProtection algorithmName="SHA-512" hashValue="mu76u75Fhr2pSTITqbpZR9WkKF3hoB5oosxCLNYC8B3LFH74Xcxe0+hVc84dV+KYUy8uL+44ypmFXulGqLfzXg==" saltValue="IiWHyvwbj2AiXSIg+ZRBnw==" spinCount="100000" sheet="1" formatColumns="0" formatRows="0" selectLockedCells="1"/>
  <customSheetViews>
    <customSheetView guid="{B79CB868-E256-4BC8-93B8-32C16DA3E61B}" showPageBreaks="1" showGridLines="0" zeroValues="0" printArea="1" hiddenRows="1" hiddenColumns="1" view="pageBreakPreview" topLeftCell="A3">
      <selection activeCell="C5" sqref="C5:F5"/>
      <pageMargins left="0.75" right="0.77" top="0.62" bottom="0.61" header="0.39" footer="0.32"/>
      <pageSetup scale="91" orientation="portrait" r:id="rId1"/>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3"/>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5"/>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3"/>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5"/>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22"/>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23"/>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2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25"/>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26"/>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8"/>
      <headerFooter alignWithMargins="0">
        <oddFooter>&amp;R&amp;"Book Antiqua,Bold"&amp;8Bid Form (1st Envelope)  / Page &amp;P of &amp;N</oddFooter>
      </headerFooter>
    </customSheetView>
    <customSheetView guid="{987A3FAC-920D-4C0C-8129-D8F4AFD7E477}" showPageBreaks="1" showGridLines="0" zeroValues="0" printArea="1" hiddenRows="1" hiddenColumns="1" view="pageBreakPreview" topLeftCell="A3">
      <selection activeCell="C5" sqref="C5:F5"/>
      <pageMargins left="0.75" right="0.77" top="0.62" bottom="0.61" header="0.39" footer="0.32"/>
      <pageSetup scale="91" orientation="portrait" r:id="rId29"/>
      <headerFooter alignWithMargins="0">
        <oddFooter>&amp;R&amp;"Book Antiqua,Bold"&amp;8Bid Form (1st Envelope)  / Page &amp;P of &amp;N</oddFooter>
      </headerFooter>
    </customSheetView>
  </customSheetViews>
  <mergeCells count="47">
    <mergeCell ref="B22:C22"/>
    <mergeCell ref="B23:C23"/>
    <mergeCell ref="B24:C24"/>
    <mergeCell ref="B26:C26"/>
    <mergeCell ref="B35:F35"/>
    <mergeCell ref="B28:C28"/>
    <mergeCell ref="B34:F34"/>
    <mergeCell ref="B25:C25"/>
    <mergeCell ref="D59:F59"/>
    <mergeCell ref="D60:F60"/>
    <mergeCell ref="B40:F40"/>
    <mergeCell ref="B29:F29"/>
    <mergeCell ref="B27:C27"/>
    <mergeCell ref="B37:F37"/>
    <mergeCell ref="D56:F56"/>
    <mergeCell ref="B36:F36"/>
    <mergeCell ref="B38:F38"/>
    <mergeCell ref="A49:F49"/>
    <mergeCell ref="A56:C56"/>
    <mergeCell ref="B39:F39"/>
    <mergeCell ref="B46:C46"/>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B15:F15"/>
    <mergeCell ref="B20:F20"/>
    <mergeCell ref="D21:F21"/>
    <mergeCell ref="B19:F19"/>
    <mergeCell ref="A3:F3"/>
    <mergeCell ref="C5:F5"/>
    <mergeCell ref="B6:C6"/>
    <mergeCell ref="B17:F17"/>
    <mergeCell ref="B18:F18"/>
    <mergeCell ref="B21:C21"/>
  </mergeCells>
  <phoneticPr fontId="35" type="noConversion"/>
  <conditionalFormatting sqref="F52:F53">
    <cfRule type="expression" dxfId="2" priority="3" stopIfTrue="1">
      <formula>$E$52=""</formula>
    </cfRule>
  </conditionalFormatting>
  <conditionalFormatting sqref="C52:C53">
    <cfRule type="expression" dxfId="1" priority="4" stopIfTrue="1">
      <formula>$B$52=""</formula>
    </cfRule>
  </conditionalFormatting>
  <conditionalFormatting sqref="B39:F39">
    <cfRule type="expression" dxfId="0" priority="1" stopIfTrue="1">
      <formula>$H$39=1</formula>
    </cfRule>
  </conditionalFormatting>
  <pageMargins left="0.75" right="0.77" top="0.62" bottom="0.61" header="0.39" footer="0.32"/>
  <pageSetup scale="91" orientation="portrait" r:id="rId30"/>
  <headerFooter alignWithMargins="0">
    <oddFooter>&amp;R&amp;"Book Antiqua,Bold"&amp;8Bid Form (1st Envelope)  / Page &amp;P of &amp;N</oddFooter>
  </headerFooter>
  <drawing r:id="rId3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80" customWidth="1"/>
    <col min="2" max="2" width="46.875" style="580" customWidth="1"/>
    <col min="3" max="3" width="2.25" style="580" customWidth="1"/>
    <col min="4" max="4" width="17.625" style="639" customWidth="1"/>
    <col min="5" max="5" width="4.125" style="639" customWidth="1"/>
    <col min="6" max="6" width="17.625" style="639" customWidth="1"/>
    <col min="7" max="7" width="29.625" style="583" customWidth="1"/>
    <col min="8" max="8" width="15.25" style="583" customWidth="1"/>
    <col min="9" max="9" width="8.875" style="583" bestFit="1" customWidth="1"/>
    <col min="10" max="11" width="8" style="583"/>
    <col min="12" max="12" width="14" style="583" customWidth="1"/>
    <col min="13" max="16384" width="8" style="583"/>
  </cols>
  <sheetData>
    <row r="1" spans="1:8" ht="16.149999999999999" customHeight="1">
      <c r="B1" s="1436" t="s">
        <v>216</v>
      </c>
      <c r="C1" s="1437"/>
      <c r="D1" s="1437"/>
      <c r="E1" s="1437"/>
      <c r="F1" s="1437"/>
    </row>
    <row r="2" spans="1:8" ht="16.149999999999999" customHeight="1">
      <c r="B2" s="581"/>
      <c r="C2" s="582"/>
      <c r="D2" s="584"/>
      <c r="E2" s="584"/>
      <c r="F2" s="584"/>
    </row>
    <row r="3" spans="1:8" s="585" customFormat="1" ht="16.149999999999999" customHeight="1">
      <c r="A3" s="580"/>
      <c r="B3" s="580"/>
      <c r="C3" s="580"/>
      <c r="D3" s="1438" t="s">
        <v>217</v>
      </c>
      <c r="E3" s="1438"/>
      <c r="F3" s="1438"/>
    </row>
    <row r="4" spans="1:8" s="585" customFormat="1" ht="20.25" customHeight="1">
      <c r="A4" s="1439" t="s">
        <v>218</v>
      </c>
      <c r="B4" s="1439"/>
      <c r="C4" s="1439"/>
      <c r="D4" s="1440">
        <f>'Sch-1'!C8:E8</f>
        <v>0</v>
      </c>
      <c r="E4" s="1440"/>
      <c r="F4" s="1440"/>
    </row>
    <row r="5" spans="1:8" s="590" customFormat="1" ht="21" customHeight="1">
      <c r="A5" s="586" t="s">
        <v>378</v>
      </c>
      <c r="B5" s="1432" t="s">
        <v>219</v>
      </c>
      <c r="C5" s="1433"/>
      <c r="D5" s="587" t="s">
        <v>220</v>
      </c>
      <c r="E5" s="1434" t="s">
        <v>221</v>
      </c>
      <c r="F5" s="1435"/>
    </row>
    <row r="6" spans="1:8" s="585" customFormat="1" ht="36" customHeight="1">
      <c r="A6" s="591">
        <v>1</v>
      </c>
      <c r="B6" s="592" t="s">
        <v>243</v>
      </c>
      <c r="C6" s="593"/>
      <c r="D6" s="594">
        <f>'Sch-6'!D14</f>
        <v>0</v>
      </c>
      <c r="E6" s="595" t="s">
        <v>352</v>
      </c>
      <c r="F6" s="596">
        <f>D6</f>
        <v>0</v>
      </c>
      <c r="G6" s="597"/>
    </row>
    <row r="7" spans="1:8" s="585" customFormat="1" ht="34.5" customHeight="1">
      <c r="A7" s="591">
        <v>2</v>
      </c>
      <c r="B7" s="592" t="s">
        <v>244</v>
      </c>
      <c r="C7" s="593"/>
      <c r="D7" s="594">
        <f>'Sch-6'!D16</f>
        <v>0</v>
      </c>
      <c r="E7" s="595"/>
      <c r="F7" s="596">
        <f>D7</f>
        <v>0</v>
      </c>
      <c r="G7" s="597"/>
    </row>
    <row r="8" spans="1:8" s="585" customFormat="1" ht="21" customHeight="1">
      <c r="A8" s="591">
        <v>3</v>
      </c>
      <c r="B8" s="592" t="s">
        <v>245</v>
      </c>
      <c r="C8" s="593"/>
      <c r="D8" s="598">
        <f>'Sch-6'!D18</f>
        <v>0</v>
      </c>
      <c r="E8" s="588"/>
      <c r="F8" s="589">
        <f>D8</f>
        <v>0</v>
      </c>
      <c r="G8" s="597"/>
    </row>
    <row r="9" spans="1:8" s="585" customFormat="1" ht="21" customHeight="1">
      <c r="A9" s="591">
        <v>4</v>
      </c>
      <c r="B9" s="592" t="s">
        <v>246</v>
      </c>
      <c r="C9" s="593"/>
      <c r="D9" s="598" t="s">
        <v>430</v>
      </c>
      <c r="E9" s="595"/>
      <c r="F9" s="589" t="str">
        <f>D9</f>
        <v>Not Applicable</v>
      </c>
    </row>
    <row r="10" spans="1:8" s="585" customFormat="1" ht="21" customHeight="1">
      <c r="A10" s="591">
        <v>5</v>
      </c>
      <c r="B10" s="592" t="s">
        <v>247</v>
      </c>
      <c r="C10" s="593"/>
      <c r="D10" s="599">
        <f>SUM(D6,D7,D8)</f>
        <v>0</v>
      </c>
      <c r="E10" s="595"/>
      <c r="F10" s="600">
        <f>SUM(F6,F7,F8)</f>
        <v>0</v>
      </c>
    </row>
    <row r="11" spans="1:8" s="585" customFormat="1" ht="21" customHeight="1">
      <c r="A11" s="591">
        <v>6</v>
      </c>
      <c r="B11" s="601" t="s">
        <v>222</v>
      </c>
      <c r="C11" s="602" t="s">
        <v>352</v>
      </c>
      <c r="D11" s="594" t="e">
        <f>H11</f>
        <v>#REF!</v>
      </c>
      <c r="E11" s="603" t="s">
        <v>352</v>
      </c>
      <c r="F11" s="596" t="e">
        <f>D11</f>
        <v>#REF!</v>
      </c>
      <c r="H11" s="604" t="e">
        <f>ROUND(('Sch-1'!N248-'Sch-1 dis'!F75)+('Sch-2'!J247-'Sch-2 Dis'!F56)+ ('Sch-3 '!P258-'Sch-3 Dis'!F81),0)</f>
        <v>#REF!</v>
      </c>
    </row>
    <row r="12" spans="1:8" s="585" customFormat="1" ht="22.15" customHeight="1">
      <c r="A12" s="591">
        <v>7</v>
      </c>
      <c r="B12" s="601" t="s">
        <v>248</v>
      </c>
      <c r="C12" s="593"/>
      <c r="D12" s="587" t="e">
        <f>D10-D11</f>
        <v>#REF!</v>
      </c>
      <c r="E12" s="595"/>
      <c r="F12" s="600" t="e">
        <f>F10-F11</f>
        <v>#REF!</v>
      </c>
      <c r="G12" s="605"/>
      <c r="H12" s="604"/>
    </row>
    <row r="13" spans="1:8" s="585" customFormat="1" ht="22.15" customHeight="1">
      <c r="A13" s="591">
        <v>8</v>
      </c>
      <c r="B13" s="592" t="s">
        <v>223</v>
      </c>
      <c r="C13" s="593"/>
      <c r="D13" s="594"/>
      <c r="E13" s="595"/>
      <c r="F13" s="596"/>
    </row>
    <row r="14" spans="1:8" s="585" customFormat="1" ht="22.15" customHeight="1">
      <c r="A14" s="591" t="s">
        <v>352</v>
      </c>
      <c r="B14" s="592" t="s">
        <v>224</v>
      </c>
      <c r="C14" s="606"/>
      <c r="D14" s="607">
        <f>'Sch-5 Dis'!D14:E14</f>
        <v>0</v>
      </c>
      <c r="E14" s="608"/>
      <c r="F14" s="589">
        <f>F32</f>
        <v>0</v>
      </c>
      <c r="G14" s="597"/>
    </row>
    <row r="15" spans="1:8" s="585" customFormat="1" ht="22.15" customHeight="1">
      <c r="A15" s="591"/>
      <c r="B15" s="592" t="s">
        <v>1</v>
      </c>
      <c r="C15" s="593"/>
      <c r="D15" s="607">
        <f>'Sch-5 Dis'!D16:E16</f>
        <v>0</v>
      </c>
      <c r="E15" s="609"/>
      <c r="F15" s="589">
        <f>F34</f>
        <v>0</v>
      </c>
      <c r="G15" s="597"/>
    </row>
    <row r="16" spans="1:8" s="585" customFormat="1" ht="22.15" customHeight="1">
      <c r="A16" s="591"/>
      <c r="B16" s="592" t="s">
        <v>2</v>
      </c>
      <c r="C16" s="593"/>
      <c r="D16" s="607" t="e">
        <f>'Sch-5 Dis'!#REF!</f>
        <v>#REF!</v>
      </c>
      <c r="E16" s="609"/>
      <c r="F16" s="589">
        <f>F35</f>
        <v>0</v>
      </c>
      <c r="G16" s="597"/>
    </row>
    <row r="17" spans="1:12" s="585" customFormat="1" ht="22.15" customHeight="1">
      <c r="A17" s="591"/>
      <c r="B17" s="592" t="s">
        <v>3</v>
      </c>
      <c r="C17" s="593"/>
      <c r="D17" s="607" t="e">
        <f>SUM('Sch-5 Dis'!#REF!,'Sch-5 Dis'!#REF!)</f>
        <v>#REF!</v>
      </c>
      <c r="E17" s="609"/>
      <c r="F17" s="589">
        <f>F38</f>
        <v>0</v>
      </c>
      <c r="G17" s="597"/>
    </row>
    <row r="18" spans="1:12" s="585" customFormat="1" ht="22.15" customHeight="1">
      <c r="A18" s="591"/>
      <c r="B18" s="592" t="s">
        <v>4</v>
      </c>
      <c r="C18" s="593"/>
      <c r="D18" s="598" t="s">
        <v>471</v>
      </c>
      <c r="E18" s="588"/>
      <c r="F18" s="589" t="str">
        <f>F36</f>
        <v/>
      </c>
    </row>
    <row r="19" spans="1:12" s="585" customFormat="1" ht="27" customHeight="1">
      <c r="A19" s="591"/>
      <c r="B19" s="592" t="s">
        <v>5</v>
      </c>
      <c r="C19" s="610"/>
      <c r="D19" s="611" t="e">
        <f>SUM(D14,D15,D16,D17,D18)</f>
        <v>#REF!</v>
      </c>
      <c r="E19" s="612"/>
      <c r="F19" s="610">
        <f>SUM(F14:F18)</f>
        <v>0</v>
      </c>
      <c r="G19" s="597"/>
    </row>
    <row r="20" spans="1:12" s="585" customFormat="1" ht="33.75" customHeight="1">
      <c r="A20" s="591">
        <v>8</v>
      </c>
      <c r="B20" s="592" t="s">
        <v>229</v>
      </c>
      <c r="C20" s="593"/>
      <c r="D20" s="587" t="e">
        <f>D10+D19</f>
        <v>#REF!</v>
      </c>
      <c r="E20" s="613" t="s">
        <v>352</v>
      </c>
      <c r="F20" s="614">
        <f>F10+F19</f>
        <v>0</v>
      </c>
      <c r="G20" s="597"/>
    </row>
    <row r="21" spans="1:12" s="585" customFormat="1" ht="51" customHeight="1">
      <c r="A21" s="591">
        <v>9</v>
      </c>
      <c r="B21" s="592" t="s">
        <v>249</v>
      </c>
      <c r="C21" s="593"/>
      <c r="D21" s="594">
        <v>0</v>
      </c>
      <c r="E21" s="595"/>
      <c r="F21" s="596">
        <f>D21</f>
        <v>0</v>
      </c>
    </row>
    <row r="22" spans="1:12" s="585" customFormat="1" ht="23.25" customHeight="1">
      <c r="A22" s="615" t="s">
        <v>352</v>
      </c>
      <c r="B22" s="616" t="s">
        <v>352</v>
      </c>
      <c r="C22" s="616"/>
      <c r="D22" s="617"/>
      <c r="E22" s="618"/>
      <c r="F22" s="619"/>
    </row>
    <row r="23" spans="1:12" s="585" customFormat="1" ht="18.75" customHeight="1">
      <c r="A23" s="620" t="s">
        <v>230</v>
      </c>
      <c r="B23" s="1429" t="s">
        <v>231</v>
      </c>
      <c r="C23" s="1429"/>
      <c r="D23" s="1429"/>
      <c r="E23" s="1429"/>
      <c r="F23" s="1441"/>
    </row>
    <row r="24" spans="1:12" s="585" customFormat="1" ht="18.75" customHeight="1">
      <c r="A24" s="620"/>
      <c r="B24" s="1442" t="str">
        <f>H24&amp;" "&amp;G24&amp;" "&amp;I24&amp;" "&amp;J24&amp;"%"&amp; " as"&amp;" "&amp;K24&amp; " "&amp;L24</f>
        <v xml:space="preserve">Excise Duty    % as  </v>
      </c>
      <c r="C24" s="1443"/>
      <c r="D24" s="1443"/>
      <c r="E24" s="1443"/>
      <c r="F24" s="1444"/>
      <c r="G24" s="622" t="s">
        <v>471</v>
      </c>
      <c r="H24" s="623" t="s">
        <v>6</v>
      </c>
      <c r="I24" s="623" t="str">
        <f>IF(J24="","","@")</f>
        <v/>
      </c>
      <c r="J24" s="624" t="s">
        <v>471</v>
      </c>
      <c r="K24" s="625" t="str">
        <f>IF(OR(L24=0,L24=""),"","Rs.")</f>
        <v/>
      </c>
      <c r="L24" s="626" t="str">
        <f>IF(D14=0,"",D14)</f>
        <v/>
      </c>
    </row>
    <row r="25" spans="1:12" s="585" customFormat="1" ht="19.5" customHeight="1">
      <c r="B25" s="1442" t="str">
        <f>H25&amp;" "&amp;G25&amp;" "&amp;I25&amp;" "&amp;J25&amp;"%"&amp; " as"&amp;" "&amp;K25&amp; " "&amp;L25</f>
        <v xml:space="preserve">CST    % as  </v>
      </c>
      <c r="C25" s="1443"/>
      <c r="D25" s="1443"/>
      <c r="E25" s="1443"/>
      <c r="F25" s="1444"/>
      <c r="G25" s="622" t="s">
        <v>471</v>
      </c>
      <c r="H25" s="623" t="s">
        <v>7</v>
      </c>
      <c r="I25" s="623" t="str">
        <f>IF(J25="","","@")</f>
        <v/>
      </c>
      <c r="J25" s="624" t="s">
        <v>471</v>
      </c>
      <c r="K25" s="625" t="str">
        <f>IF(OR(L25=0,L25=""),"","Rs.")</f>
        <v/>
      </c>
      <c r="L25" s="626" t="str">
        <f>IF(D15=0,"",D15)</f>
        <v/>
      </c>
    </row>
    <row r="26" spans="1:12" s="585" customFormat="1" ht="19.5" customHeight="1">
      <c r="B26" s="1442" t="e">
        <f>H26&amp;" "&amp;G26&amp;" "&amp;I26&amp;" "&amp;J26&amp;"%"&amp; " as"&amp;" "&amp;K26&amp; " "&amp;L26</f>
        <v>#REF!</v>
      </c>
      <c r="C26" s="1443"/>
      <c r="D26" s="1443"/>
      <c r="E26" s="1443"/>
      <c r="F26" s="1444"/>
      <c r="G26" s="622" t="s">
        <v>471</v>
      </c>
      <c r="H26" s="623" t="s">
        <v>8</v>
      </c>
      <c r="I26" s="623" t="str">
        <f>IF(J26="","","@")</f>
        <v/>
      </c>
      <c r="J26" s="624" t="s">
        <v>471</v>
      </c>
      <c r="K26" s="625" t="e">
        <f>IF(OR(L26=0,L26=""),"","Rs.")</f>
        <v>#REF!</v>
      </c>
      <c r="L26" s="626" t="e">
        <f>IF(D16=0,"",D16)</f>
        <v>#REF!</v>
      </c>
    </row>
    <row r="27" spans="1:12" s="585" customFormat="1" ht="19.5" customHeight="1">
      <c r="B27" s="1442" t="e">
        <f>H27&amp;" "&amp;G27&amp;" "&amp;I27&amp;" "&amp;J27&amp; " as"&amp;" "&amp;K27&amp; " "&amp;L27</f>
        <v>#REF!</v>
      </c>
      <c r="C27" s="1443"/>
      <c r="D27" s="1443"/>
      <c r="E27" s="1443"/>
      <c r="F27" s="1444"/>
      <c r="G27" s="622" t="s">
        <v>471</v>
      </c>
      <c r="H27" s="623" t="s">
        <v>9</v>
      </c>
      <c r="I27" s="623"/>
      <c r="J27" s="627"/>
      <c r="K27" s="625" t="e">
        <f>IF(OR(L27=0,L27=""),"","Rs.")</f>
        <v>#REF!</v>
      </c>
      <c r="L27" s="626" t="e">
        <f>IF(D17=0,"",D17)</f>
        <v>#REF!</v>
      </c>
    </row>
    <row r="28" spans="1:12" s="585" customFormat="1" ht="19.5" customHeight="1">
      <c r="B28" s="1442" t="str">
        <f>H28&amp;" "&amp;G28&amp;" "&amp;I28&amp;" "&amp;J28&amp; " as"&amp;" "&amp;K28&amp; " "&amp;L28</f>
        <v xml:space="preserve">Others     as  </v>
      </c>
      <c r="C28" s="1443"/>
      <c r="D28" s="1443"/>
      <c r="E28" s="1443"/>
      <c r="F28" s="1444"/>
      <c r="G28" s="622" t="s">
        <v>471</v>
      </c>
      <c r="H28" s="621" t="s">
        <v>235</v>
      </c>
      <c r="I28" s="621"/>
      <c r="J28" s="621"/>
      <c r="K28" s="621" t="str">
        <f>IF(OR(L28=0,L28=""),"","Rs.")</f>
        <v/>
      </c>
      <c r="L28" s="628" t="str">
        <f>IF(D18=0,"",D18)</f>
        <v/>
      </c>
    </row>
    <row r="29" spans="1:12" s="585" customFormat="1" ht="19.5" customHeight="1">
      <c r="B29" s="1430"/>
      <c r="C29" s="1430"/>
      <c r="D29" s="1430"/>
      <c r="E29" s="1430"/>
      <c r="F29" s="1431"/>
    </row>
    <row r="30" spans="1:12" ht="59.25" customHeight="1">
      <c r="A30" s="629" t="s">
        <v>236</v>
      </c>
      <c r="B30" s="1450" t="s">
        <v>10</v>
      </c>
      <c r="C30" s="1451"/>
      <c r="D30" s="1451"/>
      <c r="E30" s="1451"/>
      <c r="F30" s="1452"/>
    </row>
    <row r="31" spans="1:12" s="585" customFormat="1" ht="19.5" customHeight="1">
      <c r="A31" s="630" t="s">
        <v>355</v>
      </c>
      <c r="B31" s="1429" t="s">
        <v>237</v>
      </c>
      <c r="C31" s="1429"/>
      <c r="D31" s="1429"/>
      <c r="E31" s="621" t="s">
        <v>233</v>
      </c>
      <c r="F31" s="626">
        <v>0</v>
      </c>
    </row>
    <row r="32" spans="1:12" s="585" customFormat="1" ht="19.5" customHeight="1">
      <c r="A32" s="630" t="s">
        <v>356</v>
      </c>
      <c r="B32" s="623" t="s">
        <v>11</v>
      </c>
      <c r="C32" s="631"/>
      <c r="D32" s="632">
        <v>0.1</v>
      </c>
      <c r="E32" s="621" t="s">
        <v>233</v>
      </c>
      <c r="F32" s="626">
        <f>ROUND(D32*F31,0)</f>
        <v>0</v>
      </c>
      <c r="H32" s="1429"/>
      <c r="I32" s="1429"/>
      <c r="J32" s="1429"/>
    </row>
    <row r="33" spans="1:10" s="585" customFormat="1" ht="19.5" customHeight="1">
      <c r="A33" s="633" t="s">
        <v>357</v>
      </c>
      <c r="B33" s="623" t="s">
        <v>12</v>
      </c>
      <c r="C33" s="631"/>
      <c r="D33" s="634">
        <v>0</v>
      </c>
      <c r="E33" s="621"/>
      <c r="F33" s="626">
        <f>D33</f>
        <v>0</v>
      </c>
      <c r="H33" s="621"/>
      <c r="I33" s="621"/>
      <c r="J33" s="621"/>
    </row>
    <row r="34" spans="1:10" s="585" customFormat="1" ht="19.5" customHeight="1">
      <c r="A34" s="633" t="s">
        <v>358</v>
      </c>
      <c r="B34" s="623" t="s">
        <v>13</v>
      </c>
      <c r="D34" s="632">
        <v>0.02</v>
      </c>
      <c r="E34" s="621" t="s">
        <v>233</v>
      </c>
      <c r="F34" s="626">
        <f>ROUND((F33+(F33*D32))*D34,0)</f>
        <v>0</v>
      </c>
    </row>
    <row r="35" spans="1:10" s="585" customFormat="1" ht="19.5" customHeight="1">
      <c r="A35" s="633" t="s">
        <v>359</v>
      </c>
      <c r="B35" s="623" t="s">
        <v>14</v>
      </c>
      <c r="C35" s="621"/>
      <c r="D35" s="632">
        <v>0.01</v>
      </c>
      <c r="E35" s="621"/>
      <c r="F35" s="626">
        <f>ROUND(((F31-F33)+((F31-F33)*D32))*D35,0)</f>
        <v>0</v>
      </c>
    </row>
    <row r="36" spans="1:10" s="585" customFormat="1" ht="19.5" customHeight="1">
      <c r="A36" s="633" t="s">
        <v>360</v>
      </c>
      <c r="B36" s="625" t="s">
        <v>15</v>
      </c>
      <c r="C36" s="621"/>
      <c r="D36" s="621"/>
      <c r="E36" s="621" t="s">
        <v>233</v>
      </c>
      <c r="F36" s="635" t="str">
        <f>L28</f>
        <v/>
      </c>
    </row>
    <row r="37" spans="1:10" s="585" customFormat="1" ht="19.5" customHeight="1">
      <c r="A37" s="633" t="s">
        <v>16</v>
      </c>
      <c r="B37" s="1429" t="s">
        <v>240</v>
      </c>
      <c r="C37" s="1429"/>
      <c r="D37" s="1429"/>
      <c r="E37" s="621" t="s">
        <v>233</v>
      </c>
      <c r="F37" s="636">
        <f>SUM(F31,F32,F34,F35,F36)</f>
        <v>0</v>
      </c>
    </row>
    <row r="38" spans="1:10" s="585" customFormat="1" ht="19.5" customHeight="1">
      <c r="A38" s="633" t="s">
        <v>17</v>
      </c>
      <c r="B38" s="625" t="s">
        <v>18</v>
      </c>
      <c r="C38" s="621"/>
      <c r="D38" s="632"/>
      <c r="E38" s="621" t="s">
        <v>233</v>
      </c>
      <c r="F38" s="635">
        <f>ROUND(D38*F37,0)</f>
        <v>0</v>
      </c>
    </row>
    <row r="39" spans="1:10" s="585" customFormat="1" ht="19.5" customHeight="1">
      <c r="A39" s="630"/>
      <c r="B39" s="621"/>
      <c r="C39" s="621"/>
      <c r="D39" s="621"/>
      <c r="E39" s="621"/>
      <c r="F39" s="637"/>
    </row>
    <row r="40" spans="1:10" s="585" customFormat="1" ht="15" customHeight="1">
      <c r="A40" s="630"/>
      <c r="B40" s="621"/>
      <c r="C40" s="621"/>
      <c r="D40" s="621"/>
      <c r="E40" s="621"/>
      <c r="F40" s="637"/>
    </row>
    <row r="41" spans="1:10" s="585" customFormat="1" ht="15" customHeight="1">
      <c r="A41" s="630"/>
      <c r="B41" s="621"/>
      <c r="C41" s="621"/>
      <c r="D41" s="621"/>
      <c r="E41" s="621"/>
      <c r="F41" s="637"/>
    </row>
    <row r="42" spans="1:10" s="585" customFormat="1" ht="19.5" customHeight="1">
      <c r="A42" s="630"/>
      <c r="B42" s="621"/>
      <c r="C42" s="621"/>
      <c r="D42" s="621"/>
      <c r="E42" s="621"/>
      <c r="F42" s="637"/>
    </row>
    <row r="43" spans="1:10" ht="49.5" customHeight="1">
      <c r="A43" s="1445" t="str">
        <f>Basic!B1</f>
        <v>765kV AIS Extn. Substation Package SS-01 for (i) Construction of 2 nos. of 765kV line bays at Sikar II for Sikar II – Bhadla II 765kV D/c line (ii) Construction of 2 nos. of 765kV line bays at Bhadla II for Sikar II – Bhadla II 765kV D/c line associated with Transmission Scheme for evacuation of power from Solar Energy Zones in Rajasthan (8.1 GW) under Phase II-Part E.</v>
      </c>
      <c r="B43" s="1446"/>
      <c r="C43" s="1447"/>
      <c r="D43" s="1448" t="s">
        <v>241</v>
      </c>
      <c r="E43" s="1449"/>
      <c r="F43" s="645" t="s">
        <v>242</v>
      </c>
    </row>
    <row r="44" spans="1:10" ht="33">
      <c r="A44" s="640" t="s">
        <v>19</v>
      </c>
      <c r="B44" s="641" t="str">
        <f>Basic!B5</f>
        <v>Specification No.: CC/T/W-AIS/DOM/A06/23/02699</v>
      </c>
      <c r="C44" s="642"/>
      <c r="D44" s="643"/>
      <c r="E44" s="644"/>
      <c r="F44" s="646"/>
    </row>
    <row r="46" spans="1:10">
      <c r="A46" s="638"/>
    </row>
  </sheetData>
  <sheetProtection selectLockedCells="1" selectUnlockedCells="1"/>
  <customSheetViews>
    <customSheetView guid="{B79CB868-E256-4BC8-93B8-32C16DA3E61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5"/>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30" type="noConversion"/>
  <printOptions horizontalCentered="1"/>
  <pageMargins left="0.79" right="0.37" top="0.65" bottom="0.45" header="0.38" footer="0"/>
  <pageSetup paperSize="9" scale="84" fitToHeight="0" orientation="portrait" horizontalDpi="1200" verticalDpi="1200" r:id="rId26"/>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9" customWidth="1"/>
    <col min="2" max="2" width="46.875" style="119" customWidth="1"/>
    <col min="3" max="3" width="2.25" style="119" customWidth="1"/>
    <col min="4" max="4" width="17.625" style="157" customWidth="1"/>
    <col min="5" max="5" width="4.125" style="157" customWidth="1"/>
    <col min="6" max="6" width="17.625" style="157" customWidth="1"/>
    <col min="7" max="7" width="21.625" style="122" customWidth="1"/>
    <col min="8" max="8" width="15.25" style="276" customWidth="1"/>
    <col min="9" max="10" width="13.75" style="276" customWidth="1"/>
    <col min="11" max="11" width="14.875" style="276" customWidth="1"/>
    <col min="12" max="12" width="13.75" style="276" customWidth="1"/>
    <col min="13" max="16" width="8" style="276" customWidth="1"/>
    <col min="17" max="16384" width="8" style="122"/>
  </cols>
  <sheetData>
    <row r="1" spans="1:16" ht="16.149999999999999" customHeight="1">
      <c r="B1" s="1457" t="s">
        <v>216</v>
      </c>
      <c r="C1" s="1458"/>
      <c r="D1" s="1458"/>
      <c r="E1" s="1458"/>
      <c r="F1" s="1458"/>
    </row>
    <row r="2" spans="1:16" ht="16.149999999999999" customHeight="1">
      <c r="B2" s="120"/>
      <c r="C2" s="121"/>
      <c r="D2" s="123"/>
      <c r="E2" s="123"/>
      <c r="F2" s="123"/>
    </row>
    <row r="3" spans="1:16" s="124" customFormat="1" ht="16.149999999999999" customHeight="1">
      <c r="A3" s="119"/>
      <c r="B3" s="119"/>
      <c r="C3" s="119"/>
      <c r="D3" s="1459" t="s">
        <v>217</v>
      </c>
      <c r="E3" s="1459"/>
      <c r="F3" s="1459"/>
      <c r="H3" s="277"/>
      <c r="I3" s="277"/>
      <c r="J3" s="277"/>
      <c r="K3" s="277"/>
      <c r="L3" s="277"/>
      <c r="M3" s="277"/>
      <c r="N3" s="277"/>
      <c r="O3" s="277"/>
      <c r="P3" s="277"/>
    </row>
    <row r="4" spans="1:16" s="124" customFormat="1" ht="20.25" customHeight="1">
      <c r="A4" s="1465" t="s">
        <v>218</v>
      </c>
      <c r="B4" s="1465"/>
      <c r="C4" s="1465"/>
      <c r="D4" s="1460" t="str">
        <f>'Sch-1'!C8</f>
        <v xml:space="preserve">…….. …….. …….. …….. …….. …….. </v>
      </c>
      <c r="E4" s="1460"/>
      <c r="F4" s="1460"/>
      <c r="H4" s="277"/>
      <c r="I4" s="277"/>
      <c r="J4" s="277"/>
      <c r="K4" s="277"/>
      <c r="L4" s="277"/>
      <c r="M4" s="277"/>
      <c r="N4" s="277"/>
      <c r="O4" s="277"/>
      <c r="P4" s="277"/>
    </row>
    <row r="5" spans="1:16" s="130" customFormat="1" ht="21" customHeight="1">
      <c r="A5" s="126" t="s">
        <v>378</v>
      </c>
      <c r="B5" s="1463" t="s">
        <v>219</v>
      </c>
      <c r="C5" s="1464"/>
      <c r="D5" s="127" t="s">
        <v>220</v>
      </c>
      <c r="E5" s="1461" t="s">
        <v>221</v>
      </c>
      <c r="F5" s="1462"/>
      <c r="H5" s="278"/>
      <c r="I5" s="278"/>
      <c r="J5" s="278"/>
      <c r="K5" s="278"/>
      <c r="L5" s="278"/>
      <c r="M5" s="278"/>
      <c r="N5" s="278"/>
      <c r="O5" s="278"/>
      <c r="P5" s="278"/>
    </row>
    <row r="6" spans="1:16" s="124" customFormat="1" ht="36" customHeight="1">
      <c r="A6" s="131">
        <v>1</v>
      </c>
      <c r="B6" s="132" t="s">
        <v>243</v>
      </c>
      <c r="C6" s="133"/>
      <c r="D6" s="134">
        <f>'Sch-6'!D14</f>
        <v>0</v>
      </c>
      <c r="E6" s="135" t="s">
        <v>352</v>
      </c>
      <c r="F6" s="136">
        <f>D6</f>
        <v>0</v>
      </c>
      <c r="G6" s="137"/>
      <c r="H6" s="277"/>
      <c r="I6" s="277"/>
      <c r="J6" s="277"/>
      <c r="K6" s="277"/>
      <c r="L6" s="277"/>
      <c r="M6" s="277"/>
      <c r="N6" s="277"/>
      <c r="O6" s="277"/>
      <c r="P6" s="277"/>
    </row>
    <row r="7" spans="1:16" s="124" customFormat="1" ht="34.5" customHeight="1">
      <c r="A7" s="131">
        <v>2</v>
      </c>
      <c r="B7" s="132" t="s">
        <v>244</v>
      </c>
      <c r="C7" s="133"/>
      <c r="D7" s="134">
        <f>'Sch-6'!D16</f>
        <v>0</v>
      </c>
      <c r="E7" s="135"/>
      <c r="F7" s="136">
        <f>D7</f>
        <v>0</v>
      </c>
      <c r="G7" s="137"/>
      <c r="H7" s="277"/>
      <c r="I7" s="277"/>
      <c r="J7" s="277"/>
      <c r="K7" s="277"/>
      <c r="L7" s="277"/>
      <c r="M7" s="277"/>
      <c r="N7" s="277"/>
      <c r="O7" s="277"/>
      <c r="P7" s="277"/>
    </row>
    <row r="8" spans="1:16" s="124" customFormat="1" ht="21" customHeight="1">
      <c r="A8" s="131">
        <v>3</v>
      </c>
      <c r="B8" s="132" t="s">
        <v>245</v>
      </c>
      <c r="C8" s="133"/>
      <c r="D8" s="134">
        <f>'Sch-6'!D18</f>
        <v>0</v>
      </c>
      <c r="E8" s="135"/>
      <c r="F8" s="136">
        <f>D8</f>
        <v>0</v>
      </c>
      <c r="G8" s="137"/>
      <c r="H8" s="277"/>
      <c r="I8" s="277"/>
      <c r="J8" s="277"/>
      <c r="K8" s="277"/>
      <c r="L8" s="277"/>
      <c r="M8" s="277"/>
      <c r="N8" s="277"/>
      <c r="O8" s="277"/>
      <c r="P8" s="277"/>
    </row>
    <row r="9" spans="1:16" s="124" customFormat="1" ht="21" customHeight="1">
      <c r="A9" s="131">
        <v>4</v>
      </c>
      <c r="B9" s="132" t="s">
        <v>246</v>
      </c>
      <c r="C9" s="133"/>
      <c r="D9" s="138" t="s">
        <v>430</v>
      </c>
      <c r="E9" s="135"/>
      <c r="F9" s="129" t="str">
        <f>D9</f>
        <v>Not Applicable</v>
      </c>
      <c r="H9" s="277"/>
      <c r="I9" s="277"/>
      <c r="J9" s="277"/>
      <c r="K9" s="277"/>
      <c r="L9" s="277"/>
      <c r="M9" s="277"/>
      <c r="N9" s="277"/>
      <c r="O9" s="277"/>
      <c r="P9" s="277"/>
    </row>
    <row r="10" spans="1:16" s="124" customFormat="1" ht="21" customHeight="1">
      <c r="A10" s="131">
        <v>5</v>
      </c>
      <c r="B10" s="132" t="s">
        <v>247</v>
      </c>
      <c r="C10" s="133"/>
      <c r="D10" s="139">
        <f>SUM(D6,D7,D8)</f>
        <v>0</v>
      </c>
      <c r="E10" s="135"/>
      <c r="F10" s="140">
        <f>F6+F7+F8</f>
        <v>0</v>
      </c>
      <c r="H10" s="277"/>
      <c r="I10" s="277"/>
      <c r="J10" s="277"/>
      <c r="K10" s="277"/>
      <c r="L10" s="277"/>
      <c r="M10" s="277"/>
      <c r="N10" s="277"/>
      <c r="O10" s="277"/>
      <c r="P10" s="277"/>
    </row>
    <row r="11" spans="1:16" s="124" customFormat="1" ht="21" customHeight="1">
      <c r="A11" s="131">
        <v>6</v>
      </c>
      <c r="B11" s="141" t="s">
        <v>222</v>
      </c>
      <c r="C11" s="142" t="s">
        <v>352</v>
      </c>
      <c r="D11" s="134" t="e">
        <f>'Sch-1'!AA250+'Sch-2'!#REF!+'Sch-3 '!#REF!+'Sch-7'!#REF!</f>
        <v>#REF!</v>
      </c>
      <c r="E11" s="143" t="s">
        <v>352</v>
      </c>
      <c r="F11" s="136" t="e">
        <f>D11</f>
        <v>#REF!</v>
      </c>
      <c r="H11" s="277"/>
      <c r="I11" s="277"/>
      <c r="J11" s="277"/>
      <c r="K11" s="277"/>
      <c r="L11" s="277"/>
      <c r="M11" s="277"/>
      <c r="N11" s="277"/>
      <c r="O11" s="277"/>
      <c r="P11" s="277"/>
    </row>
    <row r="12" spans="1:16" s="124" customFormat="1" ht="22.15" customHeight="1">
      <c r="A12" s="131">
        <v>7</v>
      </c>
      <c r="B12" s="141" t="s">
        <v>248</v>
      </c>
      <c r="C12" s="133"/>
      <c r="D12" s="127" t="e">
        <f>D10-D11</f>
        <v>#REF!</v>
      </c>
      <c r="E12" s="135"/>
      <c r="F12" s="140" t="e">
        <f>F10-F11</f>
        <v>#REF!</v>
      </c>
      <c r="G12" s="144"/>
      <c r="H12" s="277"/>
      <c r="I12" s="277"/>
      <c r="J12" s="277"/>
      <c r="K12" s="277"/>
      <c r="L12" s="277"/>
      <c r="M12" s="277"/>
      <c r="N12" s="277"/>
      <c r="O12" s="277"/>
      <c r="P12" s="277"/>
    </row>
    <row r="13" spans="1:16" s="124" customFormat="1" ht="22.15" customHeight="1">
      <c r="A13" s="131">
        <v>8</v>
      </c>
      <c r="B13" s="132" t="s">
        <v>223</v>
      </c>
      <c r="C13" s="133"/>
      <c r="D13" s="134"/>
      <c r="E13" s="135"/>
      <c r="F13" s="136"/>
      <c r="H13" s="277"/>
      <c r="I13" s="277"/>
      <c r="J13" s="277"/>
      <c r="K13" s="277"/>
      <c r="L13" s="277"/>
      <c r="M13" s="277"/>
      <c r="N13" s="277"/>
      <c r="O13" s="277"/>
      <c r="P13" s="277"/>
    </row>
    <row r="14" spans="1:16" s="124" customFormat="1" ht="22.15" customHeight="1">
      <c r="A14" s="131" t="s">
        <v>352</v>
      </c>
      <c r="B14" s="132" t="s">
        <v>224</v>
      </c>
      <c r="C14" s="145"/>
      <c r="D14" s="138" t="e">
        <f>'Sch-5'!K14</f>
        <v>#REF!</v>
      </c>
      <c r="E14" s="146"/>
      <c r="F14" s="129">
        <f>F32</f>
        <v>0</v>
      </c>
      <c r="G14" s="137"/>
      <c r="H14" s="277"/>
      <c r="I14" s="277"/>
      <c r="J14" s="277"/>
      <c r="K14" s="277"/>
      <c r="L14" s="277"/>
      <c r="M14" s="277"/>
      <c r="N14" s="277"/>
      <c r="O14" s="277"/>
      <c r="P14" s="277"/>
    </row>
    <row r="15" spans="1:16" s="124" customFormat="1" ht="22.15" customHeight="1">
      <c r="A15" s="131"/>
      <c r="B15" s="132" t="s">
        <v>225</v>
      </c>
      <c r="C15" s="133"/>
      <c r="D15" s="138" t="e">
        <f>'Sch-5'!K16+'Sch-5'!#REF!</f>
        <v>#REF!</v>
      </c>
      <c r="E15" s="147"/>
      <c r="F15" s="129" t="e">
        <f>F33</f>
        <v>#REF!</v>
      </c>
      <c r="G15" s="137"/>
      <c r="H15" s="277"/>
      <c r="I15" s="277"/>
      <c r="J15" s="277"/>
      <c r="K15" s="277"/>
      <c r="L15" s="277"/>
      <c r="M15" s="277"/>
      <c r="N15" s="277"/>
      <c r="O15" s="277"/>
      <c r="P15" s="277"/>
    </row>
    <row r="16" spans="1:16" s="124" customFormat="1" ht="22.15" customHeight="1">
      <c r="A16" s="131"/>
      <c r="B16" s="132" t="s">
        <v>226</v>
      </c>
      <c r="C16" s="133"/>
      <c r="D16" s="138" t="e">
        <f>#REF!+#REF!</f>
        <v>#REF!</v>
      </c>
      <c r="E16" s="147"/>
      <c r="F16" s="129" t="e">
        <f>F36</f>
        <v>#REF!</v>
      </c>
      <c r="G16" s="137"/>
      <c r="H16" s="277"/>
      <c r="I16" s="277"/>
      <c r="J16" s="277"/>
      <c r="K16" s="277"/>
      <c r="L16" s="277"/>
      <c r="M16" s="277"/>
      <c r="N16" s="277"/>
      <c r="O16" s="277"/>
      <c r="P16" s="277"/>
    </row>
    <row r="17" spans="1:16" s="124" customFormat="1" ht="22.15" customHeight="1">
      <c r="A17" s="131"/>
      <c r="B17" s="132" t="s">
        <v>227</v>
      </c>
      <c r="C17" s="133"/>
      <c r="D17" s="138" t="e">
        <f>#REF!</f>
        <v>#REF!</v>
      </c>
      <c r="E17" s="128"/>
      <c r="F17" s="129">
        <f>F34</f>
        <v>0</v>
      </c>
      <c r="H17" s="277"/>
      <c r="I17" s="277"/>
      <c r="J17" s="277"/>
      <c r="K17" s="277"/>
      <c r="L17" s="277"/>
      <c r="M17" s="277"/>
      <c r="N17" s="277"/>
      <c r="O17" s="277"/>
      <c r="P17" s="277"/>
    </row>
    <row r="18" spans="1:16" s="124" customFormat="1" ht="27" customHeight="1">
      <c r="A18" s="131"/>
      <c r="B18" s="132" t="s">
        <v>228</v>
      </c>
      <c r="C18" s="148"/>
      <c r="D18" s="261" t="e">
        <f>D14+D15+D16+D17</f>
        <v>#REF!</v>
      </c>
      <c r="E18" s="149"/>
      <c r="F18" s="148" t="e">
        <f>SUM(F14:F17)</f>
        <v>#REF!</v>
      </c>
      <c r="G18" s="137"/>
      <c r="H18" s="277"/>
      <c r="I18" s="277"/>
      <c r="J18" s="277"/>
      <c r="K18" s="277"/>
      <c r="L18" s="277"/>
      <c r="M18" s="277"/>
      <c r="N18" s="277"/>
      <c r="O18" s="277"/>
      <c r="P18" s="277"/>
    </row>
    <row r="19" spans="1:16" s="124" customFormat="1" ht="33.75" customHeight="1">
      <c r="A19" s="131">
        <v>8</v>
      </c>
      <c r="B19" s="132" t="s">
        <v>229</v>
      </c>
      <c r="C19" s="133"/>
      <c r="D19" s="127" t="e">
        <f>D10+D18</f>
        <v>#REF!</v>
      </c>
      <c r="E19" s="150" t="s">
        <v>352</v>
      </c>
      <c r="F19" s="151" t="e">
        <f>F10+F18</f>
        <v>#REF!</v>
      </c>
      <c r="G19" s="137"/>
      <c r="H19" s="277"/>
      <c r="I19" s="277"/>
      <c r="J19" s="277"/>
      <c r="K19" s="277"/>
      <c r="L19" s="277"/>
      <c r="M19" s="277"/>
      <c r="N19" s="277"/>
      <c r="O19" s="277"/>
      <c r="P19" s="277"/>
    </row>
    <row r="20" spans="1:16" s="124" customFormat="1" ht="51" customHeight="1">
      <c r="A20" s="131">
        <v>9</v>
      </c>
      <c r="B20" s="132" t="s">
        <v>249</v>
      </c>
      <c r="C20" s="133"/>
      <c r="D20" s="134">
        <f>'Sch-1'!N247</f>
        <v>0</v>
      </c>
      <c r="E20" s="135"/>
      <c r="F20" s="136">
        <f>D20</f>
        <v>0</v>
      </c>
      <c r="H20" s="277"/>
      <c r="I20" s="277"/>
      <c r="J20" s="277"/>
      <c r="K20" s="277"/>
      <c r="L20" s="277"/>
      <c r="M20" s="277"/>
      <c r="N20" s="277"/>
      <c r="O20" s="277"/>
      <c r="P20" s="277"/>
    </row>
    <row r="21" spans="1:16" s="124" customFormat="1" ht="23.25" customHeight="1">
      <c r="A21" s="152" t="s">
        <v>230</v>
      </c>
      <c r="B21" s="1466" t="s">
        <v>231</v>
      </c>
      <c r="C21" s="1466"/>
      <c r="D21" s="1466"/>
      <c r="E21" s="1466"/>
      <c r="F21" s="1467"/>
      <c r="H21" s="277"/>
      <c r="I21" s="277"/>
      <c r="J21" s="277"/>
      <c r="K21" s="277"/>
      <c r="L21" s="277"/>
      <c r="M21" s="277"/>
      <c r="N21" s="277"/>
      <c r="O21" s="277"/>
      <c r="P21" s="277"/>
    </row>
    <row r="22" spans="1:16" s="124" customFormat="1" ht="18.75" customHeight="1">
      <c r="A22" s="154" t="s">
        <v>355</v>
      </c>
      <c r="B22" s="1456" t="s">
        <v>232</v>
      </c>
      <c r="C22" s="1456"/>
      <c r="D22" s="1456"/>
      <c r="E22" s="153" t="s">
        <v>233</v>
      </c>
      <c r="F22" s="156" t="e">
        <f>D14</f>
        <v>#REF!</v>
      </c>
      <c r="H22" s="277"/>
      <c r="I22" s="277"/>
      <c r="J22" s="277"/>
      <c r="K22" s="277"/>
      <c r="L22" s="277"/>
      <c r="M22" s="277"/>
      <c r="N22" s="277"/>
      <c r="O22" s="277"/>
      <c r="P22" s="277"/>
    </row>
    <row r="23" spans="1:16" s="124" customFormat="1" ht="19.5" customHeight="1">
      <c r="A23" s="154" t="s">
        <v>356</v>
      </c>
      <c r="B23" s="1456" t="s">
        <v>234</v>
      </c>
      <c r="C23" s="1456"/>
      <c r="D23" s="1456"/>
      <c r="E23" s="153" t="s">
        <v>233</v>
      </c>
      <c r="F23" s="156" t="e">
        <f>D15</f>
        <v>#REF!</v>
      </c>
      <c r="H23" s="277"/>
      <c r="I23" s="277"/>
      <c r="J23" s="277"/>
      <c r="K23" s="277"/>
      <c r="L23" s="277"/>
      <c r="M23" s="277"/>
      <c r="N23" s="277"/>
      <c r="O23" s="277"/>
      <c r="P23" s="277"/>
    </row>
    <row r="24" spans="1:16" s="124" customFormat="1" ht="19.5" customHeight="1">
      <c r="A24" s="154" t="s">
        <v>357</v>
      </c>
      <c r="B24" s="1456" t="s">
        <v>286</v>
      </c>
      <c r="C24" s="1456"/>
      <c r="D24" s="1456"/>
      <c r="E24" s="153" t="s">
        <v>233</v>
      </c>
      <c r="F24" s="156" t="e">
        <f>D16</f>
        <v>#REF!</v>
      </c>
      <c r="H24" s="277"/>
      <c r="I24" s="277"/>
      <c r="J24" s="277"/>
      <c r="K24" s="277"/>
      <c r="L24" s="277"/>
      <c r="M24" s="277"/>
      <c r="N24" s="277"/>
      <c r="O24" s="277"/>
      <c r="P24" s="277"/>
    </row>
    <row r="25" spans="1:16" s="124" customFormat="1" ht="19.5" customHeight="1">
      <c r="A25" s="154" t="s">
        <v>358</v>
      </c>
      <c r="B25" s="1456" t="s">
        <v>235</v>
      </c>
      <c r="C25" s="1456"/>
      <c r="D25" s="1456"/>
      <c r="E25" s="153" t="s">
        <v>233</v>
      </c>
      <c r="F25" s="156" t="e">
        <f>D17</f>
        <v>#REF!</v>
      </c>
      <c r="H25" s="277"/>
      <c r="I25" s="277"/>
      <c r="J25" s="277"/>
      <c r="K25" s="277"/>
      <c r="L25" s="277"/>
      <c r="M25" s="277"/>
      <c r="N25" s="277"/>
      <c r="O25" s="277"/>
      <c r="P25" s="277"/>
    </row>
    <row r="26" spans="1:16" s="124" customFormat="1" ht="19.5" customHeight="1">
      <c r="A26" s="158" t="s">
        <v>236</v>
      </c>
      <c r="B26" s="1466" t="s">
        <v>288</v>
      </c>
      <c r="C26" s="1466"/>
      <c r="D26" s="1466"/>
      <c r="E26" s="1466"/>
      <c r="F26" s="1467"/>
      <c r="H26" s="277"/>
      <c r="I26" s="277"/>
      <c r="J26" s="277"/>
      <c r="K26" s="277"/>
      <c r="L26" s="277"/>
      <c r="M26" s="277"/>
      <c r="N26" s="277"/>
      <c r="O26" s="277"/>
      <c r="P26" s="277"/>
    </row>
    <row r="27" spans="1:16" ht="19.5" customHeight="1">
      <c r="A27" s="262"/>
      <c r="B27" s="122"/>
      <c r="C27" s="122"/>
      <c r="D27" s="122"/>
      <c r="E27" s="122"/>
      <c r="F27" s="263"/>
    </row>
    <row r="28" spans="1:16" s="124" customFormat="1" ht="19.5" customHeight="1">
      <c r="A28" s="264"/>
      <c r="F28" s="265"/>
      <c r="H28" s="277"/>
      <c r="I28" s="277"/>
      <c r="J28" s="277"/>
      <c r="K28" s="277"/>
      <c r="L28" s="277"/>
      <c r="M28" s="277"/>
      <c r="N28" s="277"/>
      <c r="O28" s="277"/>
      <c r="P28" s="277"/>
    </row>
    <row r="29" spans="1:16" s="124" customFormat="1" ht="19.5" customHeight="1">
      <c r="A29" s="264"/>
      <c r="F29" s="265"/>
      <c r="H29" s="277"/>
      <c r="I29" s="277"/>
      <c r="J29" s="277"/>
      <c r="K29" s="277"/>
      <c r="L29" s="277"/>
      <c r="M29" s="277"/>
      <c r="N29" s="277"/>
      <c r="O29" s="277"/>
      <c r="P29" s="277"/>
    </row>
    <row r="30" spans="1:16" s="124" customFormat="1" ht="60" customHeight="1">
      <c r="A30" s="158" t="s">
        <v>287</v>
      </c>
      <c r="B30" s="1468" t="s">
        <v>304</v>
      </c>
      <c r="C30" s="1469"/>
      <c r="D30" s="1469"/>
      <c r="E30" s="1469"/>
      <c r="F30" s="1470"/>
      <c r="H30" s="277" t="s">
        <v>289</v>
      </c>
      <c r="I30" s="277"/>
      <c r="J30" s="277"/>
      <c r="K30" s="277"/>
      <c r="L30" s="277"/>
      <c r="M30" s="277"/>
      <c r="N30" s="277"/>
      <c r="O30" s="277"/>
      <c r="P30" s="277"/>
    </row>
    <row r="31" spans="1:16" s="124" customFormat="1" ht="19.5" customHeight="1">
      <c r="A31" s="154" t="s">
        <v>355</v>
      </c>
      <c r="B31" s="1456" t="s">
        <v>237</v>
      </c>
      <c r="C31" s="1456"/>
      <c r="D31" s="1456"/>
      <c r="E31" s="153" t="s">
        <v>233</v>
      </c>
      <c r="F31" s="155">
        <f>'Sch-1'!AE3</f>
        <v>0</v>
      </c>
      <c r="H31" s="278" t="s">
        <v>290</v>
      </c>
      <c r="I31" s="278" t="e">
        <f>#REF!</f>
        <v>#REF!</v>
      </c>
      <c r="J31" s="278" t="e">
        <f>IF(I31=0, "", I31)</f>
        <v>#REF!</v>
      </c>
      <c r="K31" s="279" t="e">
        <f>IF(I31=0, "", "Discount on lum-sum basis on total price quoted by us without Taxes &amp; Duties. In Rs. ")</f>
        <v>#REF!</v>
      </c>
      <c r="L31" s="278" t="s">
        <v>291</v>
      </c>
      <c r="M31" s="280" t="e">
        <f>#REF!</f>
        <v>#REF!</v>
      </c>
      <c r="N31" s="280" t="e">
        <f t="shared" ref="N31:N37" si="0">IF(M31=0, "", M31)</f>
        <v>#REF!</v>
      </c>
      <c r="O31" s="279" t="e">
        <f>IF(M31=0, "", " Discount on lum-sum basis on total price quoted by us without Taxes &amp; Duties. In Percent (%) .")</f>
        <v>#REF!</v>
      </c>
      <c r="P31" s="277"/>
    </row>
    <row r="32" spans="1:16" s="124" customFormat="1" ht="19.5" customHeight="1">
      <c r="A32" s="154" t="s">
        <v>356</v>
      </c>
      <c r="B32" s="1456" t="s">
        <v>238</v>
      </c>
      <c r="C32" s="1456"/>
      <c r="D32" s="1456"/>
      <c r="E32" s="153" t="s">
        <v>233</v>
      </c>
      <c r="F32" s="155">
        <f>ROUND(0.103*F31,0)</f>
        <v>0</v>
      </c>
      <c r="H32" s="277"/>
      <c r="I32" s="277"/>
      <c r="J32" s="278"/>
      <c r="K32" s="279" t="e">
        <f>IF(SUM(I33:I37)=0, "", "Discount on lum-sum basis on the Schedules as given below , In Rs. :")</f>
        <v>#REF!</v>
      </c>
      <c r="L32" s="277"/>
      <c r="M32" s="277"/>
      <c r="N32" s="280"/>
      <c r="O32" s="279" t="e">
        <f>IF(SUM(M33:M37)=0, "", "Discount on lum-sum basis on the Schedules as given below , In Percent (%) :")</f>
        <v>#REF!</v>
      </c>
      <c r="P32" s="277"/>
    </row>
    <row r="33" spans="1:16" s="124" customFormat="1" ht="19.5" customHeight="1">
      <c r="A33" s="154" t="s">
        <v>357</v>
      </c>
      <c r="B33" s="1456" t="s">
        <v>239</v>
      </c>
      <c r="C33" s="1456"/>
      <c r="D33" s="1456"/>
      <c r="E33" s="153" t="s">
        <v>233</v>
      </c>
      <c r="F33" s="155" t="e">
        <f>'Sch-5'!K16+'Sch-5'!#REF!</f>
        <v>#REF!</v>
      </c>
      <c r="H33" s="278" t="s">
        <v>292</v>
      </c>
      <c r="I33" s="278" t="e">
        <f>#REF!</f>
        <v>#REF!</v>
      </c>
      <c r="J33" s="278" t="e">
        <f>IF(I33=0, "", I33)</f>
        <v>#REF!</v>
      </c>
      <c r="K33" s="281" t="e">
        <f>IF(I33=0, "", "Schedule-1 : Ex works prices (Direct Only)")</f>
        <v>#REF!</v>
      </c>
      <c r="L33" s="278" t="s">
        <v>297</v>
      </c>
      <c r="M33" s="280" t="e">
        <f>#REF!</f>
        <v>#REF!</v>
      </c>
      <c r="N33" s="280" t="e">
        <f t="shared" si="0"/>
        <v>#REF!</v>
      </c>
      <c r="O33" s="281" t="e">
        <f>IF(M33=0, "", "Schedule-1 : Ex works prices (Direct Only)")</f>
        <v>#REF!</v>
      </c>
      <c r="P33" s="277"/>
    </row>
    <row r="34" spans="1:16" s="124" customFormat="1" ht="19.5" customHeight="1">
      <c r="A34" s="154" t="s">
        <v>358</v>
      </c>
      <c r="B34" s="1456" t="s">
        <v>235</v>
      </c>
      <c r="C34" s="1456"/>
      <c r="D34" s="1456"/>
      <c r="E34" s="153" t="s">
        <v>233</v>
      </c>
      <c r="F34" s="283"/>
      <c r="H34" s="278" t="s">
        <v>293</v>
      </c>
      <c r="I34" s="278" t="e">
        <f>#REF!</f>
        <v>#REF!</v>
      </c>
      <c r="J34" s="278" t="e">
        <f>IF(I34=0, "", I34)</f>
        <v>#REF!</v>
      </c>
      <c r="K34" s="281" t="e">
        <f>IF(I34=0, "", "Schedule-1 : Ex works prices (Bought Out Only)")</f>
        <v>#REF!</v>
      </c>
      <c r="L34" s="278" t="s">
        <v>298</v>
      </c>
      <c r="M34" s="280" t="e">
        <f>#REF!</f>
        <v>#REF!</v>
      </c>
      <c r="N34" s="280" t="e">
        <f t="shared" si="0"/>
        <v>#REF!</v>
      </c>
      <c r="O34" s="281" t="e">
        <f>IF(M34=0, "", "Schedule-1 : Ex works prices (Bought Out Only)")</f>
        <v>#REF!</v>
      </c>
      <c r="P34" s="277"/>
    </row>
    <row r="35" spans="1:16" s="124" customFormat="1" ht="15" customHeight="1">
      <c r="A35" s="154" t="s">
        <v>359</v>
      </c>
      <c r="B35" s="1456" t="s">
        <v>240</v>
      </c>
      <c r="C35" s="1456"/>
      <c r="D35" s="1456"/>
      <c r="E35" s="153" t="s">
        <v>233</v>
      </c>
      <c r="F35" s="156" t="e">
        <f>D6+D7+F32+F33+F34</f>
        <v>#REF!</v>
      </c>
      <c r="H35" s="278" t="s">
        <v>294</v>
      </c>
      <c r="I35" s="278" t="e">
        <f>#REF!</f>
        <v>#REF!</v>
      </c>
      <c r="J35" s="278" t="e">
        <f>IF(I35=0, "", I35)</f>
        <v>#REF!</v>
      </c>
      <c r="K35" s="281" t="e">
        <f>IF(I35=0, "", "Schedule-2 : Freight &amp; Insurance")</f>
        <v>#REF!</v>
      </c>
      <c r="L35" s="278" t="s">
        <v>299</v>
      </c>
      <c r="M35" s="280" t="e">
        <f>#REF!</f>
        <v>#REF!</v>
      </c>
      <c r="N35" s="280" t="e">
        <f t="shared" si="0"/>
        <v>#REF!</v>
      </c>
      <c r="O35" s="281" t="e">
        <f>IF(M35=0, "", "Schedule-2 : Freight &amp; Insurance")</f>
        <v>#REF!</v>
      </c>
      <c r="P35" s="277"/>
    </row>
    <row r="36" spans="1:16" s="124" customFormat="1" ht="15" customHeight="1">
      <c r="A36" s="154" t="s">
        <v>360</v>
      </c>
      <c r="B36" s="1456" t="s">
        <v>305</v>
      </c>
      <c r="C36" s="1456"/>
      <c r="D36" s="1456"/>
      <c r="E36" s="153" t="s">
        <v>233</v>
      </c>
      <c r="F36" s="156" t="e">
        <f>ROUND(0.01*F35,0)</f>
        <v>#REF!</v>
      </c>
      <c r="H36" s="278" t="s">
        <v>295</v>
      </c>
      <c r="I36" s="278" t="e">
        <f>#REF!</f>
        <v>#REF!</v>
      </c>
      <c r="J36" s="278" t="e">
        <f>IF(I36=0, "", I36)</f>
        <v>#REF!</v>
      </c>
      <c r="K36" s="281" t="e">
        <f>IF(I36=0, "", "Schedule-3 : Erection Charges")</f>
        <v>#REF!</v>
      </c>
      <c r="L36" s="278" t="s">
        <v>300</v>
      </c>
      <c r="M36" s="280" t="e">
        <f>#REF!</f>
        <v>#REF!</v>
      </c>
      <c r="N36" s="280" t="e">
        <f t="shared" si="0"/>
        <v>#REF!</v>
      </c>
      <c r="O36" s="281" t="e">
        <f>IF(M36=0, "", "Schedule-3 : Erection Charges")</f>
        <v>#REF!</v>
      </c>
      <c r="P36" s="277"/>
    </row>
    <row r="37" spans="1:16" s="124" customFormat="1" ht="19.5" customHeight="1">
      <c r="A37" s="266"/>
      <c r="B37" s="267"/>
      <c r="C37" s="267"/>
      <c r="D37" s="267"/>
      <c r="E37" s="267"/>
      <c r="F37" s="268"/>
      <c r="H37" s="278" t="s">
        <v>296</v>
      </c>
      <c r="I37" s="278" t="e">
        <f>#REF!</f>
        <v>#REF!</v>
      </c>
      <c r="J37" s="278" t="e">
        <f>IF(I37=0, "", I37)</f>
        <v>#REF!</v>
      </c>
      <c r="K37" s="281" t="e">
        <f>IF(I37=0, "", "Schedule-7 : Type Test Charges")</f>
        <v>#REF!</v>
      </c>
      <c r="L37" s="278" t="s">
        <v>301</v>
      </c>
      <c r="M37" s="280" t="e">
        <f>#REF!</f>
        <v>#REF!</v>
      </c>
      <c r="N37" s="280" t="e">
        <f t="shared" si="0"/>
        <v>#REF!</v>
      </c>
      <c r="O37" s="281" t="e">
        <f>IF(M37=0, "", "Schedule-7 : Type Test Charges")</f>
        <v>#REF!</v>
      </c>
      <c r="P37" s="277"/>
    </row>
    <row r="38" spans="1:16" ht="49.5" customHeight="1">
      <c r="A38" s="1453" t="str">
        <f>Cover!B2</f>
        <v>765kV AIS Extn. Substation Package SS-01 for (i) Construction of 2 nos. of 765kV line bays at Sikar II for Sikar II – Bhadla II 765kV D/c line (ii) Construction of 2 nos. of 765kV line bays at Bhadla II for Sikar II – Bhadla II 765kV D/c line associated with Transmission Scheme for evacuation of power from Solar Energy Zones in Rajasthan (8.1 GW) under Phase II-Part E.</v>
      </c>
      <c r="B38" s="1453"/>
      <c r="C38" s="1453"/>
      <c r="D38" s="1454" t="s">
        <v>241</v>
      </c>
      <c r="E38" s="1455"/>
      <c r="F38" s="125" t="s">
        <v>242</v>
      </c>
      <c r="H38" s="278" t="s">
        <v>302</v>
      </c>
      <c r="I38" s="278" t="e">
        <f>#REF!</f>
        <v>#REF!</v>
      </c>
      <c r="J38" s="278"/>
      <c r="K38" s="278"/>
      <c r="L38" s="278"/>
      <c r="M38" s="278"/>
      <c r="N38" s="278"/>
    </row>
    <row r="39" spans="1:16">
      <c r="H39" s="276" t="s">
        <v>303</v>
      </c>
      <c r="I39" s="282" t="e">
        <f>K31 &amp;J31 &amp;O31 &amp; N31</f>
        <v>#REF!</v>
      </c>
    </row>
    <row r="40" spans="1:16">
      <c r="I40" s="282" t="e">
        <f>K32 &amp; K33&amp;J33&amp;K34&amp;J34&amp;K35&amp;J35&amp;K36&amp;J36&amp;K37&amp;J37</f>
        <v>#REF!</v>
      </c>
    </row>
    <row r="41" spans="1:16">
      <c r="I41" s="282" t="e">
        <f>O32&amp;O33&amp;N33&amp;O34&amp;N34&amp;O35&amp;N35&amp;O36&amp;N36&amp;O37&amp;N37</f>
        <v>#REF!</v>
      </c>
    </row>
  </sheetData>
  <sheetProtection password="856C" sheet="1" objects="1" scenarios="1" selectLockedCells="1"/>
  <customSheetViews>
    <customSheetView guid="{B79CB868-E256-4BC8-93B8-32C16DA3E61B}"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29"/>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1" type="noConversion"/>
  <printOptions horizontalCentered="1"/>
  <pageMargins left="0.79" right="0.37" top="0.65" bottom="0.45" header="0.38" footer="0"/>
  <pageSetup paperSize="9" scale="96" fitToHeight="0" orientation="portrait" horizontalDpi="1200" verticalDpi="1200" r:id="rId30"/>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8" customWidth="1"/>
    <col min="2" max="2" width="22.125" style="118" customWidth="1"/>
    <col min="3" max="16384" width="8" style="118"/>
  </cols>
  <sheetData>
    <row r="1" spans="1:4" s="116" customFormat="1" ht="30" customHeight="1">
      <c r="A1" s="1471">
        <f>'Bid Form 2nd Envelope'!AB17</f>
        <v>0</v>
      </c>
      <c r="B1" s="1471"/>
    </row>
    <row r="2" spans="1:4" s="116" customFormat="1" ht="30" customHeight="1">
      <c r="A2" s="117"/>
    </row>
    <row r="3" spans="1:4">
      <c r="A3" s="117"/>
    </row>
    <row r="4" spans="1:4">
      <c r="A4" s="338" t="str">
        <f>IF(OR((A1&gt;9999999999),(A1&lt;0)),"Invalid Entry - More than 1000 crore OR -ve value",IF(A1=0, "Rs. Zero Only ",+CONCATENATE("Rs. ", B11,D11,B10,D10,B9,D9,B8,D8,B7,D7,B6," Only")))</f>
        <v xml:space="preserve">Rs. Zero Only </v>
      </c>
      <c r="B4" s="339"/>
    </row>
    <row r="5" spans="1:4">
      <c r="A5" s="340"/>
      <c r="B5" s="339"/>
    </row>
    <row r="6" spans="1:4">
      <c r="A6" s="341">
        <f>-INT(A1/100)*100+ROUND(A1,0)</f>
        <v>0</v>
      </c>
      <c r="B6" s="339" t="str">
        <f t="shared" ref="B6:B11" si="0">IF(A6=0,"",LOOKUP(A6,$A$13:$A$112,$B$13:$B$112))</f>
        <v/>
      </c>
      <c r="D6" s="115"/>
    </row>
    <row r="7" spans="1:4">
      <c r="A7" s="341">
        <f>-INT(A1/1000)*10+INT(A1/100)</f>
        <v>0</v>
      </c>
      <c r="B7" s="339" t="str">
        <f t="shared" si="0"/>
        <v/>
      </c>
      <c r="D7" s="115" t="str">
        <f>+IF(B7="",""," Hundred ")</f>
        <v/>
      </c>
    </row>
    <row r="8" spans="1:4">
      <c r="A8" s="341">
        <f>-INT(A1/100000)*100+INT(A1/1000)</f>
        <v>0</v>
      </c>
      <c r="B8" s="339" t="str">
        <f t="shared" si="0"/>
        <v/>
      </c>
      <c r="D8" s="115" t="str">
        <f>IF((B8=""),IF(C8="",""," Thousand ")," Thousand ")</f>
        <v/>
      </c>
    </row>
    <row r="9" spans="1:4">
      <c r="A9" s="341">
        <f>-INT(A1/10000000)*100+INT(A1/100000)</f>
        <v>0</v>
      </c>
      <c r="B9" s="339" t="str">
        <f t="shared" si="0"/>
        <v/>
      </c>
      <c r="D9" s="115" t="str">
        <f>IF((B9=""),IF(C9="",""," Lac ")," Lac ")</f>
        <v/>
      </c>
    </row>
    <row r="10" spans="1:4">
      <c r="A10" s="341">
        <f>-INT(A1/1000000000)*100+INT(A1/10000000)</f>
        <v>0</v>
      </c>
      <c r="B10" s="342" t="str">
        <f t="shared" si="0"/>
        <v/>
      </c>
      <c r="D10" s="115" t="str">
        <f>IF((B10=""),IF(C10="",""," Crore ")," Crore ")</f>
        <v/>
      </c>
    </row>
    <row r="11" spans="1:4">
      <c r="A11" s="343">
        <f>-INT(A1/10000000000)*1000+INT(A1/1000000000)</f>
        <v>0</v>
      </c>
      <c r="B11" s="342" t="str">
        <f t="shared" si="0"/>
        <v/>
      </c>
      <c r="D11" s="115" t="str">
        <f>IF((B11=""),IF(C11="",""," Hundred ")," Hundred ")</f>
        <v/>
      </c>
    </row>
    <row r="12" spans="1:4">
      <c r="A12" s="339"/>
      <c r="B12" s="339"/>
    </row>
    <row r="13" spans="1:4">
      <c r="A13" s="336">
        <v>1</v>
      </c>
      <c r="B13" s="337" t="s">
        <v>112</v>
      </c>
    </row>
    <row r="14" spans="1:4">
      <c r="A14" s="336">
        <v>2</v>
      </c>
      <c r="B14" s="337" t="s">
        <v>113</v>
      </c>
    </row>
    <row r="15" spans="1:4">
      <c r="A15" s="336">
        <v>3</v>
      </c>
      <c r="B15" s="337" t="s">
        <v>114</v>
      </c>
    </row>
    <row r="16" spans="1:4">
      <c r="A16" s="336">
        <v>4</v>
      </c>
      <c r="B16" s="337" t="s">
        <v>115</v>
      </c>
    </row>
    <row r="17" spans="1:2">
      <c r="A17" s="336">
        <v>5</v>
      </c>
      <c r="B17" s="337" t="s">
        <v>116</v>
      </c>
    </row>
    <row r="18" spans="1:2">
      <c r="A18" s="336">
        <v>6</v>
      </c>
      <c r="B18" s="337" t="s">
        <v>117</v>
      </c>
    </row>
    <row r="19" spans="1:2">
      <c r="A19" s="336">
        <v>7</v>
      </c>
      <c r="B19" s="337" t="s">
        <v>118</v>
      </c>
    </row>
    <row r="20" spans="1:2">
      <c r="A20" s="336">
        <v>8</v>
      </c>
      <c r="B20" s="337" t="s">
        <v>119</v>
      </c>
    </row>
    <row r="21" spans="1:2">
      <c r="A21" s="336">
        <v>9</v>
      </c>
      <c r="B21" s="337" t="s">
        <v>120</v>
      </c>
    </row>
    <row r="22" spans="1:2">
      <c r="A22" s="336">
        <v>10</v>
      </c>
      <c r="B22" s="337" t="s">
        <v>121</v>
      </c>
    </row>
    <row r="23" spans="1:2">
      <c r="A23" s="336">
        <v>11</v>
      </c>
      <c r="B23" s="337" t="s">
        <v>122</v>
      </c>
    </row>
    <row r="24" spans="1:2">
      <c r="A24" s="336">
        <v>12</v>
      </c>
      <c r="B24" s="337" t="s">
        <v>123</v>
      </c>
    </row>
    <row r="25" spans="1:2">
      <c r="A25" s="336">
        <v>13</v>
      </c>
      <c r="B25" s="337" t="s">
        <v>124</v>
      </c>
    </row>
    <row r="26" spans="1:2">
      <c r="A26" s="336">
        <v>14</v>
      </c>
      <c r="B26" s="337" t="s">
        <v>125</v>
      </c>
    </row>
    <row r="27" spans="1:2">
      <c r="A27" s="336">
        <v>15</v>
      </c>
      <c r="B27" s="337" t="s">
        <v>126</v>
      </c>
    </row>
    <row r="28" spans="1:2">
      <c r="A28" s="336">
        <v>16</v>
      </c>
      <c r="B28" s="337" t="s">
        <v>127</v>
      </c>
    </row>
    <row r="29" spans="1:2">
      <c r="A29" s="336">
        <v>17</v>
      </c>
      <c r="B29" s="337" t="s">
        <v>128</v>
      </c>
    </row>
    <row r="30" spans="1:2">
      <c r="A30" s="336">
        <v>18</v>
      </c>
      <c r="B30" s="337" t="s">
        <v>129</v>
      </c>
    </row>
    <row r="31" spans="1:2">
      <c r="A31" s="336">
        <v>19</v>
      </c>
      <c r="B31" s="337" t="s">
        <v>130</v>
      </c>
    </row>
    <row r="32" spans="1:2">
      <c r="A32" s="336">
        <v>20</v>
      </c>
      <c r="B32" s="337" t="s">
        <v>131</v>
      </c>
    </row>
    <row r="33" spans="1:2">
      <c r="A33" s="336">
        <v>21</v>
      </c>
      <c r="B33" s="337" t="s">
        <v>133</v>
      </c>
    </row>
    <row r="34" spans="1:2">
      <c r="A34" s="336">
        <v>22</v>
      </c>
      <c r="B34" s="337" t="s">
        <v>132</v>
      </c>
    </row>
    <row r="35" spans="1:2">
      <c r="A35" s="336">
        <v>23</v>
      </c>
      <c r="B35" s="337" t="s">
        <v>134</v>
      </c>
    </row>
    <row r="36" spans="1:2">
      <c r="A36" s="336">
        <v>24</v>
      </c>
      <c r="B36" s="337" t="s">
        <v>140</v>
      </c>
    </row>
    <row r="37" spans="1:2">
      <c r="A37" s="336">
        <v>25</v>
      </c>
      <c r="B37" s="337" t="s">
        <v>142</v>
      </c>
    </row>
    <row r="38" spans="1:2">
      <c r="A38" s="336">
        <v>26</v>
      </c>
      <c r="B38" s="337" t="s">
        <v>141</v>
      </c>
    </row>
    <row r="39" spans="1:2">
      <c r="A39" s="336">
        <v>27</v>
      </c>
      <c r="B39" s="337" t="s">
        <v>143</v>
      </c>
    </row>
    <row r="40" spans="1:2">
      <c r="A40" s="336">
        <v>28</v>
      </c>
      <c r="B40" s="337" t="s">
        <v>144</v>
      </c>
    </row>
    <row r="41" spans="1:2">
      <c r="A41" s="336">
        <v>29</v>
      </c>
      <c r="B41" s="337" t="s">
        <v>145</v>
      </c>
    </row>
    <row r="42" spans="1:2">
      <c r="A42" s="336">
        <v>30</v>
      </c>
      <c r="B42" s="337" t="s">
        <v>146</v>
      </c>
    </row>
    <row r="43" spans="1:2">
      <c r="A43" s="336">
        <v>31</v>
      </c>
      <c r="B43" s="337" t="s">
        <v>147</v>
      </c>
    </row>
    <row r="44" spans="1:2">
      <c r="A44" s="336">
        <v>32</v>
      </c>
      <c r="B44" s="337" t="s">
        <v>148</v>
      </c>
    </row>
    <row r="45" spans="1:2">
      <c r="A45" s="336">
        <v>33</v>
      </c>
      <c r="B45" s="337" t="s">
        <v>149</v>
      </c>
    </row>
    <row r="46" spans="1:2">
      <c r="A46" s="336">
        <v>34</v>
      </c>
      <c r="B46" s="337" t="s">
        <v>150</v>
      </c>
    </row>
    <row r="47" spans="1:2">
      <c r="A47" s="336">
        <v>35</v>
      </c>
      <c r="B47" s="337" t="s">
        <v>431</v>
      </c>
    </row>
    <row r="48" spans="1:2">
      <c r="A48" s="336">
        <v>36</v>
      </c>
      <c r="B48" s="337" t="s">
        <v>151</v>
      </c>
    </row>
    <row r="49" spans="1:2">
      <c r="A49" s="336">
        <v>37</v>
      </c>
      <c r="B49" s="337" t="s">
        <v>152</v>
      </c>
    </row>
    <row r="50" spans="1:2">
      <c r="A50" s="336">
        <v>38</v>
      </c>
      <c r="B50" s="337" t="s">
        <v>153</v>
      </c>
    </row>
    <row r="51" spans="1:2">
      <c r="A51" s="336">
        <v>39</v>
      </c>
      <c r="B51" s="337" t="s">
        <v>154</v>
      </c>
    </row>
    <row r="52" spans="1:2">
      <c r="A52" s="336">
        <v>40</v>
      </c>
      <c r="B52" s="337" t="s">
        <v>155</v>
      </c>
    </row>
    <row r="53" spans="1:2">
      <c r="A53" s="336">
        <v>41</v>
      </c>
      <c r="B53" s="337" t="s">
        <v>156</v>
      </c>
    </row>
    <row r="54" spans="1:2">
      <c r="A54" s="336">
        <v>42</v>
      </c>
      <c r="B54" s="337" t="s">
        <v>157</v>
      </c>
    </row>
    <row r="55" spans="1:2">
      <c r="A55" s="336">
        <v>43</v>
      </c>
      <c r="B55" s="337" t="s">
        <v>158</v>
      </c>
    </row>
    <row r="56" spans="1:2">
      <c r="A56" s="336">
        <v>44</v>
      </c>
      <c r="B56" s="337" t="s">
        <v>159</v>
      </c>
    </row>
    <row r="57" spans="1:2">
      <c r="A57" s="336">
        <v>45</v>
      </c>
      <c r="B57" s="337" t="s">
        <v>160</v>
      </c>
    </row>
    <row r="58" spans="1:2">
      <c r="A58" s="336">
        <v>46</v>
      </c>
      <c r="B58" s="337" t="s">
        <v>161</v>
      </c>
    </row>
    <row r="59" spans="1:2">
      <c r="A59" s="336">
        <v>47</v>
      </c>
      <c r="B59" s="337" t="s">
        <v>162</v>
      </c>
    </row>
    <row r="60" spans="1:2">
      <c r="A60" s="336">
        <v>48</v>
      </c>
      <c r="B60" s="337" t="s">
        <v>163</v>
      </c>
    </row>
    <row r="61" spans="1:2">
      <c r="A61" s="336">
        <v>49</v>
      </c>
      <c r="B61" s="337" t="s">
        <v>164</v>
      </c>
    </row>
    <row r="62" spans="1:2">
      <c r="A62" s="336">
        <v>50</v>
      </c>
      <c r="B62" s="337" t="s">
        <v>165</v>
      </c>
    </row>
    <row r="63" spans="1:2">
      <c r="A63" s="336">
        <v>51</v>
      </c>
      <c r="B63" s="337" t="s">
        <v>166</v>
      </c>
    </row>
    <row r="64" spans="1:2">
      <c r="A64" s="336">
        <v>52</v>
      </c>
      <c r="B64" s="337" t="s">
        <v>167</v>
      </c>
    </row>
    <row r="65" spans="1:2">
      <c r="A65" s="336">
        <v>53</v>
      </c>
      <c r="B65" s="337" t="s">
        <v>168</v>
      </c>
    </row>
    <row r="66" spans="1:2">
      <c r="A66" s="336">
        <v>54</v>
      </c>
      <c r="B66" s="337" t="s">
        <v>169</v>
      </c>
    </row>
    <row r="67" spans="1:2">
      <c r="A67" s="336">
        <v>55</v>
      </c>
      <c r="B67" s="337" t="s">
        <v>170</v>
      </c>
    </row>
    <row r="68" spans="1:2">
      <c r="A68" s="336">
        <v>56</v>
      </c>
      <c r="B68" s="337" t="s">
        <v>171</v>
      </c>
    </row>
    <row r="69" spans="1:2">
      <c r="A69" s="336">
        <v>57</v>
      </c>
      <c r="B69" s="337" t="s">
        <v>172</v>
      </c>
    </row>
    <row r="70" spans="1:2">
      <c r="A70" s="336">
        <v>58</v>
      </c>
      <c r="B70" s="337" t="s">
        <v>173</v>
      </c>
    </row>
    <row r="71" spans="1:2">
      <c r="A71" s="336">
        <v>59</v>
      </c>
      <c r="B71" s="337" t="s">
        <v>174</v>
      </c>
    </row>
    <row r="72" spans="1:2">
      <c r="A72" s="336">
        <v>60</v>
      </c>
      <c r="B72" s="337" t="s">
        <v>175</v>
      </c>
    </row>
    <row r="73" spans="1:2">
      <c r="A73" s="336">
        <v>61</v>
      </c>
      <c r="B73" s="337" t="s">
        <v>176</v>
      </c>
    </row>
    <row r="74" spans="1:2">
      <c r="A74" s="336">
        <v>62</v>
      </c>
      <c r="B74" s="337" t="s">
        <v>177</v>
      </c>
    </row>
    <row r="75" spans="1:2">
      <c r="A75" s="336">
        <v>63</v>
      </c>
      <c r="B75" s="337" t="s">
        <v>178</v>
      </c>
    </row>
    <row r="76" spans="1:2">
      <c r="A76" s="336">
        <v>64</v>
      </c>
      <c r="B76" s="337" t="s">
        <v>179</v>
      </c>
    </row>
    <row r="77" spans="1:2">
      <c r="A77" s="336">
        <v>65</v>
      </c>
      <c r="B77" s="337" t="s">
        <v>180</v>
      </c>
    </row>
    <row r="78" spans="1:2">
      <c r="A78" s="336">
        <v>66</v>
      </c>
      <c r="B78" s="337" t="s">
        <v>181</v>
      </c>
    </row>
    <row r="79" spans="1:2">
      <c r="A79" s="336">
        <v>67</v>
      </c>
      <c r="B79" s="337" t="s">
        <v>182</v>
      </c>
    </row>
    <row r="80" spans="1:2">
      <c r="A80" s="336">
        <v>68</v>
      </c>
      <c r="B80" s="337" t="s">
        <v>183</v>
      </c>
    </row>
    <row r="81" spans="1:2">
      <c r="A81" s="336">
        <v>69</v>
      </c>
      <c r="B81" s="337" t="s">
        <v>184</v>
      </c>
    </row>
    <row r="82" spans="1:2">
      <c r="A82" s="336">
        <v>70</v>
      </c>
      <c r="B82" s="337" t="s">
        <v>185</v>
      </c>
    </row>
    <row r="83" spans="1:2">
      <c r="A83" s="336">
        <v>71</v>
      </c>
      <c r="B83" s="337" t="s">
        <v>186</v>
      </c>
    </row>
    <row r="84" spans="1:2">
      <c r="A84" s="336">
        <v>72</v>
      </c>
      <c r="B84" s="337" t="s">
        <v>187</v>
      </c>
    </row>
    <row r="85" spans="1:2">
      <c r="A85" s="336">
        <v>73</v>
      </c>
      <c r="B85" s="337" t="s">
        <v>188</v>
      </c>
    </row>
    <row r="86" spans="1:2">
      <c r="A86" s="336">
        <v>74</v>
      </c>
      <c r="B86" s="337" t="s">
        <v>189</v>
      </c>
    </row>
    <row r="87" spans="1:2">
      <c r="A87" s="336">
        <v>75</v>
      </c>
      <c r="B87" s="337" t="s">
        <v>190</v>
      </c>
    </row>
    <row r="88" spans="1:2">
      <c r="A88" s="336">
        <v>76</v>
      </c>
      <c r="B88" s="337" t="s">
        <v>191</v>
      </c>
    </row>
    <row r="89" spans="1:2">
      <c r="A89" s="336">
        <v>77</v>
      </c>
      <c r="B89" s="337" t="s">
        <v>192</v>
      </c>
    </row>
    <row r="90" spans="1:2">
      <c r="A90" s="336">
        <v>78</v>
      </c>
      <c r="B90" s="337" t="s">
        <v>193</v>
      </c>
    </row>
    <row r="91" spans="1:2">
      <c r="A91" s="336">
        <v>79</v>
      </c>
      <c r="B91" s="337" t="s">
        <v>194</v>
      </c>
    </row>
    <row r="92" spans="1:2">
      <c r="A92" s="336">
        <v>80</v>
      </c>
      <c r="B92" s="337" t="s">
        <v>195</v>
      </c>
    </row>
    <row r="93" spans="1:2">
      <c r="A93" s="336">
        <v>81</v>
      </c>
      <c r="B93" s="337" t="s">
        <v>196</v>
      </c>
    </row>
    <row r="94" spans="1:2">
      <c r="A94" s="336">
        <v>82</v>
      </c>
      <c r="B94" s="337" t="s">
        <v>197</v>
      </c>
    </row>
    <row r="95" spans="1:2">
      <c r="A95" s="336">
        <v>83</v>
      </c>
      <c r="B95" s="337" t="s">
        <v>198</v>
      </c>
    </row>
    <row r="96" spans="1:2">
      <c r="A96" s="336">
        <v>84</v>
      </c>
      <c r="B96" s="337" t="s">
        <v>199</v>
      </c>
    </row>
    <row r="97" spans="1:2">
      <c r="A97" s="336">
        <v>85</v>
      </c>
      <c r="B97" s="337" t="s">
        <v>200</v>
      </c>
    </row>
    <row r="98" spans="1:2">
      <c r="A98" s="336">
        <v>86</v>
      </c>
      <c r="B98" s="337" t="s">
        <v>201</v>
      </c>
    </row>
    <row r="99" spans="1:2">
      <c r="A99" s="336">
        <v>87</v>
      </c>
      <c r="B99" s="337" t="s">
        <v>202</v>
      </c>
    </row>
    <row r="100" spans="1:2">
      <c r="A100" s="336">
        <v>88</v>
      </c>
      <c r="B100" s="337" t="s">
        <v>203</v>
      </c>
    </row>
    <row r="101" spans="1:2">
      <c r="A101" s="336">
        <v>89</v>
      </c>
      <c r="B101" s="337" t="s">
        <v>204</v>
      </c>
    </row>
    <row r="102" spans="1:2">
      <c r="A102" s="336">
        <v>90</v>
      </c>
      <c r="B102" s="337" t="s">
        <v>205</v>
      </c>
    </row>
    <row r="103" spans="1:2">
      <c r="A103" s="336">
        <v>91</v>
      </c>
      <c r="B103" s="337" t="s">
        <v>206</v>
      </c>
    </row>
    <row r="104" spans="1:2">
      <c r="A104" s="336">
        <v>92</v>
      </c>
      <c r="B104" s="337" t="s">
        <v>207</v>
      </c>
    </row>
    <row r="105" spans="1:2">
      <c r="A105" s="336">
        <v>93</v>
      </c>
      <c r="B105" s="337" t="s">
        <v>208</v>
      </c>
    </row>
    <row r="106" spans="1:2">
      <c r="A106" s="336">
        <v>94</v>
      </c>
      <c r="B106" s="337" t="s">
        <v>209</v>
      </c>
    </row>
    <row r="107" spans="1:2">
      <c r="A107" s="336">
        <v>95</v>
      </c>
      <c r="B107" s="337" t="s">
        <v>210</v>
      </c>
    </row>
    <row r="108" spans="1:2">
      <c r="A108" s="336">
        <v>96</v>
      </c>
      <c r="B108" s="337" t="s">
        <v>211</v>
      </c>
    </row>
    <row r="109" spans="1:2">
      <c r="A109" s="336">
        <v>97</v>
      </c>
      <c r="B109" s="337" t="s">
        <v>212</v>
      </c>
    </row>
    <row r="110" spans="1:2">
      <c r="A110" s="336">
        <v>98</v>
      </c>
      <c r="B110" s="337" t="s">
        <v>213</v>
      </c>
    </row>
    <row r="111" spans="1:2">
      <c r="A111" s="336">
        <v>99</v>
      </c>
      <c r="B111" s="337" t="s">
        <v>214</v>
      </c>
    </row>
    <row r="112" spans="1:2">
      <c r="A112" s="336">
        <v>100</v>
      </c>
      <c r="B112" s="337" t="s">
        <v>215</v>
      </c>
    </row>
  </sheetData>
  <sheetProtection selectLockedCells="1" selectUnlockedCells="1"/>
  <customSheetViews>
    <customSheetView guid="{B79CB868-E256-4BC8-93B8-32C16DA3E61B}" state="hidden">
      <selection sqref="A1:F1"/>
      <pageMargins left="0.75" right="0.75" top="1" bottom="1" header="0.5" footer="0.5"/>
      <pageSetup orientation="portrait" r:id="rId1"/>
      <headerFooter alignWithMargins="0"/>
    </customSheetView>
    <customSheetView guid="{D5F8AD2D-F014-4A7B-9CE7-589273BD9F11}" state="hidden">
      <selection sqref="A1:F1"/>
      <pageMargins left="0.75" right="0.75" top="1" bottom="1" header="0.5" footer="0.5"/>
      <pageSetup orientation="portrait" r:id="rId2"/>
      <headerFooter alignWithMargins="0"/>
    </customSheetView>
    <customSheetView guid="{8909CFDD-4F29-4C72-886E-908773EE94A2}" state="hidden">
      <selection sqref="A1:F1"/>
      <pageMargins left="0.75" right="0.75" top="1" bottom="1" header="0.5" footer="0.5"/>
      <pageSetup orientation="portrait" r:id="rId3"/>
      <headerFooter alignWithMargins="0"/>
    </customSheetView>
    <customSheetView guid="{A34CC49F-E309-4C23-B4F6-1E3B307C10D1}" state="hidden">
      <selection sqref="A1:F1"/>
      <pageMargins left="0.75" right="0.75" top="1" bottom="1" header="0.5" footer="0.5"/>
      <pageSetup orientation="portrait" r:id="rId4"/>
      <headerFooter alignWithMargins="0"/>
    </customSheetView>
    <customSheetView guid="{B835C05C-B615-4DCB-982D-4519616B3CD8}" state="hidden">
      <selection sqref="A1:F1"/>
      <pageMargins left="0.75" right="0.75" top="1" bottom="1" header="0.5" footer="0.5"/>
      <pageSetup orientation="portrait" r:id="rId5"/>
      <headerFooter alignWithMargins="0"/>
    </customSheetView>
    <customSheetView guid="{223BC0FC-814D-40F0-9795-CE82A16FF3A5}" state="hidden">
      <selection sqref="A1:F1"/>
      <pageMargins left="0.75" right="0.75" top="1" bottom="1" header="0.5" footer="0.5"/>
      <pageSetup orientation="portrait" r:id="rId6"/>
      <headerFooter alignWithMargins="0"/>
    </customSheetView>
    <customSheetView guid="{D53177B2-31EC-4222-B97A-A37DCFD9E45B}" state="hidden">
      <selection sqref="A1:F1"/>
      <pageMargins left="0.75" right="0.75" top="1" bottom="1" header="0.5" footer="0.5"/>
      <pageSetup orientation="portrait" r:id="rId7"/>
      <headerFooter alignWithMargins="0"/>
    </customSheetView>
    <customSheetView guid="{B3CE7B10-A914-4559-A6DA-AED8C22AFD6D}" state="hidden">
      <selection sqref="A1:F1"/>
      <pageMargins left="0.75" right="0.75" top="1" bottom="1" header="0.5" footer="0.5"/>
      <pageSetup orientation="portrait" r:id="rId8"/>
      <headerFooter alignWithMargins="0"/>
    </customSheetView>
    <customSheetView guid="{7487ED9F-BBED-4B2A-9631-22F1A430946B}" state="hidden">
      <selection sqref="A1:F1"/>
      <pageMargins left="0.75" right="0.75" top="1" bottom="1" header="0.5" footer="0.5"/>
      <pageSetup orientation="portrait" r:id="rId9"/>
      <headerFooter alignWithMargins="0"/>
    </customSheetView>
    <customSheetView guid="{A7DBDDEF-9245-44C6-9EBF-032DB6E1C0A2}" state="hidden">
      <selection sqref="A1:F1"/>
      <pageMargins left="0.75" right="0.75" top="1" bottom="1" header="0.5" footer="0.5"/>
      <pageSetup orientation="portrait" r:id="rId10"/>
      <headerFooter alignWithMargins="0"/>
    </customSheetView>
    <customSheetView guid="{E9F4E142-7D26-464D-BECA-4F3806DB1FE1}" state="hidden">
      <selection sqref="A1:F1"/>
      <pageMargins left="0.75" right="0.75" top="1" bottom="1" header="0.5" footer="0.5"/>
      <pageSetup orientation="portrait" r:id="rId11"/>
      <headerFooter alignWithMargins="0"/>
    </customSheetView>
    <customSheetView guid="{27A45B7A-04F2-4516-B80B-5ED0825D4ED3}" state="hidden" topLeftCell="A2">
      <selection activeCell="C2" sqref="C2"/>
      <pageMargins left="0.75" right="0.75" top="1" bottom="1" header="0.5" footer="0.5"/>
      <pageSetup orientation="portrait" r:id="rId12"/>
      <headerFooter alignWithMargins="0"/>
    </customSheetView>
    <customSheetView guid="{14D7F02E-BCCA-4517-ABC7-537FF4AEB67A}" state="hidden" topLeftCell="A2">
      <selection activeCell="C2" sqref="C2"/>
      <pageMargins left="0.75" right="0.75" top="1" bottom="1" header="0.5" footer="0.5"/>
      <pageSetup orientation="portrait" r:id="rId13"/>
      <headerFooter alignWithMargins="0"/>
    </customSheetView>
    <customSheetView guid="{01ACF2E1-8E61-4459-ABC1-B6C183DEED61}" state="hidden" showRuler="0">
      <selection sqref="A1:B1"/>
      <pageMargins left="0.75" right="0.75" top="1" bottom="1" header="0.5" footer="0.5"/>
      <pageSetup orientation="portrait" r:id="rId14"/>
      <headerFooter alignWithMargins="0"/>
    </customSheetView>
    <customSheetView guid="{4F65FF32-EC61-4022-A399-2986D7B6B8B3}" state="hidden" showRuler="0">
      <selection sqref="A1:B1"/>
      <pageMargins left="0.75" right="0.75" top="1" bottom="1" header="0.5" footer="0.5"/>
      <pageSetup orientation="portrait" r:id="rId15"/>
      <headerFooter alignWithMargins="0"/>
    </customSheetView>
    <customSheetView guid="{ECE9294F-C910-4036-88BC-B1F2176FB06B}" state="hidden">
      <selection sqref="A1:F1"/>
      <pageMargins left="0.75" right="0.75" top="1" bottom="1" header="0.5" footer="0.5"/>
      <pageSetup orientation="portrait" r:id="rId16"/>
      <headerFooter alignWithMargins="0"/>
    </customSheetView>
    <customSheetView guid="{B23AD343-29DA-4CE0-BD10-47BF44F3782F}" state="hidden">
      <selection sqref="A1:F1"/>
      <pageMargins left="0.75" right="0.75" top="1" bottom="1" header="0.5" footer="0.5"/>
      <pageSetup orientation="portrait" r:id="rId17"/>
      <headerFooter alignWithMargins="0"/>
    </customSheetView>
    <customSheetView guid="{4AA1107B-A795-4744-B566-827168772C7A}" state="hidden">
      <selection sqref="A1:F1"/>
      <pageMargins left="0.75" right="0.75" top="1" bottom="1" header="0.5" footer="0.5"/>
      <pageSetup orientation="portrait" r:id="rId18"/>
      <headerFooter alignWithMargins="0"/>
    </customSheetView>
    <customSheetView guid="{EE46BCD1-F715-4FA9-A5FC-1B125AD601E0}" state="hidden">
      <selection sqref="A1:F1"/>
      <pageMargins left="0.75" right="0.75" top="1" bottom="1" header="0.5" footer="0.5"/>
      <pageSetup orientation="portrait" r:id="rId19"/>
      <headerFooter alignWithMargins="0"/>
    </customSheetView>
    <customSheetView guid="{D0757F9E-DF41-4B40-A5E5-F4F8FDD8D61D}" state="hidden">
      <selection sqref="A1:F1"/>
      <pageMargins left="0.75" right="0.75" top="1" bottom="1" header="0.5" footer="0.5"/>
      <pageSetup orientation="portrait" r:id="rId20"/>
      <headerFooter alignWithMargins="0"/>
    </customSheetView>
    <customSheetView guid="{E97134B6-5E8D-4951-8DA0-73D065532361}" state="hidden">
      <selection sqref="A1:F1"/>
      <pageMargins left="0.75" right="0.75" top="1" bottom="1" header="0.5" footer="0.5"/>
      <pageSetup orientation="portrait" r:id="rId21"/>
      <headerFooter alignWithMargins="0"/>
    </customSheetView>
    <customSheetView guid="{C431BC99-7569-44AB-83F6-AB73BDED3783}" state="hidden">
      <selection sqref="A1:F1"/>
      <pageMargins left="0.75" right="0.75" top="1" bottom="1" header="0.5" footer="0.5"/>
      <pageSetup orientation="portrait" r:id="rId22"/>
      <headerFooter alignWithMargins="0"/>
    </customSheetView>
    <customSheetView guid="{498493C3-769C-4143-9114-C68CD1D40B11}" state="hidden">
      <selection sqref="A1:F1"/>
      <pageMargins left="0.75" right="0.75" top="1" bottom="1" header="0.5" footer="0.5"/>
      <pageSetup orientation="portrait" r:id="rId23"/>
      <headerFooter alignWithMargins="0"/>
    </customSheetView>
    <customSheetView guid="{1E0C44A1-9358-4FBD-8C2C-4DB661DA1476}" state="hidden">
      <selection sqref="A1:F1"/>
      <pageMargins left="0.75" right="0.75" top="1" bottom="1" header="0.5" footer="0.5"/>
      <pageSetup orientation="portrait" r:id="rId24"/>
      <headerFooter alignWithMargins="0"/>
    </customSheetView>
    <customSheetView guid="{A41EE4DE-0D82-4A56-8210-F78316511D11}" state="hidden">
      <selection sqref="A1:F1"/>
      <pageMargins left="0.75" right="0.75" top="1" bottom="1" header="0.5" footer="0.5"/>
      <pageSetup orientation="portrait" r:id="rId25"/>
      <headerFooter alignWithMargins="0"/>
    </customSheetView>
    <customSheetView guid="{BB6473B7-092C-417E-97E7-ED0705AE17A0}" state="hidden">
      <selection sqref="A1:F1"/>
      <pageMargins left="0.75" right="0.75" top="1" bottom="1" header="0.5" footer="0.5"/>
      <pageSetup orientation="portrait" r:id="rId26"/>
      <headerFooter alignWithMargins="0"/>
    </customSheetView>
    <customSheetView guid="{023E95C7-CD0A-46A1-945E-64751E02EBFE}" state="hidden">
      <selection sqref="A1:F1"/>
      <pageMargins left="0.75" right="0.75" top="1" bottom="1" header="0.5" footer="0.5"/>
      <pageSetup orientation="portrait" r:id="rId27"/>
      <headerFooter alignWithMargins="0"/>
    </customSheetView>
    <customSheetView guid="{CB55CDDD-15EC-4265-9148-3411BBB26D54}" state="hidden">
      <selection sqref="A1:F1"/>
      <pageMargins left="0.75" right="0.75" top="1" bottom="1" header="0.5" footer="0.5"/>
      <pageSetup orientation="portrait" r:id="rId28"/>
      <headerFooter alignWithMargins="0"/>
    </customSheetView>
    <customSheetView guid="{987A3FAC-920D-4C0C-8129-D8F4AFD7E477}" state="hidden">
      <selection sqref="A1:F1"/>
      <pageMargins left="0.75" right="0.75" top="1" bottom="1" header="0.5" footer="0.5"/>
      <pageSetup orientation="portrait" r:id="rId29"/>
      <headerFooter alignWithMargins="0"/>
    </customSheetView>
  </customSheetViews>
  <mergeCells count="1">
    <mergeCell ref="A1:B1"/>
  </mergeCells>
  <phoneticPr fontId="2" type="noConversion"/>
  <pageMargins left="0.75" right="0.75" top="1" bottom="1" header="0.5" footer="0.5"/>
  <pageSetup orientation="portrait" r:id="rId3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B79CB868-E256-4BC8-93B8-32C16DA3E61B}" state="hidden">
      <pageMargins left="0.7" right="0.7" top="0.75" bottom="0.75" header="0.3" footer="0.3"/>
    </customSheetView>
    <customSheetView guid="{D5F8AD2D-F014-4A7B-9CE7-589273BD9F11}"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 guid="{CB55CDDD-15EC-4265-9148-3411BBB26D54}" state="hidden">
      <pageMargins left="0.7" right="0.7" top="0.75" bottom="0.75" header="0.3" footer="0.3"/>
    </customSheetView>
    <customSheetView guid="{987A3FAC-920D-4C0C-8129-D8F4AFD7E477}" state="hidden">
      <pageMargins left="0.7" right="0.7" top="0.75" bottom="0.75" header="0.3" footer="0.3"/>
    </customSheetView>
  </customSheetViews>
  <phoneticPr fontId="3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B79CB868-E256-4BC8-93B8-32C16DA3E61B}" state="hidden">
      <pageMargins left="0.7" right="0.7" top="0.75" bottom="0.75" header="0.3" footer="0.3"/>
    </customSheetView>
    <customSheetView guid="{D5F8AD2D-F014-4A7B-9CE7-589273BD9F11}"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 guid="{CB55CDDD-15EC-4265-9148-3411BBB26D54}" state="hidden">
      <pageMargins left="0.7" right="0.7" top="0.75" bottom="0.75" header="0.3" footer="0.3"/>
    </customSheetView>
    <customSheetView guid="{987A3FAC-920D-4C0C-8129-D8F4AFD7E477}" state="hidden">
      <pageMargins left="0.7" right="0.7" top="0.75" bottom="0.75" header="0.3" footer="0.3"/>
    </customSheetView>
  </customSheetViews>
  <phoneticPr fontId="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90"/>
    <col min="2" max="2" width="9" style="291"/>
    <col min="3" max="3" width="72.625" style="291" customWidth="1"/>
    <col min="4" max="4" width="66.125" style="303" customWidth="1"/>
    <col min="5" max="16384" width="9" style="289"/>
  </cols>
  <sheetData>
    <row r="1" spans="1:11" ht="45" customHeight="1">
      <c r="A1" s="1193" t="s">
        <v>561</v>
      </c>
      <c r="B1" s="1193"/>
      <c r="C1" s="1193"/>
      <c r="D1" s="287"/>
      <c r="E1" s="288"/>
      <c r="F1" s="288"/>
      <c r="G1" s="288"/>
      <c r="H1" s="288"/>
      <c r="I1" s="288"/>
      <c r="J1" s="288"/>
      <c r="K1" s="288"/>
    </row>
    <row r="2" spans="1:11" ht="18" customHeight="1">
      <c r="D2" s="292"/>
      <c r="E2" s="293"/>
      <c r="F2" s="293"/>
      <c r="G2" s="293"/>
      <c r="H2" s="293"/>
      <c r="I2" s="293"/>
      <c r="J2" s="293"/>
      <c r="K2" s="293"/>
    </row>
    <row r="3" spans="1:11" ht="18" customHeight="1">
      <c r="A3" s="294" t="s">
        <v>340</v>
      </c>
      <c r="B3" s="291" t="s">
        <v>311</v>
      </c>
      <c r="D3" s="295"/>
      <c r="E3" s="296"/>
      <c r="F3" s="296"/>
      <c r="G3" s="296"/>
      <c r="H3" s="296"/>
      <c r="I3" s="296"/>
      <c r="J3" s="296"/>
      <c r="K3" s="296"/>
    </row>
    <row r="4" spans="1:11" ht="18" customHeight="1">
      <c r="B4" s="297" t="s">
        <v>371</v>
      </c>
      <c r="C4" s="298" t="s">
        <v>328</v>
      </c>
      <c r="D4" s="295"/>
      <c r="E4" s="296"/>
      <c r="F4" s="296"/>
      <c r="G4" s="296"/>
      <c r="H4" s="296"/>
      <c r="I4" s="296"/>
      <c r="J4" s="296"/>
      <c r="K4" s="296"/>
    </row>
    <row r="5" spans="1:11" ht="38.1" customHeight="1">
      <c r="B5" s="297" t="s">
        <v>374</v>
      </c>
      <c r="C5" s="298" t="s">
        <v>441</v>
      </c>
      <c r="D5" s="295"/>
      <c r="E5" s="296"/>
      <c r="F5" s="296"/>
      <c r="G5" s="296"/>
      <c r="H5" s="296"/>
      <c r="I5" s="296"/>
      <c r="J5" s="296"/>
      <c r="K5" s="296"/>
    </row>
    <row r="6" spans="1:11" ht="18" customHeight="1">
      <c r="B6" s="297" t="s">
        <v>425</v>
      </c>
      <c r="C6" s="298" t="s">
        <v>135</v>
      </c>
      <c r="D6" s="295"/>
      <c r="E6" s="296"/>
      <c r="F6" s="296"/>
      <c r="G6" s="296"/>
      <c r="H6" s="296"/>
      <c r="I6" s="296"/>
      <c r="J6" s="296"/>
      <c r="K6" s="296"/>
    </row>
    <row r="7" spans="1:11" ht="18" customHeight="1">
      <c r="B7" s="297" t="s">
        <v>426</v>
      </c>
      <c r="C7" s="298" t="s">
        <v>442</v>
      </c>
      <c r="D7" s="295"/>
      <c r="E7" s="296"/>
      <c r="F7" s="296"/>
      <c r="G7" s="296"/>
      <c r="H7" s="296"/>
      <c r="I7" s="296"/>
      <c r="J7" s="296"/>
      <c r="K7" s="296"/>
    </row>
    <row r="8" spans="1:11" ht="18" customHeight="1">
      <c r="B8" s="297" t="s">
        <v>443</v>
      </c>
      <c r="C8" s="298" t="s">
        <v>444</v>
      </c>
      <c r="D8" s="295"/>
      <c r="E8" s="296"/>
      <c r="F8" s="296"/>
      <c r="G8" s="296"/>
      <c r="H8" s="296"/>
      <c r="I8" s="296"/>
      <c r="J8" s="296"/>
      <c r="K8" s="296"/>
    </row>
    <row r="9" spans="1:11" ht="18" customHeight="1">
      <c r="B9" s="297" t="s">
        <v>445</v>
      </c>
      <c r="C9" s="298" t="s">
        <v>446</v>
      </c>
      <c r="D9" s="295"/>
      <c r="E9" s="296"/>
      <c r="F9" s="296"/>
      <c r="G9" s="296"/>
      <c r="H9" s="296"/>
      <c r="I9" s="296"/>
      <c r="J9" s="296"/>
      <c r="K9" s="296"/>
    </row>
    <row r="10" spans="1:11" ht="18" customHeight="1">
      <c r="B10" s="297"/>
      <c r="C10" s="298"/>
      <c r="D10" s="295"/>
      <c r="E10" s="296"/>
      <c r="F10" s="296"/>
      <c r="G10" s="296"/>
      <c r="H10" s="296"/>
      <c r="I10" s="296"/>
      <c r="J10" s="296"/>
      <c r="K10" s="296"/>
    </row>
    <row r="11" spans="1:11" ht="18" customHeight="1">
      <c r="A11" s="294" t="s">
        <v>341</v>
      </c>
      <c r="B11" s="291" t="s">
        <v>312</v>
      </c>
      <c r="D11" s="295"/>
      <c r="E11" s="296"/>
      <c r="F11" s="296"/>
      <c r="G11" s="296"/>
      <c r="H11" s="296"/>
      <c r="I11" s="296"/>
      <c r="J11" s="296"/>
      <c r="K11" s="296"/>
    </row>
    <row r="12" spans="1:11" ht="18" customHeight="1">
      <c r="B12" s="1194" t="s">
        <v>313</v>
      </c>
      <c r="C12" s="1194"/>
      <c r="D12" s="300"/>
      <c r="E12" s="296"/>
      <c r="F12" s="296"/>
      <c r="G12" s="296"/>
      <c r="H12" s="296"/>
      <c r="I12" s="296"/>
      <c r="J12" s="296"/>
      <c r="K12" s="296"/>
    </row>
    <row r="13" spans="1:11" ht="18" customHeight="1">
      <c r="B13" s="301"/>
      <c r="C13" s="298" t="s">
        <v>314</v>
      </c>
      <c r="D13" s="295"/>
      <c r="E13" s="296"/>
      <c r="F13" s="296"/>
      <c r="G13" s="296"/>
      <c r="H13" s="296"/>
      <c r="I13" s="296"/>
      <c r="J13" s="296"/>
      <c r="K13" s="296"/>
    </row>
    <row r="14" spans="1:11" ht="18" customHeight="1">
      <c r="B14" s="1194" t="s">
        <v>315</v>
      </c>
      <c r="C14" s="1194"/>
      <c r="D14" s="300"/>
      <c r="E14" s="296"/>
      <c r="F14" s="296"/>
      <c r="G14" s="296"/>
      <c r="H14" s="296"/>
      <c r="I14" s="296"/>
      <c r="J14" s="296"/>
      <c r="K14" s="296"/>
    </row>
    <row r="15" spans="1:11" ht="38.1" customHeight="1">
      <c r="B15" s="302" t="s">
        <v>329</v>
      </c>
      <c r="C15" s="298" t="s">
        <v>136</v>
      </c>
      <c r="D15" s="295"/>
      <c r="E15" s="296"/>
      <c r="F15" s="296"/>
      <c r="G15" s="296"/>
      <c r="H15" s="296"/>
      <c r="I15" s="296"/>
      <c r="J15" s="296"/>
      <c r="K15" s="296"/>
    </row>
    <row r="16" spans="1:11" ht="24.75" customHeight="1">
      <c r="B16" s="302" t="s">
        <v>329</v>
      </c>
      <c r="C16" s="298" t="s">
        <v>450</v>
      </c>
      <c r="D16" s="295"/>
      <c r="E16" s="296"/>
      <c r="F16" s="296"/>
      <c r="G16" s="296"/>
      <c r="H16" s="296"/>
      <c r="I16" s="296"/>
      <c r="J16" s="296"/>
      <c r="K16" s="296"/>
    </row>
    <row r="17" spans="2:11" ht="42" customHeight="1">
      <c r="B17" s="302" t="s">
        <v>329</v>
      </c>
      <c r="C17" s="298" t="s">
        <v>451</v>
      </c>
      <c r="D17" s="295"/>
      <c r="E17" s="296"/>
      <c r="F17" s="296"/>
      <c r="G17" s="296"/>
      <c r="H17" s="296"/>
      <c r="I17" s="296"/>
      <c r="J17" s="296"/>
      <c r="K17" s="296"/>
    </row>
    <row r="18" spans="2:11" ht="18" customHeight="1">
      <c r="B18" s="302" t="s">
        <v>329</v>
      </c>
      <c r="C18" s="298" t="s">
        <v>316</v>
      </c>
      <c r="D18" s="295"/>
      <c r="E18" s="296"/>
      <c r="F18" s="296"/>
      <c r="G18" s="296"/>
      <c r="H18" s="296"/>
      <c r="I18" s="296"/>
      <c r="J18" s="296"/>
      <c r="K18" s="296"/>
    </row>
    <row r="19" spans="2:11" ht="18" customHeight="1">
      <c r="B19" s="302" t="s">
        <v>329</v>
      </c>
      <c r="C19" s="298" t="s">
        <v>440</v>
      </c>
      <c r="D19" s="295"/>
      <c r="E19" s="296"/>
      <c r="F19" s="296"/>
      <c r="G19" s="296"/>
      <c r="H19" s="296"/>
      <c r="I19" s="296"/>
      <c r="J19" s="296"/>
      <c r="K19" s="296"/>
    </row>
    <row r="20" spans="2:11" ht="18" customHeight="1">
      <c r="B20" s="302" t="s">
        <v>329</v>
      </c>
      <c r="C20" s="298" t="s">
        <v>317</v>
      </c>
      <c r="D20" s="295"/>
      <c r="E20" s="296"/>
      <c r="F20" s="296"/>
      <c r="G20" s="296"/>
      <c r="H20" s="296"/>
      <c r="I20" s="296"/>
      <c r="J20" s="296"/>
      <c r="K20" s="296"/>
    </row>
    <row r="21" spans="2:11" ht="18" customHeight="1">
      <c r="B21" s="1194" t="s">
        <v>318</v>
      </c>
      <c r="C21" s="1194"/>
      <c r="D21" s="300"/>
      <c r="E21" s="296"/>
      <c r="F21" s="296"/>
      <c r="G21" s="296"/>
      <c r="H21" s="296"/>
      <c r="I21" s="296"/>
      <c r="J21" s="296"/>
      <c r="K21" s="296"/>
    </row>
    <row r="22" spans="2:11" ht="54" customHeight="1">
      <c r="B22" s="302" t="s">
        <v>329</v>
      </c>
      <c r="C22" s="298" t="s">
        <v>319</v>
      </c>
      <c r="D22" s="295"/>
      <c r="E22" s="296"/>
      <c r="F22" s="296"/>
      <c r="G22" s="296"/>
      <c r="H22" s="296"/>
      <c r="I22" s="296"/>
      <c r="J22" s="296"/>
      <c r="K22" s="296"/>
    </row>
    <row r="23" spans="2:11" ht="54" customHeight="1">
      <c r="B23" s="302" t="s">
        <v>329</v>
      </c>
      <c r="C23" s="298" t="s">
        <v>320</v>
      </c>
      <c r="D23" s="295"/>
      <c r="E23" s="296"/>
      <c r="F23" s="296"/>
      <c r="G23" s="296"/>
      <c r="H23" s="296"/>
      <c r="I23" s="296"/>
      <c r="J23" s="296"/>
      <c r="K23" s="296"/>
    </row>
    <row r="24" spans="2:11" ht="38.1" customHeight="1">
      <c r="B24" s="302" t="s">
        <v>329</v>
      </c>
      <c r="C24" s="298" t="s">
        <v>321</v>
      </c>
      <c r="D24" s="295"/>
      <c r="E24" s="296"/>
      <c r="F24" s="296"/>
      <c r="G24" s="296"/>
      <c r="H24" s="296"/>
      <c r="I24" s="296"/>
      <c r="J24" s="296"/>
      <c r="K24" s="296"/>
    </row>
    <row r="25" spans="2:11" ht="18" customHeight="1">
      <c r="B25" s="302" t="s">
        <v>329</v>
      </c>
      <c r="C25" s="298" t="s">
        <v>322</v>
      </c>
      <c r="D25" s="295"/>
      <c r="E25" s="296"/>
      <c r="F25" s="296"/>
      <c r="G25" s="296"/>
      <c r="H25" s="296"/>
      <c r="I25" s="296"/>
      <c r="J25" s="296"/>
      <c r="K25" s="296"/>
    </row>
    <row r="26" spans="2:11" ht="38.1" customHeight="1">
      <c r="B26" s="302" t="s">
        <v>329</v>
      </c>
      <c r="C26" s="298" t="s">
        <v>323</v>
      </c>
      <c r="D26" s="295"/>
      <c r="E26" s="296"/>
      <c r="F26" s="296"/>
      <c r="G26" s="296"/>
      <c r="H26" s="296"/>
      <c r="I26" s="296"/>
      <c r="J26" s="296"/>
      <c r="K26" s="296"/>
    </row>
    <row r="27" spans="2:11" ht="18" customHeight="1">
      <c r="B27" s="1194" t="s">
        <v>324</v>
      </c>
      <c r="C27" s="1194"/>
      <c r="D27" s="300"/>
      <c r="E27" s="296"/>
      <c r="F27" s="296"/>
      <c r="G27" s="296"/>
      <c r="H27" s="296"/>
      <c r="I27" s="296"/>
      <c r="J27" s="296"/>
      <c r="K27" s="296"/>
    </row>
    <row r="28" spans="2:11" ht="54" customHeight="1">
      <c r="B28" s="302" t="s">
        <v>329</v>
      </c>
      <c r="C28" s="298" t="s">
        <v>319</v>
      </c>
      <c r="D28" s="295"/>
      <c r="E28" s="296"/>
      <c r="F28" s="296"/>
      <c r="G28" s="296"/>
      <c r="H28" s="296"/>
      <c r="I28" s="296"/>
      <c r="J28" s="296"/>
      <c r="K28" s="296"/>
    </row>
    <row r="29" spans="2:11" ht="18" customHeight="1">
      <c r="B29" s="302" t="s">
        <v>329</v>
      </c>
      <c r="C29" s="298" t="s">
        <v>322</v>
      </c>
      <c r="D29" s="295"/>
      <c r="E29" s="296"/>
      <c r="F29" s="296"/>
      <c r="G29" s="296"/>
      <c r="H29" s="296"/>
      <c r="I29" s="296"/>
      <c r="J29" s="296"/>
      <c r="K29" s="296"/>
    </row>
    <row r="30" spans="2:11" ht="18" customHeight="1">
      <c r="B30" s="1194" t="s">
        <v>325</v>
      </c>
      <c r="C30" s="1194"/>
      <c r="D30" s="300"/>
    </row>
    <row r="31" spans="2:11" ht="54" customHeight="1">
      <c r="B31" s="302" t="s">
        <v>329</v>
      </c>
      <c r="C31" s="298" t="s">
        <v>319</v>
      </c>
      <c r="D31" s="295"/>
      <c r="E31" s="296"/>
      <c r="F31" s="296"/>
      <c r="G31" s="296"/>
      <c r="H31" s="296"/>
      <c r="I31" s="296"/>
      <c r="J31" s="296"/>
      <c r="K31" s="296"/>
    </row>
    <row r="32" spans="2:11" ht="18" customHeight="1">
      <c r="B32" s="302" t="s">
        <v>329</v>
      </c>
      <c r="C32" s="298" t="s">
        <v>322</v>
      </c>
      <c r="D32" s="295"/>
    </row>
    <row r="33" spans="2:11" ht="18" customHeight="1">
      <c r="B33" s="1194" t="s">
        <v>567</v>
      </c>
      <c r="C33" s="1194"/>
      <c r="D33" s="300"/>
    </row>
    <row r="34" spans="2:11" ht="18" customHeight="1">
      <c r="B34" s="302" t="s">
        <v>329</v>
      </c>
      <c r="C34" s="298" t="s">
        <v>326</v>
      </c>
      <c r="D34" s="295"/>
    </row>
    <row r="35" spans="2:11" ht="18" hidden="1" customHeight="1">
      <c r="B35" s="1194" t="s">
        <v>523</v>
      </c>
      <c r="C35" s="1194"/>
      <c r="D35" s="300"/>
    </row>
    <row r="36" spans="2:11" ht="18" hidden="1" customHeight="1">
      <c r="B36" s="302" t="s">
        <v>329</v>
      </c>
      <c r="C36" s="298" t="s">
        <v>326</v>
      </c>
      <c r="D36" s="295"/>
    </row>
    <row r="37" spans="2:11" ht="18" customHeight="1">
      <c r="B37" s="1194" t="s">
        <v>327</v>
      </c>
      <c r="C37" s="1194"/>
      <c r="D37" s="300"/>
    </row>
    <row r="38" spans="2:11" ht="32.25" customHeight="1">
      <c r="B38" s="302" t="s">
        <v>329</v>
      </c>
      <c r="C38" s="298" t="s">
        <v>333</v>
      </c>
      <c r="D38" s="295"/>
      <c r="E38" s="296"/>
      <c r="F38" s="296"/>
      <c r="G38" s="296"/>
      <c r="H38" s="296"/>
      <c r="I38" s="296"/>
      <c r="J38" s="296"/>
      <c r="K38" s="296"/>
    </row>
    <row r="39" spans="2:11" ht="18" customHeight="1">
      <c r="B39" s="1194" t="s">
        <v>334</v>
      </c>
      <c r="C39" s="1194"/>
    </row>
    <row r="40" spans="2:11" ht="38.1" customHeight="1">
      <c r="B40" s="302" t="s">
        <v>329</v>
      </c>
      <c r="C40" s="298" t="s">
        <v>332</v>
      </c>
    </row>
    <row r="41" spans="2:11" ht="38.1" customHeight="1">
      <c r="B41" s="302" t="s">
        <v>329</v>
      </c>
      <c r="C41" s="298" t="s">
        <v>333</v>
      </c>
    </row>
    <row r="42" spans="2:11" ht="18" customHeight="1">
      <c r="B42" s="1194" t="s">
        <v>335</v>
      </c>
      <c r="C42" s="1194"/>
    </row>
    <row r="43" spans="2:11" ht="18" customHeight="1">
      <c r="B43" s="302" t="s">
        <v>329</v>
      </c>
      <c r="C43" s="304" t="s">
        <v>330</v>
      </c>
    </row>
    <row r="44" spans="2:11" ht="18" customHeight="1">
      <c r="B44" s="302" t="s">
        <v>329</v>
      </c>
      <c r="C44" s="304" t="s">
        <v>336</v>
      </c>
    </row>
    <row r="45" spans="2:11" ht="18" customHeight="1">
      <c r="B45" s="1194" t="s">
        <v>331</v>
      </c>
      <c r="C45" s="1194"/>
    </row>
    <row r="46" spans="2:11" ht="18" customHeight="1">
      <c r="B46" s="302" t="s">
        <v>329</v>
      </c>
      <c r="C46" s="298" t="s">
        <v>137</v>
      </c>
      <c r="D46" s="295"/>
      <c r="E46" s="296"/>
      <c r="F46" s="296"/>
      <c r="G46" s="296"/>
      <c r="H46" s="296"/>
      <c r="I46" s="296"/>
      <c r="J46" s="296"/>
      <c r="K46" s="296"/>
    </row>
    <row r="47" spans="2:11" ht="18" customHeight="1">
      <c r="B47" s="302" t="s">
        <v>329</v>
      </c>
      <c r="C47" s="298" t="s">
        <v>337</v>
      </c>
      <c r="D47" s="295"/>
      <c r="E47" s="296"/>
      <c r="F47" s="296"/>
      <c r="G47" s="296"/>
      <c r="H47" s="296"/>
      <c r="I47" s="296"/>
      <c r="J47" s="296"/>
      <c r="K47" s="296"/>
    </row>
    <row r="48" spans="2:11" ht="36" customHeight="1">
      <c r="B48" s="302" t="s">
        <v>329</v>
      </c>
      <c r="C48" s="298" t="s">
        <v>138</v>
      </c>
      <c r="D48" s="295"/>
      <c r="E48" s="296"/>
      <c r="F48" s="296"/>
      <c r="G48" s="296"/>
      <c r="H48" s="296"/>
      <c r="I48" s="296"/>
      <c r="J48" s="296"/>
      <c r="K48" s="296"/>
    </row>
    <row r="49" spans="1:11" ht="18" customHeight="1">
      <c r="B49" s="302" t="s">
        <v>329</v>
      </c>
      <c r="C49" s="298" t="s">
        <v>338</v>
      </c>
      <c r="D49" s="295"/>
      <c r="E49" s="296"/>
      <c r="F49" s="296"/>
      <c r="G49" s="296"/>
      <c r="H49" s="296"/>
      <c r="I49" s="296"/>
      <c r="J49" s="296"/>
      <c r="K49" s="296"/>
    </row>
    <row r="50" spans="1:11" ht="18" customHeight="1">
      <c r="A50" s="291"/>
      <c r="C50" s="305"/>
    </row>
    <row r="51" spans="1:11" ht="18" customHeight="1">
      <c r="A51" s="1197"/>
      <c r="B51" s="1197"/>
      <c r="C51" s="1197"/>
      <c r="D51" s="299"/>
    </row>
    <row r="52" spans="1:11" ht="18" customHeight="1">
      <c r="A52" s="1196" t="s">
        <v>139</v>
      </c>
      <c r="B52" s="1196"/>
      <c r="C52" s="1196"/>
      <c r="D52" s="299"/>
    </row>
    <row r="53" spans="1:11" ht="36" customHeight="1">
      <c r="A53" s="1195" t="s">
        <v>339</v>
      </c>
      <c r="B53" s="1195"/>
      <c r="C53" s="1195"/>
    </row>
    <row r="54" spans="1:11" ht="18" customHeight="1">
      <c r="B54" s="306"/>
      <c r="C54" s="306"/>
    </row>
    <row r="55" spans="1:11" ht="18" customHeight="1">
      <c r="C55" s="304"/>
    </row>
    <row r="56" spans="1:11" ht="18" customHeight="1">
      <c r="C56" s="305"/>
    </row>
    <row r="57" spans="1:11" ht="18" customHeight="1">
      <c r="C57" s="304"/>
    </row>
    <row r="58" spans="1:11" ht="18" customHeight="1">
      <c r="B58" s="305"/>
      <c r="C58" s="305"/>
    </row>
    <row r="59" spans="1:11" ht="18" customHeight="1">
      <c r="B59" s="305"/>
      <c r="C59" s="305"/>
    </row>
    <row r="60" spans="1:11" ht="18" customHeight="1">
      <c r="B60" s="305"/>
      <c r="C60" s="305"/>
    </row>
    <row r="61" spans="1:11" ht="18" customHeight="1">
      <c r="B61" s="305"/>
      <c r="C61" s="305"/>
    </row>
    <row r="62" spans="1:11" ht="18" customHeight="1">
      <c r="B62" s="305"/>
      <c r="C62" s="305"/>
    </row>
    <row r="63" spans="1:11" ht="18" customHeight="1">
      <c r="B63" s="305"/>
      <c r="C63" s="305"/>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B79CB868-E256-4BC8-93B8-32C16DA3E61B}"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2"/>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3"/>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4"/>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5"/>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6"/>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7"/>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28"/>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30" type="noConversion"/>
  <pageMargins left="0.75" right="0.75" top="0.55000000000000004" bottom="0.47" header="0.32" footer="0.25"/>
  <pageSetup orientation="portrait" r:id="rId29"/>
  <headerFooter alignWithMargins="0">
    <oddFooter>&amp;RPage &amp;P of &amp;N</oddFooter>
  </headerFooter>
  <rowBreaks count="1" manualBreakCount="1">
    <brk id="29" max="2" man="1"/>
  </row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D6" sqref="D6:G6"/>
    </sheetView>
  </sheetViews>
  <sheetFormatPr defaultColWidth="8" defaultRowHeight="16.5"/>
  <cols>
    <col min="1" max="1" width="8" style="160" customWidth="1"/>
    <col min="2" max="2" width="28.875" style="162" customWidth="1"/>
    <col min="3" max="3" width="10.25" style="162" customWidth="1"/>
    <col min="4" max="5" width="5.625" style="162" customWidth="1"/>
    <col min="6" max="6" width="5.625" style="167" customWidth="1"/>
    <col min="7" max="7" width="34.125" style="167" customWidth="1"/>
    <col min="8" max="10" width="10.375" style="167" hidden="1" customWidth="1"/>
    <col min="11" max="11" width="8" style="160" hidden="1" customWidth="1"/>
    <col min="12" max="12" width="21.5" style="160" hidden="1" customWidth="1"/>
    <col min="13" max="18" width="8" style="160" hidden="1" customWidth="1"/>
    <col min="19" max="19" width="8" style="160" customWidth="1"/>
    <col min="20" max="25" width="8" style="160"/>
    <col min="26" max="26" width="0" style="160" hidden="1" customWidth="1"/>
    <col min="27" max="27" width="16.75" style="160" hidden="1" customWidth="1"/>
    <col min="28" max="28" width="25.625" style="160" hidden="1" customWidth="1"/>
    <col min="29" max="29" width="0" style="160" hidden="1" customWidth="1"/>
    <col min="30" max="16384" width="8" style="160"/>
  </cols>
  <sheetData>
    <row r="1" spans="2:28" s="165" customFormat="1" ht="84.75" customHeight="1">
      <c r="B1" s="1198" t="str">
        <f>Cover!$B$2</f>
        <v>765kV AIS Extn. Substation Package SS-01 for (i) Construction of 2 nos. of 765kV line bays at Sikar II for Sikar II – Bhadla II 765kV D/c line (ii) Construction of 2 nos. of 765kV line bays at Bhadla II for Sikar II – Bhadla II 765kV D/c line associated with Transmission Scheme for evacuation of power from Solar Energy Zones in Rajasthan (8.1 GW) under Phase II-Part E.</v>
      </c>
      <c r="C1" s="1198"/>
      <c r="D1" s="1198"/>
      <c r="E1" s="1198"/>
      <c r="F1" s="1198"/>
      <c r="G1" s="1198"/>
      <c r="H1" s="161"/>
      <c r="I1" s="161"/>
      <c r="J1" s="161"/>
      <c r="L1" s="182"/>
      <c r="M1" s="182"/>
      <c r="N1" s="182"/>
    </row>
    <row r="2" spans="2:28" ht="31.5" customHeight="1">
      <c r="B2" s="1199" t="str">
        <f>Cover!B3</f>
        <v>Specification No.: CC/T/W-AIS/DOM/A06/23/02699</v>
      </c>
      <c r="C2" s="1199"/>
      <c r="D2" s="1199"/>
      <c r="E2" s="1199"/>
      <c r="F2" s="1199"/>
      <c r="G2" s="1199"/>
      <c r="H2" s="162"/>
      <c r="I2" s="162"/>
      <c r="J2" s="162"/>
      <c r="L2" s="821" t="s">
        <v>555</v>
      </c>
      <c r="M2" s="347">
        <v>1</v>
      </c>
      <c r="N2" s="183"/>
      <c r="AA2" s="821" t="s">
        <v>558</v>
      </c>
      <c r="AB2" s="1044">
        <v>1</v>
      </c>
    </row>
    <row r="3" spans="2:28" ht="12" customHeight="1">
      <c r="B3" s="163"/>
      <c r="C3" s="163"/>
      <c r="D3" s="163"/>
      <c r="E3" s="163"/>
      <c r="F3" s="162"/>
      <c r="G3" s="162"/>
      <c r="H3" s="162"/>
      <c r="I3" s="162"/>
      <c r="J3" s="162"/>
      <c r="L3" s="821" t="s">
        <v>556</v>
      </c>
      <c r="M3" s="347" t="s">
        <v>447</v>
      </c>
      <c r="N3" s="183"/>
      <c r="AA3" s="821" t="s">
        <v>559</v>
      </c>
      <c r="AB3" s="1044" t="s">
        <v>447</v>
      </c>
    </row>
    <row r="4" spans="2:28" ht="20.100000000000001" customHeight="1">
      <c r="B4" s="1200" t="s">
        <v>261</v>
      </c>
      <c r="C4" s="1200"/>
      <c r="D4" s="1200"/>
      <c r="E4" s="1200"/>
      <c r="F4" s="1200"/>
      <c r="G4" s="1200"/>
      <c r="H4" s="162"/>
      <c r="I4" s="162"/>
      <c r="J4" s="162"/>
      <c r="M4" s="347"/>
      <c r="N4" s="183"/>
    </row>
    <row r="5" spans="2:28" ht="12" customHeight="1">
      <c r="B5" s="164"/>
      <c r="C5" s="164"/>
      <c r="F5" s="162"/>
      <c r="G5" s="162"/>
      <c r="H5" s="162"/>
      <c r="I5" s="162"/>
      <c r="J5" s="162"/>
      <c r="L5" s="183"/>
      <c r="M5" s="183"/>
      <c r="N5" s="183"/>
    </row>
    <row r="6" spans="2:28" s="165" customFormat="1" ht="43.5" customHeight="1" thickBot="1">
      <c r="B6" s="673" t="s">
        <v>262</v>
      </c>
      <c r="C6" s="675"/>
      <c r="D6" s="1201" t="s">
        <v>558</v>
      </c>
      <c r="E6" s="1201"/>
      <c r="F6" s="1201"/>
      <c r="G6" s="1201"/>
      <c r="H6" s="166"/>
      <c r="I6" s="166" t="str">
        <f>D6</f>
        <v>Sole Bidder</v>
      </c>
      <c r="J6" s="166"/>
      <c r="K6" s="165">
        <f>IF(I6="Sole Bidder",1,2)</f>
        <v>1</v>
      </c>
      <c r="L6" s="567">
        <f>IF(D6= "Sole Bidder", 0, D7)</f>
        <v>0</v>
      </c>
      <c r="M6" s="182" t="str">
        <f>D6</f>
        <v>Sole Bidder</v>
      </c>
      <c r="N6" s="182">
        <f>IF(M6="Sole Bidder",1,2)</f>
        <v>1</v>
      </c>
      <c r="AA6" s="1045">
        <f>IF(D6= "Sole Bidder", 0, D7)</f>
        <v>0</v>
      </c>
    </row>
    <row r="7" spans="2:28" ht="50.1" customHeight="1">
      <c r="B7" s="672" t="str">
        <f>IF(D6= "JV (Joint Venture)", "Total Nos. of  Partners in the JV [excluding the Lead Partner]", "")</f>
        <v/>
      </c>
      <c r="C7" s="674"/>
      <c r="D7" s="1202" t="s">
        <v>447</v>
      </c>
      <c r="E7" s="1203"/>
      <c r="F7" s="1203"/>
      <c r="G7" s="1204"/>
      <c r="L7" s="183"/>
      <c r="M7" s="183"/>
      <c r="N7" s="183"/>
    </row>
    <row r="8" spans="2:28" ht="19.5" customHeight="1">
      <c r="B8" s="168"/>
      <c r="C8" s="168"/>
      <c r="D8" s="166"/>
      <c r="L8" s="160">
        <f>IF(AND(D6="JV (Joint Venture)",D7=1),1,0)</f>
        <v>0</v>
      </c>
    </row>
    <row r="9" spans="2:28" ht="20.100000000000001" customHeight="1">
      <c r="B9" s="169" t="str">
        <f>IF(D6= "Sole Bidder", "Name of Sole Bidder", "Name of Lead Partner")</f>
        <v>Name of Sole Bidder</v>
      </c>
      <c r="C9" s="170"/>
      <c r="D9" s="1208" t="s">
        <v>459</v>
      </c>
      <c r="E9" s="1209"/>
      <c r="F9" s="1209"/>
      <c r="G9" s="1210"/>
    </row>
    <row r="10" spans="2:28" ht="20.100000000000001" customHeight="1">
      <c r="B10" s="171" t="str">
        <f>IF(D6= "Sole Bidder", "Address of Sole Bidder", "Address of Lead Partner")</f>
        <v>Address of Sole Bidder</v>
      </c>
      <c r="C10" s="172"/>
      <c r="D10" s="1208" t="s">
        <v>459</v>
      </c>
      <c r="E10" s="1209"/>
      <c r="F10" s="1209"/>
      <c r="G10" s="1210"/>
    </row>
    <row r="11" spans="2:28" ht="20.100000000000001" customHeight="1">
      <c r="B11" s="173"/>
      <c r="C11" s="174"/>
      <c r="D11" s="1208" t="s">
        <v>459</v>
      </c>
      <c r="E11" s="1209"/>
      <c r="F11" s="1209"/>
      <c r="G11" s="1210"/>
    </row>
    <row r="12" spans="2:28" ht="20.100000000000001" customHeight="1">
      <c r="B12" s="175"/>
      <c r="C12" s="176"/>
      <c r="D12" s="1208" t="s">
        <v>459</v>
      </c>
      <c r="E12" s="1209"/>
      <c r="F12" s="1209"/>
      <c r="G12" s="1210"/>
    </row>
    <row r="13" spans="2:28" ht="20.100000000000001" customHeight="1"/>
    <row r="14" spans="2:28" ht="20.100000000000001" customHeight="1">
      <c r="B14" s="169" t="str">
        <f>IF(D7=1, "Name of other Partner","Name of other Partner - 1")</f>
        <v>Name of other Partner - 1</v>
      </c>
      <c r="C14" s="170"/>
      <c r="D14" s="1208"/>
      <c r="E14" s="1209"/>
      <c r="F14" s="1209"/>
      <c r="G14" s="1210"/>
    </row>
    <row r="15" spans="2:28" ht="20.100000000000001" customHeight="1">
      <c r="B15" s="171" t="str">
        <f>IF(D7=1, "Address of other Partner","Address of other Partner - 1")</f>
        <v>Address of other Partner - 1</v>
      </c>
      <c r="C15" s="172"/>
      <c r="D15" s="1213"/>
      <c r="E15" s="1214"/>
      <c r="F15" s="1214"/>
      <c r="G15" s="1215"/>
    </row>
    <row r="16" spans="2:28" ht="20.100000000000001" customHeight="1">
      <c r="B16" s="173"/>
      <c r="C16" s="174"/>
      <c r="D16" s="1213" t="s">
        <v>459</v>
      </c>
      <c r="E16" s="1214"/>
      <c r="F16" s="1214"/>
      <c r="G16" s="1215"/>
    </row>
    <row r="17" spans="2:10" ht="20.100000000000001" customHeight="1">
      <c r="B17" s="175"/>
      <c r="C17" s="176"/>
      <c r="D17" s="1213" t="s">
        <v>459</v>
      </c>
      <c r="E17" s="1214"/>
      <c r="F17" s="1214"/>
      <c r="G17" s="1215"/>
    </row>
    <row r="18" spans="2:10" ht="20.100000000000001" customHeight="1"/>
    <row r="19" spans="2:10" ht="20.100000000000001" customHeight="1">
      <c r="B19" s="169" t="s">
        <v>448</v>
      </c>
      <c r="C19" s="170"/>
      <c r="D19" s="1205" t="s">
        <v>459</v>
      </c>
      <c r="E19" s="1206"/>
      <c r="F19" s="1206"/>
      <c r="G19" s="1207"/>
    </row>
    <row r="20" spans="2:10" ht="20.100000000000001" customHeight="1">
      <c r="B20" s="171" t="s">
        <v>449</v>
      </c>
      <c r="C20" s="172"/>
      <c r="D20" s="1205" t="s">
        <v>459</v>
      </c>
      <c r="E20" s="1206"/>
      <c r="F20" s="1206"/>
      <c r="G20" s="1207"/>
    </row>
    <row r="21" spans="2:10" ht="20.100000000000001" customHeight="1">
      <c r="B21" s="173"/>
      <c r="C21" s="174"/>
      <c r="D21" s="1205" t="s">
        <v>459</v>
      </c>
      <c r="E21" s="1206"/>
      <c r="F21" s="1206"/>
      <c r="G21" s="1207"/>
    </row>
    <row r="22" spans="2:10" ht="20.100000000000001" customHeight="1">
      <c r="B22" s="175"/>
      <c r="C22" s="176"/>
      <c r="D22" s="1208" t="s">
        <v>459</v>
      </c>
      <c r="E22" s="1211"/>
      <c r="F22" s="1211"/>
      <c r="G22" s="1212"/>
    </row>
    <row r="23" spans="2:10" ht="20.100000000000001" customHeight="1"/>
    <row r="24" spans="2:10" ht="21" customHeight="1">
      <c r="B24" s="177" t="s">
        <v>263</v>
      </c>
      <c r="C24" s="178"/>
      <c r="D24" s="1208"/>
      <c r="E24" s="1209"/>
      <c r="F24" s="1209"/>
      <c r="G24" s="1210"/>
    </row>
    <row r="25" spans="2:10" ht="21" customHeight="1">
      <c r="B25" s="177" t="s">
        <v>264</v>
      </c>
      <c r="C25" s="178"/>
      <c r="D25" s="1208"/>
      <c r="E25" s="1209"/>
      <c r="F25" s="1209"/>
      <c r="G25" s="1210"/>
    </row>
    <row r="26" spans="2:10" ht="21" customHeight="1">
      <c r="B26" s="177" t="s">
        <v>472</v>
      </c>
      <c r="C26" s="178"/>
      <c r="D26" s="1216"/>
      <c r="E26" s="1217"/>
      <c r="F26" s="1217"/>
      <c r="G26" s="1218"/>
    </row>
    <row r="27" spans="2:10" ht="21" customHeight="1">
      <c r="B27" s="177" t="s">
        <v>473</v>
      </c>
      <c r="C27" s="178"/>
      <c r="D27" s="1205"/>
      <c r="E27" s="1206"/>
      <c r="F27" s="1206"/>
      <c r="G27" s="1207"/>
    </row>
    <row r="28" spans="2:10" ht="21" customHeight="1">
      <c r="B28" s="177" t="s">
        <v>474</v>
      </c>
      <c r="C28" s="178"/>
      <c r="D28" s="1205"/>
      <c r="E28" s="1206"/>
      <c r="F28" s="1206"/>
      <c r="G28" s="1207"/>
    </row>
    <row r="29" spans="2:10" ht="21" customHeight="1">
      <c r="B29" s="177" t="s">
        <v>475</v>
      </c>
      <c r="C29" s="178"/>
      <c r="D29" s="1205"/>
      <c r="E29" s="1206"/>
      <c r="F29" s="1206"/>
      <c r="G29" s="1207"/>
    </row>
    <row r="30" spans="2:10" ht="21" customHeight="1">
      <c r="B30" s="179"/>
      <c r="C30" s="179"/>
      <c r="D30" s="179"/>
    </row>
    <row r="31" spans="2:10" s="165" customFormat="1" ht="21" customHeight="1">
      <c r="B31" s="177" t="s">
        <v>265</v>
      </c>
      <c r="C31" s="178"/>
      <c r="D31" s="344"/>
      <c r="E31" s="568"/>
      <c r="F31" s="344"/>
      <c r="G31" s="345" t="str">
        <f>IF(D31&gt;H31, "Invalid Date !", "")</f>
        <v/>
      </c>
      <c r="H31" s="346">
        <f>IF(E31="Feb",28,IF(OR(E31="Apr", E31="Jun", E31="Sep", E31="Nov"),30,31))</f>
        <v>31</v>
      </c>
      <c r="I31" s="162"/>
      <c r="J31" s="162"/>
    </row>
    <row r="32" spans="2:10" ht="21" customHeight="1">
      <c r="B32" s="177" t="s">
        <v>266</v>
      </c>
      <c r="C32" s="178"/>
      <c r="D32" s="1208"/>
      <c r="E32" s="1209"/>
      <c r="F32" s="1209"/>
      <c r="G32" s="1210"/>
    </row>
    <row r="33" spans="5:5">
      <c r="E33" s="167"/>
    </row>
  </sheetData>
  <sheetProtection algorithmName="SHA-512" hashValue="M/RQBhq4q4v8DMnyG/kgx8kQnxFUNRowGjn1isiuyb8g/OQLK9jXEziz24YQuySkRwL+pFfB5cmKbhbOg3EwNA==" saltValue="FPNGVnA0jimAhVbM9XJpCQ==" spinCount="100000" sheet="1" formatColumns="0" formatRows="0" selectLockedCells="1"/>
  <customSheetViews>
    <customSheetView guid="{B79CB868-E256-4BC8-93B8-32C16DA3E61B}" showGridLines="0" printArea="1" hiddenColumns="1" view="pageBreakPreview">
      <selection activeCell="D27" sqref="D27:G27"/>
      <pageMargins left="0.75" right="0.75" top="0.69" bottom="0.7" header="0.4" footer="0.37"/>
      <pageSetup orientation="portrait" r:id="rId1"/>
      <headerFooter alignWithMargins="0"/>
    </customSheetView>
    <customSheetView guid="{D5F8AD2D-F014-4A7B-9CE7-589273BD9F11}" showGridLines="0" printArea="1" hiddenColumns="1" view="pageBreakPreview">
      <selection activeCell="D10" sqref="D10:G10"/>
      <pageMargins left="0.75" right="0.75" top="0.69" bottom="0.7" header="0.4" footer="0.37"/>
      <pageSetup orientation="portrait" r:id="rId2"/>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3"/>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4"/>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5"/>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6"/>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7"/>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8"/>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9"/>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10"/>
      <headerFooter alignWithMargins="0"/>
    </customSheetView>
    <customSheetView guid="{E9F4E142-7D26-464D-BECA-4F3806DB1FE1}" showGridLines="0">
      <selection activeCell="G8" sqref="G8"/>
      <pageMargins left="0.75" right="0.75" top="0.69" bottom="0.7" header="0.4" footer="0.37"/>
      <pageSetup orientation="portrait" r:id="rId11"/>
      <headerFooter alignWithMargins="0"/>
    </customSheetView>
    <customSheetView guid="{27A45B7A-04F2-4516-B80B-5ED0825D4ED3}" showGridLines="0">
      <selection activeCell="D6" sqref="D6:G6"/>
      <pageMargins left="0.75" right="0.75" top="0.69" bottom="0.7" header="0.4" footer="0.37"/>
      <pageSetup orientation="portrait" r:id="rId12"/>
      <headerFooter alignWithMargins="0"/>
    </customSheetView>
    <customSheetView guid="{14D7F02E-BCCA-4517-ABC7-537FF4AEB67A}" showGridLines="0">
      <selection activeCell="D10" sqref="D10:G10"/>
      <pageMargins left="0.75" right="0.75" top="0.69" bottom="0.7" header="0.4" footer="0.37"/>
      <pageSetup orientation="portrait" r:id="rId13"/>
      <headerFooter alignWithMargins="0"/>
    </customSheetView>
    <customSheetView guid="{01ACF2E1-8E61-4459-ABC1-B6C183DEED61}" showGridLines="0" showRuler="0">
      <selection activeCell="D28" sqref="D28"/>
      <pageMargins left="0.75" right="0.75" top="0.69" bottom="0.7" header="0.4" footer="0.37"/>
      <pageSetup orientation="portrait" r:id="rId14"/>
      <headerFooter alignWithMargins="0"/>
    </customSheetView>
    <customSheetView guid="{4F65FF32-EC61-4022-A399-2986D7B6B8B3}" showGridLines="0" showRuler="0">
      <selection activeCell="D6" sqref="D6"/>
      <pageMargins left="0.75" right="0.75" top="0.69" bottom="0.7" header="0.4" footer="0.37"/>
      <pageSetup orientation="portrait" r:id="rId15"/>
      <headerFooter alignWithMargins="0"/>
    </customSheetView>
    <customSheetView guid="{ECE9294F-C910-4036-88BC-B1F2176FB06B}" showGridLines="0">
      <selection activeCell="D14" sqref="D14:G14"/>
      <pageMargins left="0.75" right="0.75" top="0.69" bottom="0.7" header="0.4" footer="0.37"/>
      <pageSetup orientation="portrait" r:id="rId16"/>
      <headerFooter alignWithMargins="0"/>
    </customSheetView>
    <customSheetView guid="{B23AD343-29DA-4CE0-BD10-47BF44F3782F}" showGridLines="0">
      <selection activeCell="G8" sqref="G8"/>
      <pageMargins left="0.75" right="0.75" top="0.69" bottom="0.7" header="0.4" footer="0.37"/>
      <pageSetup orientation="portrait" r:id="rId17"/>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8"/>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9"/>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20"/>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21"/>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22"/>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23"/>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24"/>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25"/>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26"/>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27"/>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8"/>
      <headerFooter alignWithMargins="0"/>
    </customSheetView>
    <customSheetView guid="{987A3FAC-920D-4C0C-8129-D8F4AFD7E477}" showGridLines="0" printArea="1" hiddenColumns="1" view="pageBreakPreview">
      <selection activeCell="D27" sqref="D27:G27"/>
      <pageMargins left="0.75" right="0.75" top="0.69" bottom="0.7" header="0.4" footer="0.37"/>
      <pageSetup orientation="portrait" r:id="rId29"/>
      <headerFooter alignWithMargins="0"/>
    </customSheetView>
  </customSheetViews>
  <mergeCells count="24">
    <mergeCell ref="D26:G26"/>
    <mergeCell ref="D27:G27"/>
    <mergeCell ref="D28:G28"/>
    <mergeCell ref="D29:G29"/>
    <mergeCell ref="D32:G32"/>
    <mergeCell ref="D9:G9"/>
    <mergeCell ref="D10:G10"/>
    <mergeCell ref="D11:G11"/>
    <mergeCell ref="D12:G12"/>
    <mergeCell ref="D17:G17"/>
    <mergeCell ref="D16:G16"/>
    <mergeCell ref="D14:G14"/>
    <mergeCell ref="D15:G15"/>
    <mergeCell ref="D20:G20"/>
    <mergeCell ref="D19:G19"/>
    <mergeCell ref="D24:G24"/>
    <mergeCell ref="D25:G25"/>
    <mergeCell ref="D22:G22"/>
    <mergeCell ref="D21:G21"/>
    <mergeCell ref="B1:G1"/>
    <mergeCell ref="B2:G2"/>
    <mergeCell ref="B4:G4"/>
    <mergeCell ref="D6:G6"/>
    <mergeCell ref="D7:G7"/>
  </mergeCells>
  <phoneticPr fontId="35" type="noConversion"/>
  <conditionalFormatting sqref="B19:C22">
    <cfRule type="expression" dxfId="370" priority="8" stopIfTrue="1">
      <formula>$L$6&lt;2</formula>
    </cfRule>
  </conditionalFormatting>
  <conditionalFormatting sqref="B14:C17">
    <cfRule type="expression" dxfId="369" priority="9" stopIfTrue="1">
      <formula>$L$6&lt;1</formula>
    </cfRule>
  </conditionalFormatting>
  <conditionalFormatting sqref="B7:C7">
    <cfRule type="expression" dxfId="368" priority="11" stopIfTrue="1">
      <formula>$D$6="Sole Bidder"</formula>
    </cfRule>
  </conditionalFormatting>
  <conditionalFormatting sqref="D14:G17">
    <cfRule type="expression" dxfId="367" priority="3" stopIfTrue="1">
      <formula>$L$6&lt;1</formula>
    </cfRule>
  </conditionalFormatting>
  <conditionalFormatting sqref="D19:G22">
    <cfRule type="expression" dxfId="366" priority="2" stopIfTrue="1">
      <formula>$L$6&lt;2</formula>
    </cfRule>
  </conditionalFormatting>
  <conditionalFormatting sqref="D7:G7">
    <cfRule type="expression" dxfId="365" priority="1" stopIfTrue="1">
      <formula>$D$6="Sole Bidder"</formula>
    </cfRule>
  </conditionalFormatting>
  <dataValidations count="4">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30"/>
  <headerFooter alignWithMargins="0"/>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356"/>
  <sheetViews>
    <sheetView view="pageBreakPreview" topLeftCell="A241" zoomScaleNormal="100" zoomScaleSheetLayoutView="100" workbookViewId="0">
      <selection activeCell="M244" sqref="M244"/>
    </sheetView>
  </sheetViews>
  <sheetFormatPr defaultColWidth="9" defaultRowHeight="15"/>
  <cols>
    <col min="1" max="1" width="6.125" style="877" customWidth="1"/>
    <col min="2" max="2" width="13.625" style="877" customWidth="1"/>
    <col min="3" max="3" width="9.625" style="877" customWidth="1"/>
    <col min="4" max="4" width="22.375" style="877" customWidth="1"/>
    <col min="5" max="5" width="15.375" style="877" customWidth="1"/>
    <col min="6" max="6" width="13.5" style="877" customWidth="1"/>
    <col min="7" max="7" width="14.75" style="877" customWidth="1"/>
    <col min="8" max="8" width="11.375" style="877" customWidth="1"/>
    <col min="9" max="9" width="15.125" style="884" customWidth="1"/>
    <col min="10" max="10" width="55.375" style="876" customWidth="1"/>
    <col min="11" max="11" width="5.75" style="877" customWidth="1"/>
    <col min="12" max="12" width="6.625" style="877" customWidth="1"/>
    <col min="13" max="13" width="13.625" style="876" customWidth="1"/>
    <col min="14" max="14" width="24.75" style="877" customWidth="1"/>
    <col min="15" max="15" width="13" style="877" hidden="1" customWidth="1"/>
    <col min="16" max="16" width="16.875" style="873" hidden="1" customWidth="1"/>
    <col min="17" max="17" width="22.75" style="873" hidden="1" customWidth="1"/>
    <col min="18" max="18" width="15.5" style="873" hidden="1" customWidth="1"/>
    <col min="19" max="19" width="11.875" style="874" customWidth="1"/>
    <col min="20" max="20" width="13.875" style="875" customWidth="1"/>
    <col min="21" max="23" width="9" style="875" customWidth="1"/>
    <col min="24" max="24" width="14.25" style="875" customWidth="1"/>
    <col min="25" max="25" width="24.125" style="875" customWidth="1"/>
    <col min="26" max="26" width="11.125" style="876" customWidth="1"/>
    <col min="27" max="27" width="12.75" style="876" customWidth="1"/>
    <col min="28" max="28" width="11.375" style="877" customWidth="1"/>
    <col min="29" max="29" width="10.375" style="876" customWidth="1"/>
    <col min="30" max="30" width="17.75" style="876" hidden="1" customWidth="1"/>
    <col min="31" max="31" width="10.5" style="876" hidden="1" customWidth="1"/>
    <col min="32" max="32" width="12.375" style="876" hidden="1" customWidth="1"/>
    <col min="33" max="34" width="9" style="876" hidden="1" customWidth="1"/>
    <col min="35" max="35" width="10.875" style="876" hidden="1" customWidth="1"/>
    <col min="36" max="36" width="18.75" style="876" hidden="1" customWidth="1"/>
    <col min="37" max="37" width="9" style="876" hidden="1" customWidth="1"/>
    <col min="38" max="39" width="9" style="875" hidden="1" customWidth="1"/>
    <col min="40" max="51" width="9" style="875" customWidth="1"/>
    <col min="52" max="52" width="9" style="876" customWidth="1"/>
    <col min="53" max="16384" width="9" style="876"/>
  </cols>
  <sheetData>
    <row r="1" spans="1:37">
      <c r="A1" s="869" t="str">
        <f>Cover!B3</f>
        <v>Specification No.: CC/T/W-AIS/DOM/A06/23/02699</v>
      </c>
      <c r="B1" s="869"/>
      <c r="C1" s="869"/>
      <c r="D1" s="869"/>
      <c r="E1" s="869"/>
      <c r="F1" s="869"/>
      <c r="G1" s="869"/>
      <c r="H1" s="869"/>
      <c r="I1" s="1146"/>
      <c r="J1" s="870"/>
      <c r="K1" s="871"/>
      <c r="L1" s="871"/>
      <c r="M1" s="872"/>
      <c r="N1" s="976" t="s">
        <v>414</v>
      </c>
      <c r="O1" s="871" t="s">
        <v>414</v>
      </c>
      <c r="AD1" s="878" t="s">
        <v>254</v>
      </c>
      <c r="AE1" s="879">
        <f>SUMIF(O18:O245, "Direct",N18:N245)</f>
        <v>0</v>
      </c>
      <c r="AJ1" s="879" t="str">
        <f>'Names of Bidder'!D6</f>
        <v>Sole Bidder</v>
      </c>
      <c r="AK1" s="876" t="s">
        <v>255</v>
      </c>
    </row>
    <row r="2" spans="1:37">
      <c r="A2" s="880"/>
      <c r="B2" s="880"/>
      <c r="C2" s="880"/>
      <c r="D2" s="880"/>
      <c r="E2" s="880"/>
      <c r="F2" s="880"/>
      <c r="G2" s="880"/>
      <c r="H2" s="880"/>
      <c r="AA2" s="877"/>
      <c r="AD2" s="878" t="s">
        <v>256</v>
      </c>
      <c r="AE2" s="881" t="e">
        <f>#REF!-AE1</f>
        <v>#REF!</v>
      </c>
      <c r="AF2" s="882"/>
      <c r="AJ2" s="879">
        <f>'Names of Bidder'!L6</f>
        <v>0</v>
      </c>
    </row>
    <row r="3" spans="1:37" ht="60.75" customHeight="1">
      <c r="A3" s="1219" t="str">
        <f>Cover!B2</f>
        <v>765kV AIS Extn. Substation Package SS-01 for (i) Construction of 2 nos. of 765kV line bays at Sikar II for Sikar II – Bhadla II 765kV D/c line (ii) Construction of 2 nos. of 765kV line bays at Bhadla II for Sikar II – Bhadla II 765kV D/c line associated with Transmission Scheme for evacuation of power from Solar Energy Zones in Rajasthan (8.1 GW) under Phase II-Part E.</v>
      </c>
      <c r="B3" s="1219"/>
      <c r="C3" s="1219"/>
      <c r="D3" s="1219"/>
      <c r="E3" s="1219"/>
      <c r="F3" s="1219"/>
      <c r="G3" s="1219"/>
      <c r="H3" s="1219"/>
      <c r="I3" s="1219"/>
      <c r="J3" s="1219"/>
      <c r="K3" s="1219"/>
      <c r="L3" s="1219"/>
      <c r="M3" s="1219"/>
      <c r="N3" s="1219"/>
      <c r="O3" s="1219"/>
      <c r="Y3" s="883"/>
      <c r="Z3" s="884"/>
      <c r="AA3" s="884"/>
      <c r="AB3" s="884"/>
      <c r="AD3" s="880"/>
      <c r="AG3" s="1222"/>
      <c r="AH3" s="1222"/>
    </row>
    <row r="4" spans="1:37">
      <c r="A4" s="1220" t="s">
        <v>23</v>
      </c>
      <c r="B4" s="1220"/>
      <c r="C4" s="1220"/>
      <c r="D4" s="1220"/>
      <c r="E4" s="1220"/>
      <c r="F4" s="1220"/>
      <c r="G4" s="1220"/>
      <c r="H4" s="1220"/>
      <c r="I4" s="1220"/>
      <c r="J4" s="1220"/>
      <c r="K4" s="1220"/>
      <c r="L4" s="1220"/>
      <c r="M4" s="1220"/>
      <c r="N4" s="1220"/>
      <c r="O4" s="1220"/>
      <c r="Y4" s="883"/>
      <c r="Z4" s="884"/>
      <c r="AA4" s="884"/>
      <c r="AB4" s="884"/>
      <c r="AD4" s="880"/>
      <c r="AE4" s="885"/>
      <c r="AF4" s="882"/>
    </row>
    <row r="5" spans="1:37">
      <c r="Y5" s="883"/>
      <c r="Z5" s="884"/>
      <c r="AA5" s="884"/>
      <c r="AB5" s="884"/>
      <c r="AD5" s="880"/>
    </row>
    <row r="6" spans="1:37">
      <c r="A6" s="886" t="str">
        <f>"Bidder’s Name and Address (" &amp; MID('Names of Bidder'!B9,9, 20) &amp; ") :"</f>
        <v>Bidder’s Name and Address (Sole Bidder) :</v>
      </c>
      <c r="B6" s="886"/>
      <c r="C6" s="886"/>
      <c r="D6" s="886"/>
      <c r="E6" s="886"/>
      <c r="F6" s="886"/>
      <c r="G6" s="886"/>
      <c r="H6" s="886"/>
      <c r="I6" s="1147"/>
      <c r="J6" s="887"/>
      <c r="K6" s="888"/>
      <c r="L6" s="888"/>
      <c r="M6" s="889" t="s">
        <v>392</v>
      </c>
      <c r="O6" s="895"/>
      <c r="Y6" s="883"/>
      <c r="Z6" s="884"/>
      <c r="AA6" s="884"/>
      <c r="AB6" s="884"/>
      <c r="AD6" s="880"/>
      <c r="AE6" s="885"/>
    </row>
    <row r="7" spans="1:37">
      <c r="A7" s="1221" t="str">
        <f>IF('Names of Bidder'!D9="", "", IF('Names of Bidder'!D6= "JV (Joint Venture)", "JV of " &amp; AJ8, ""))</f>
        <v/>
      </c>
      <c r="B7" s="1221"/>
      <c r="C7" s="1221"/>
      <c r="D7" s="1221"/>
      <c r="E7" s="1221"/>
      <c r="F7" s="1221"/>
      <c r="G7" s="1221"/>
      <c r="H7" s="1221"/>
      <c r="I7" s="1221"/>
      <c r="J7" s="1221"/>
      <c r="K7" s="1221"/>
      <c r="L7" s="1221"/>
      <c r="M7" s="890" t="s">
        <v>476</v>
      </c>
      <c r="O7" s="895"/>
      <c r="Y7" s="873"/>
      <c r="Z7" s="891"/>
      <c r="AA7" s="891"/>
      <c r="AB7" s="891"/>
      <c r="AG7" s="1222"/>
      <c r="AH7" s="1222"/>
    </row>
    <row r="8" spans="1:37">
      <c r="A8" s="886" t="s">
        <v>393</v>
      </c>
      <c r="B8" s="886"/>
      <c r="C8" s="890" t="str">
        <f>IF('Names of Bidder'!D9=0, "", 'Names of Bidder'!D9)</f>
        <v xml:space="preserve">…….. …….. …….. …….. …….. …….. </v>
      </c>
      <c r="D8" s="890"/>
      <c r="E8" s="890"/>
      <c r="F8" s="886"/>
      <c r="G8" s="886"/>
      <c r="H8" s="886"/>
      <c r="I8" s="1147"/>
      <c r="M8" s="890" t="s">
        <v>396</v>
      </c>
      <c r="O8" s="895"/>
      <c r="Y8" s="883"/>
      <c r="Z8" s="892"/>
      <c r="AA8" s="892"/>
      <c r="AB8" s="892"/>
      <c r="AJ8" s="879" t="str">
        <f>IF('Names of Bidder'!D7=1,'Names of Bidder'!D9&amp;" &amp; "&amp;'Names of Bidder'!D14,IF('Names of Bidder'!D7="2 or More",'Names of Bidder'!D9&amp;" , "&amp;'Names of Bidder'!D14&amp;" &amp; "&amp;'Names of Bidder'!D19,""))</f>
        <v xml:space="preserve">…….. …….. …….. …….. …….. ……..  ,  &amp; …….. …….. …….. …….. …….. …….. </v>
      </c>
    </row>
    <row r="9" spans="1:37">
      <c r="A9" s="886" t="s">
        <v>395</v>
      </c>
      <c r="B9" s="886"/>
      <c r="C9" s="890" t="str">
        <f>IF('Names of Bidder'!D10=0, "", 'Names of Bidder'!D10)</f>
        <v xml:space="preserve">…….. …….. …….. …….. …….. …….. </v>
      </c>
      <c r="D9" s="890"/>
      <c r="E9" s="890"/>
      <c r="F9" s="886"/>
      <c r="G9" s="886"/>
      <c r="H9" s="886"/>
      <c r="I9" s="1147"/>
      <c r="M9" s="890" t="s">
        <v>397</v>
      </c>
      <c r="O9" s="895"/>
      <c r="Y9" s="883"/>
      <c r="Z9" s="892"/>
      <c r="AA9" s="892"/>
      <c r="AB9" s="892"/>
    </row>
    <row r="10" spans="1:37">
      <c r="A10" s="887"/>
      <c r="B10" s="887"/>
      <c r="C10" s="890" t="str">
        <f>IF('Names of Bidder'!D11=0, "", 'Names of Bidder'!D11)</f>
        <v xml:space="preserve">…….. …….. …….. …….. …….. …….. </v>
      </c>
      <c r="D10" s="890"/>
      <c r="E10" s="890"/>
      <c r="F10" s="887"/>
      <c r="G10" s="887"/>
      <c r="H10" s="887"/>
      <c r="I10" s="1148"/>
      <c r="M10" s="890" t="s">
        <v>280</v>
      </c>
      <c r="O10" s="895"/>
      <c r="Y10" s="873"/>
      <c r="Z10" s="893"/>
      <c r="AA10" s="884"/>
      <c r="AB10" s="894"/>
    </row>
    <row r="11" spans="1:37">
      <c r="A11" s="887"/>
      <c r="B11" s="887"/>
      <c r="C11" s="1225" t="str">
        <f>IF('Names of Bidder'!D12=0, "", 'Names of Bidder'!D12)</f>
        <v xml:space="preserve">…….. …….. …….. …….. …….. …….. </v>
      </c>
      <c r="D11" s="1225"/>
      <c r="E11" s="1225"/>
      <c r="F11" s="887"/>
      <c r="G11" s="887"/>
      <c r="H11" s="887"/>
      <c r="I11" s="1148"/>
      <c r="M11" s="890" t="s">
        <v>398</v>
      </c>
      <c r="O11" s="895"/>
      <c r="AG11" s="1222"/>
      <c r="AH11" s="1222"/>
    </row>
    <row r="12" spans="1:37">
      <c r="A12" s="887"/>
      <c r="B12" s="887"/>
      <c r="F12" s="887"/>
      <c r="G12" s="887"/>
      <c r="H12" s="887"/>
      <c r="I12" s="1148"/>
      <c r="J12" s="887"/>
      <c r="K12" s="895"/>
      <c r="L12" s="895"/>
      <c r="M12" s="886"/>
      <c r="N12" s="942"/>
      <c r="O12" s="942"/>
      <c r="AI12" s="896"/>
    </row>
    <row r="13" spans="1:37" ht="23.25" customHeight="1">
      <c r="A13" s="1226" t="s">
        <v>562</v>
      </c>
      <c r="B13" s="1226"/>
      <c r="C13" s="1226"/>
      <c r="D13" s="1226"/>
      <c r="E13" s="1226"/>
      <c r="F13" s="1226"/>
      <c r="G13" s="1226"/>
      <c r="H13" s="1226"/>
      <c r="I13" s="1226"/>
      <c r="J13" s="1226"/>
      <c r="K13" s="1226"/>
      <c r="L13" s="1226"/>
      <c r="M13" s="1226"/>
      <c r="N13" s="1226"/>
      <c r="O13" s="1226"/>
      <c r="P13" s="897"/>
      <c r="Q13" s="897"/>
      <c r="R13" s="897"/>
      <c r="S13" s="898"/>
      <c r="T13" s="899"/>
      <c r="U13" s="899"/>
      <c r="V13" s="899"/>
      <c r="W13" s="899"/>
      <c r="AA13" s="877"/>
      <c r="AE13" s="876" t="s">
        <v>420</v>
      </c>
      <c r="AI13" s="896"/>
    </row>
    <row r="14" spans="1:37">
      <c r="A14" s="900"/>
      <c r="B14" s="900"/>
      <c r="C14" s="900"/>
      <c r="D14" s="900"/>
      <c r="E14" s="900"/>
      <c r="F14" s="900"/>
      <c r="G14" s="900"/>
      <c r="H14" s="900"/>
      <c r="I14" s="1149"/>
      <c r="J14" s="900"/>
      <c r="K14" s="1072"/>
      <c r="L14" s="1072"/>
      <c r="M14" s="900"/>
      <c r="N14" s="1072"/>
      <c r="O14" s="1072"/>
      <c r="P14" s="897"/>
      <c r="Q14" s="897"/>
      <c r="R14" s="897"/>
      <c r="S14" s="898"/>
      <c r="T14" s="899"/>
      <c r="U14" s="899"/>
      <c r="V14" s="899"/>
      <c r="W14" s="899"/>
      <c r="AA14" s="877"/>
      <c r="AI14" s="896"/>
    </row>
    <row r="15" spans="1:37">
      <c r="L15" s="901" t="s">
        <v>273</v>
      </c>
      <c r="M15" s="901"/>
      <c r="Z15" s="1223"/>
      <c r="AA15" s="1223"/>
      <c r="AC15" s="1224"/>
      <c r="AD15" s="1224"/>
      <c r="AE15" s="876" t="s">
        <v>70</v>
      </c>
      <c r="AG15" s="1222"/>
      <c r="AH15" s="1222"/>
    </row>
    <row r="16" spans="1:37" ht="104.25" customHeight="1">
      <c r="A16" s="1022" t="s">
        <v>361</v>
      </c>
      <c r="B16" s="1022" t="s">
        <v>509</v>
      </c>
      <c r="C16" s="1022" t="s">
        <v>510</v>
      </c>
      <c r="D16" s="1022" t="s">
        <v>511</v>
      </c>
      <c r="E16" s="1022" t="s">
        <v>512</v>
      </c>
      <c r="F16" s="1022" t="s">
        <v>480</v>
      </c>
      <c r="G16" s="1022" t="s">
        <v>528</v>
      </c>
      <c r="H16" s="1022" t="s">
        <v>736</v>
      </c>
      <c r="I16" s="1023" t="s">
        <v>507</v>
      </c>
      <c r="J16" s="1024" t="s">
        <v>391</v>
      </c>
      <c r="K16" s="1025" t="s">
        <v>353</v>
      </c>
      <c r="L16" s="1025" t="s">
        <v>362</v>
      </c>
      <c r="M16" s="1022" t="s">
        <v>502</v>
      </c>
      <c r="N16" s="1022" t="s">
        <v>503</v>
      </c>
      <c r="O16" s="1022" t="s">
        <v>504</v>
      </c>
      <c r="Z16" s="902"/>
      <c r="AA16" s="902"/>
      <c r="AC16" s="902"/>
      <c r="AD16" s="902"/>
    </row>
    <row r="17" spans="1:30">
      <c r="A17" s="1026">
        <v>1</v>
      </c>
      <c r="B17" s="1027">
        <v>2</v>
      </c>
      <c r="C17" s="1027">
        <v>3</v>
      </c>
      <c r="D17" s="1027">
        <v>4</v>
      </c>
      <c r="E17" s="1027">
        <v>5</v>
      </c>
      <c r="F17" s="1027">
        <v>6</v>
      </c>
      <c r="G17" s="1027">
        <v>7</v>
      </c>
      <c r="H17" s="1027">
        <v>8</v>
      </c>
      <c r="I17" s="1027">
        <v>9</v>
      </c>
      <c r="J17" s="1025">
        <v>10</v>
      </c>
      <c r="K17" s="1025">
        <v>11</v>
      </c>
      <c r="L17" s="1025">
        <v>12</v>
      </c>
      <c r="M17" s="1025">
        <v>13</v>
      </c>
      <c r="N17" s="1025" t="s">
        <v>513</v>
      </c>
      <c r="O17" s="1028">
        <v>15</v>
      </c>
      <c r="Z17" s="903"/>
      <c r="AA17" s="903"/>
      <c r="AC17" s="903"/>
      <c r="AD17" s="903"/>
    </row>
    <row r="18" spans="1:30" s="876" customFormat="1" hidden="1">
      <c r="A18" s="1046"/>
      <c r="B18" s="1046"/>
      <c r="C18" s="1046"/>
      <c r="D18" s="1046"/>
      <c r="E18" s="1046"/>
      <c r="F18" s="1046"/>
      <c r="G18" s="1046"/>
      <c r="H18" s="1046"/>
      <c r="I18" s="1150"/>
      <c r="J18" s="1046"/>
      <c r="K18" s="1073"/>
      <c r="L18" s="1073"/>
      <c r="M18" s="1047"/>
      <c r="N18" s="1075"/>
      <c r="O18" s="1076"/>
      <c r="P18" s="875"/>
      <c r="Q18" s="875"/>
      <c r="R18" s="875"/>
      <c r="S18" s="875"/>
      <c r="T18" s="904"/>
      <c r="U18" s="875"/>
      <c r="V18" s="905"/>
      <c r="W18" s="875"/>
      <c r="X18" s="875"/>
      <c r="Y18" s="875"/>
    </row>
    <row r="19" spans="1:30" s="876" customFormat="1" hidden="1">
      <c r="A19" s="1046"/>
      <c r="B19" s="1046"/>
      <c r="C19" s="1046"/>
      <c r="D19" s="1046"/>
      <c r="E19" s="1046"/>
      <c r="F19" s="1046"/>
      <c r="G19" s="1046"/>
      <c r="H19" s="1046"/>
      <c r="I19" s="1150"/>
      <c r="J19" s="1048"/>
      <c r="K19" s="1073"/>
      <c r="L19" s="1073"/>
      <c r="M19" s="1047"/>
      <c r="N19" s="1075"/>
      <c r="O19" s="1076"/>
      <c r="P19" s="875"/>
      <c r="Q19" s="875"/>
      <c r="R19" s="875"/>
      <c r="S19" s="875"/>
      <c r="T19" s="904"/>
      <c r="U19" s="875"/>
      <c r="V19" s="905"/>
      <c r="W19" s="875"/>
      <c r="X19" s="875"/>
      <c r="Y19" s="875"/>
    </row>
    <row r="20" spans="1:30" s="876" customFormat="1" ht="30" hidden="1" customHeight="1">
      <c r="A20" s="1063"/>
      <c r="B20" s="1234" t="s">
        <v>568</v>
      </c>
      <c r="C20" s="1235"/>
      <c r="D20" s="1235"/>
      <c r="E20" s="1235"/>
      <c r="F20" s="1235"/>
      <c r="G20" s="1235"/>
      <c r="H20" s="1235"/>
      <c r="I20" s="1235"/>
      <c r="J20" s="1236"/>
      <c r="K20" s="1074"/>
      <c r="L20" s="1074"/>
      <c r="M20" s="1064"/>
      <c r="N20" s="1077"/>
      <c r="O20" s="1078"/>
      <c r="P20" s="875"/>
      <c r="Q20" s="875"/>
      <c r="R20" s="875"/>
      <c r="S20" s="875"/>
      <c r="T20" s="904"/>
      <c r="U20" s="875"/>
      <c r="V20" s="905"/>
      <c r="W20" s="875"/>
      <c r="X20" s="875"/>
      <c r="Y20" s="875"/>
    </row>
    <row r="21" spans="1:30" s="688" customFormat="1" ht="23.25" customHeight="1">
      <c r="A21" s="1053" t="s">
        <v>340</v>
      </c>
      <c r="B21" s="1056" t="s">
        <v>750</v>
      </c>
      <c r="C21" s="1057"/>
      <c r="D21" s="1057"/>
      <c r="E21" s="1057"/>
      <c r="F21" s="1057"/>
      <c r="G21" s="1057"/>
      <c r="H21" s="1057"/>
      <c r="I21" s="1151"/>
      <c r="J21" s="1058"/>
      <c r="K21" s="1053"/>
      <c r="L21" s="1053"/>
      <c r="M21" s="1054"/>
      <c r="N21" s="1053"/>
      <c r="O21" s="1079"/>
      <c r="P21" s="687"/>
      <c r="Q21" s="788" t="s">
        <v>488</v>
      </c>
      <c r="R21" s="788" t="s">
        <v>489</v>
      </c>
      <c r="S21" s="687"/>
      <c r="T21" s="1055"/>
      <c r="U21" s="687"/>
      <c r="V21" s="696"/>
      <c r="W21" s="687"/>
      <c r="X21" s="687"/>
      <c r="Y21" s="687"/>
    </row>
    <row r="22" spans="1:30" s="876" customFormat="1" ht="16.5">
      <c r="A22" s="1071">
        <v>1</v>
      </c>
      <c r="B22" s="1071">
        <v>7000023218</v>
      </c>
      <c r="C22" s="1071">
        <v>10</v>
      </c>
      <c r="D22" s="908" t="s">
        <v>752</v>
      </c>
      <c r="E22" s="1071">
        <v>1000017518</v>
      </c>
      <c r="F22" s="1071">
        <v>85364900</v>
      </c>
      <c r="G22" s="1155"/>
      <c r="H22" s="1071">
        <v>18</v>
      </c>
      <c r="I22" s="1152"/>
      <c r="J22" s="1069" t="s">
        <v>692</v>
      </c>
      <c r="K22" s="1071" t="s">
        <v>570</v>
      </c>
      <c r="L22" s="1071">
        <v>2</v>
      </c>
      <c r="M22" s="1145"/>
      <c r="N22" s="1080" t="str">
        <f t="shared" ref="N22:N37" si="0">IF(M22=0, "Included",IF(ISERROR(L22*M22), M22, L22*M22))</f>
        <v>Included</v>
      </c>
      <c r="O22" s="1081">
        <f t="shared" ref="O22:O37" si="1">R22</f>
        <v>0</v>
      </c>
      <c r="P22" s="875"/>
      <c r="Q22" s="285">
        <f t="shared" ref="Q22:Q37" si="2">IF(N22="Included",0,N22)</f>
        <v>0</v>
      </c>
      <c r="R22" s="907">
        <f>IF(I22="", H22*Q22/100,I22*Q22)</f>
        <v>0</v>
      </c>
      <c r="S22" s="875"/>
      <c r="T22" s="904"/>
      <c r="U22" s="875"/>
      <c r="V22" s="905"/>
      <c r="W22" s="875"/>
      <c r="X22" s="875"/>
      <c r="Y22" s="875"/>
    </row>
    <row r="23" spans="1:30" s="876" customFormat="1" ht="16.5">
      <c r="A23" s="1071">
        <v>2</v>
      </c>
      <c r="B23" s="1071">
        <v>7000023219</v>
      </c>
      <c r="C23" s="1071">
        <v>10</v>
      </c>
      <c r="D23" s="908" t="s">
        <v>752</v>
      </c>
      <c r="E23" s="1071">
        <v>1000022512</v>
      </c>
      <c r="F23" s="1071">
        <v>90311000</v>
      </c>
      <c r="G23" s="1155"/>
      <c r="H23" s="1071">
        <v>18</v>
      </c>
      <c r="I23" s="1152"/>
      <c r="J23" s="1069" t="s">
        <v>693</v>
      </c>
      <c r="K23" s="1071" t="s">
        <v>570</v>
      </c>
      <c r="L23" s="1071">
        <v>2</v>
      </c>
      <c r="M23" s="1145"/>
      <c r="N23" s="1080" t="str">
        <f t="shared" si="0"/>
        <v>Included</v>
      </c>
      <c r="O23" s="1081">
        <f t="shared" si="1"/>
        <v>0</v>
      </c>
      <c r="P23" s="875"/>
      <c r="Q23" s="285">
        <f t="shared" si="2"/>
        <v>0</v>
      </c>
      <c r="R23" s="907">
        <f t="shared" ref="R23:R86" si="3">IF(I23="", H23*Q23/100,I23*Q23)</f>
        <v>0</v>
      </c>
      <c r="S23" s="875"/>
      <c r="T23" s="904"/>
      <c r="U23" s="875"/>
      <c r="V23" s="905"/>
      <c r="W23" s="875"/>
      <c r="X23" s="875"/>
      <c r="Y23" s="875"/>
    </row>
    <row r="24" spans="1:30" s="876" customFormat="1" ht="49.5">
      <c r="A24" s="1071">
        <v>3</v>
      </c>
      <c r="B24" s="1071">
        <v>7000023220</v>
      </c>
      <c r="C24" s="1071">
        <v>10</v>
      </c>
      <c r="D24" s="908" t="s">
        <v>752</v>
      </c>
      <c r="E24" s="1071">
        <v>1000022510</v>
      </c>
      <c r="F24" s="1071">
        <v>85176290</v>
      </c>
      <c r="G24" s="1155"/>
      <c r="H24" s="1071">
        <v>18</v>
      </c>
      <c r="I24" s="1152"/>
      <c r="J24" s="1069" t="s">
        <v>694</v>
      </c>
      <c r="K24" s="1071" t="s">
        <v>570</v>
      </c>
      <c r="L24" s="1071">
        <v>3</v>
      </c>
      <c r="M24" s="1145"/>
      <c r="N24" s="1080" t="str">
        <f t="shared" si="0"/>
        <v>Included</v>
      </c>
      <c r="O24" s="1081">
        <f t="shared" si="1"/>
        <v>0</v>
      </c>
      <c r="P24" s="875"/>
      <c r="Q24" s="285">
        <f t="shared" si="2"/>
        <v>0</v>
      </c>
      <c r="R24" s="907">
        <f t="shared" si="3"/>
        <v>0</v>
      </c>
      <c r="S24" s="875"/>
      <c r="T24" s="904"/>
      <c r="U24" s="875"/>
      <c r="V24" s="905"/>
      <c r="W24" s="875"/>
      <c r="X24" s="875"/>
      <c r="Y24" s="875"/>
    </row>
    <row r="25" spans="1:30" s="876" customFormat="1" ht="49.5">
      <c r="A25" s="1071">
        <v>4</v>
      </c>
      <c r="B25" s="1071">
        <v>7000023221</v>
      </c>
      <c r="C25" s="1071">
        <v>10</v>
      </c>
      <c r="D25" s="908" t="s">
        <v>752</v>
      </c>
      <c r="E25" s="1071">
        <v>1000022487</v>
      </c>
      <c r="F25" s="1071">
        <v>85447090</v>
      </c>
      <c r="G25" s="1155"/>
      <c r="H25" s="1071">
        <v>18</v>
      </c>
      <c r="I25" s="1152"/>
      <c r="J25" s="1069" t="s">
        <v>695</v>
      </c>
      <c r="K25" s="1071" t="s">
        <v>570</v>
      </c>
      <c r="L25" s="1071">
        <v>1</v>
      </c>
      <c r="M25" s="1145"/>
      <c r="N25" s="1080" t="str">
        <f t="shared" si="0"/>
        <v>Included</v>
      </c>
      <c r="O25" s="1081">
        <f t="shared" si="1"/>
        <v>0</v>
      </c>
      <c r="P25" s="875"/>
      <c r="Q25" s="285">
        <f t="shared" si="2"/>
        <v>0</v>
      </c>
      <c r="R25" s="907">
        <f t="shared" si="3"/>
        <v>0</v>
      </c>
      <c r="S25" s="875"/>
      <c r="T25" s="904"/>
      <c r="U25" s="875"/>
      <c r="V25" s="905"/>
      <c r="W25" s="875"/>
      <c r="X25" s="875"/>
      <c r="Y25" s="875"/>
    </row>
    <row r="26" spans="1:30" s="876" customFormat="1" ht="132">
      <c r="A26" s="1071">
        <v>5</v>
      </c>
      <c r="B26" s="1071">
        <v>7000023222</v>
      </c>
      <c r="C26" s="1071">
        <v>10</v>
      </c>
      <c r="D26" s="908" t="s">
        <v>753</v>
      </c>
      <c r="E26" s="1071">
        <v>1000031367</v>
      </c>
      <c r="F26" s="1071">
        <v>85176260</v>
      </c>
      <c r="G26" s="1155"/>
      <c r="H26" s="1071">
        <v>18</v>
      </c>
      <c r="I26" s="1152"/>
      <c r="J26" s="1069" t="s">
        <v>633</v>
      </c>
      <c r="K26" s="1071" t="s">
        <v>570</v>
      </c>
      <c r="L26" s="1071">
        <v>1</v>
      </c>
      <c r="M26" s="1145"/>
      <c r="N26" s="1080" t="str">
        <f t="shared" si="0"/>
        <v>Included</v>
      </c>
      <c r="O26" s="1081">
        <f t="shared" si="1"/>
        <v>0</v>
      </c>
      <c r="P26" s="875"/>
      <c r="Q26" s="285">
        <f t="shared" si="2"/>
        <v>0</v>
      </c>
      <c r="R26" s="907">
        <f t="shared" si="3"/>
        <v>0</v>
      </c>
      <c r="S26" s="875"/>
      <c r="T26" s="904"/>
      <c r="U26" s="875"/>
      <c r="V26" s="905"/>
      <c r="W26" s="875"/>
      <c r="X26" s="875"/>
      <c r="Y26" s="875"/>
    </row>
    <row r="27" spans="1:30" s="876" customFormat="1" ht="33">
      <c r="A27" s="1071">
        <v>6</v>
      </c>
      <c r="B27" s="1071">
        <v>7000023223</v>
      </c>
      <c r="C27" s="1071">
        <v>10</v>
      </c>
      <c r="D27" s="908" t="s">
        <v>753</v>
      </c>
      <c r="E27" s="1071">
        <v>1000018706</v>
      </c>
      <c r="F27" s="1071">
        <v>85176990</v>
      </c>
      <c r="G27" s="1155"/>
      <c r="H27" s="1071">
        <v>18</v>
      </c>
      <c r="I27" s="1152"/>
      <c r="J27" s="1069" t="s">
        <v>634</v>
      </c>
      <c r="K27" s="1071" t="s">
        <v>570</v>
      </c>
      <c r="L27" s="1071">
        <v>4</v>
      </c>
      <c r="M27" s="1145"/>
      <c r="N27" s="1080" t="str">
        <f t="shared" si="0"/>
        <v>Included</v>
      </c>
      <c r="O27" s="1081">
        <f t="shared" si="1"/>
        <v>0</v>
      </c>
      <c r="P27" s="875"/>
      <c r="Q27" s="285">
        <f t="shared" si="2"/>
        <v>0</v>
      </c>
      <c r="R27" s="907">
        <f t="shared" si="3"/>
        <v>0</v>
      </c>
      <c r="S27" s="875"/>
      <c r="T27" s="904"/>
      <c r="U27" s="875"/>
      <c r="V27" s="905"/>
      <c r="W27" s="875"/>
      <c r="X27" s="875"/>
      <c r="Y27" s="875"/>
    </row>
    <row r="28" spans="1:30" s="876" customFormat="1" ht="33">
      <c r="A28" s="1071">
        <v>7</v>
      </c>
      <c r="B28" s="1071">
        <v>7000023224</v>
      </c>
      <c r="C28" s="1071">
        <v>10</v>
      </c>
      <c r="D28" s="908" t="s">
        <v>753</v>
      </c>
      <c r="E28" s="1071">
        <v>1000031374</v>
      </c>
      <c r="F28" s="1071">
        <v>85176290</v>
      </c>
      <c r="G28" s="1155"/>
      <c r="H28" s="1071">
        <v>18</v>
      </c>
      <c r="I28" s="1152"/>
      <c r="J28" s="1069" t="s">
        <v>635</v>
      </c>
      <c r="K28" s="1071" t="s">
        <v>574</v>
      </c>
      <c r="L28" s="1071">
        <v>2</v>
      </c>
      <c r="M28" s="1145"/>
      <c r="N28" s="1080" t="str">
        <f t="shared" si="0"/>
        <v>Included</v>
      </c>
      <c r="O28" s="1081">
        <f t="shared" si="1"/>
        <v>0</v>
      </c>
      <c r="P28" s="875"/>
      <c r="Q28" s="285">
        <f t="shared" si="2"/>
        <v>0</v>
      </c>
      <c r="R28" s="907">
        <f t="shared" si="3"/>
        <v>0</v>
      </c>
      <c r="S28" s="875"/>
      <c r="T28" s="904"/>
      <c r="U28" s="875"/>
      <c r="V28" s="905"/>
      <c r="W28" s="875"/>
      <c r="X28" s="875"/>
      <c r="Y28" s="875"/>
    </row>
    <row r="29" spans="1:30" s="876" customFormat="1" ht="33">
      <c r="A29" s="1071">
        <v>8</v>
      </c>
      <c r="B29" s="1071">
        <v>7000023225</v>
      </c>
      <c r="C29" s="1071">
        <v>10</v>
      </c>
      <c r="D29" s="908" t="s">
        <v>753</v>
      </c>
      <c r="E29" s="1071">
        <v>1000034950</v>
      </c>
      <c r="F29" s="1071">
        <v>85176990</v>
      </c>
      <c r="G29" s="1155"/>
      <c r="H29" s="1071">
        <v>18</v>
      </c>
      <c r="I29" s="1152"/>
      <c r="J29" s="1069" t="s">
        <v>636</v>
      </c>
      <c r="K29" s="1071" t="s">
        <v>570</v>
      </c>
      <c r="L29" s="1071">
        <v>2</v>
      </c>
      <c r="M29" s="1145"/>
      <c r="N29" s="1080" t="str">
        <f t="shared" si="0"/>
        <v>Included</v>
      </c>
      <c r="O29" s="1081">
        <f t="shared" si="1"/>
        <v>0</v>
      </c>
      <c r="P29" s="875"/>
      <c r="Q29" s="285">
        <f t="shared" si="2"/>
        <v>0</v>
      </c>
      <c r="R29" s="907">
        <f t="shared" si="3"/>
        <v>0</v>
      </c>
      <c r="S29" s="875"/>
      <c r="T29" s="904"/>
      <c r="U29" s="875"/>
      <c r="V29" s="905"/>
      <c r="W29" s="875"/>
      <c r="X29" s="875"/>
      <c r="Y29" s="875"/>
    </row>
    <row r="30" spans="1:30" s="876" customFormat="1" ht="49.5">
      <c r="A30" s="1071">
        <v>9</v>
      </c>
      <c r="B30" s="1071">
        <v>7000023226</v>
      </c>
      <c r="C30" s="1071">
        <v>10</v>
      </c>
      <c r="D30" s="908" t="s">
        <v>753</v>
      </c>
      <c r="E30" s="1071">
        <v>1000031381</v>
      </c>
      <c r="F30" s="1071">
        <v>85176290</v>
      </c>
      <c r="G30" s="1155"/>
      <c r="H30" s="1071">
        <v>18</v>
      </c>
      <c r="I30" s="1152"/>
      <c r="J30" s="1069" t="s">
        <v>637</v>
      </c>
      <c r="K30" s="1071" t="s">
        <v>574</v>
      </c>
      <c r="L30" s="1071">
        <v>1</v>
      </c>
      <c r="M30" s="1145"/>
      <c r="N30" s="1080" t="str">
        <f t="shared" si="0"/>
        <v>Included</v>
      </c>
      <c r="O30" s="1081">
        <f t="shared" si="1"/>
        <v>0</v>
      </c>
      <c r="P30" s="875"/>
      <c r="Q30" s="285">
        <f t="shared" si="2"/>
        <v>0</v>
      </c>
      <c r="R30" s="907">
        <f t="shared" si="3"/>
        <v>0</v>
      </c>
      <c r="S30" s="875"/>
      <c r="T30" s="904"/>
      <c r="U30" s="875"/>
      <c r="V30" s="905"/>
      <c r="W30" s="875"/>
      <c r="X30" s="875"/>
      <c r="Y30" s="875"/>
    </row>
    <row r="31" spans="1:30" s="876" customFormat="1" ht="33">
      <c r="A31" s="1071">
        <v>10</v>
      </c>
      <c r="B31" s="1071">
        <v>7000023227</v>
      </c>
      <c r="C31" s="1071">
        <v>10</v>
      </c>
      <c r="D31" s="908" t="s">
        <v>753</v>
      </c>
      <c r="E31" s="1071">
        <v>1000026228</v>
      </c>
      <c r="F31" s="1071">
        <v>85176290</v>
      </c>
      <c r="G31" s="1155"/>
      <c r="H31" s="1071">
        <v>18</v>
      </c>
      <c r="I31" s="1152"/>
      <c r="J31" s="1069" t="s">
        <v>638</v>
      </c>
      <c r="K31" s="1071" t="s">
        <v>570</v>
      </c>
      <c r="L31" s="1071">
        <v>1</v>
      </c>
      <c r="M31" s="1145"/>
      <c r="N31" s="1080" t="str">
        <f t="shared" si="0"/>
        <v>Included</v>
      </c>
      <c r="O31" s="1081">
        <f t="shared" si="1"/>
        <v>0</v>
      </c>
      <c r="P31" s="875"/>
      <c r="Q31" s="285">
        <f t="shared" si="2"/>
        <v>0</v>
      </c>
      <c r="R31" s="907">
        <f t="shared" si="3"/>
        <v>0</v>
      </c>
      <c r="S31" s="875"/>
      <c r="T31" s="904"/>
      <c r="U31" s="875"/>
      <c r="V31" s="905"/>
      <c r="W31" s="875"/>
      <c r="X31" s="875"/>
      <c r="Y31" s="875"/>
    </row>
    <row r="32" spans="1:30" s="876" customFormat="1" ht="33">
      <c r="A32" s="1071">
        <v>11</v>
      </c>
      <c r="B32" s="1071">
        <v>7000023228</v>
      </c>
      <c r="C32" s="1071">
        <v>10</v>
      </c>
      <c r="D32" s="908" t="s">
        <v>753</v>
      </c>
      <c r="E32" s="1071">
        <v>1000034998</v>
      </c>
      <c r="F32" s="1071">
        <v>85171890</v>
      </c>
      <c r="G32" s="1155"/>
      <c r="H32" s="1071">
        <v>18</v>
      </c>
      <c r="I32" s="1152"/>
      <c r="J32" s="1069" t="s">
        <v>758</v>
      </c>
      <c r="K32" s="1071" t="s">
        <v>570</v>
      </c>
      <c r="L32" s="1071">
        <v>2</v>
      </c>
      <c r="M32" s="1145"/>
      <c r="N32" s="1080" t="str">
        <f t="shared" si="0"/>
        <v>Included</v>
      </c>
      <c r="O32" s="1081">
        <f t="shared" si="1"/>
        <v>0</v>
      </c>
      <c r="P32" s="875"/>
      <c r="Q32" s="285">
        <f t="shared" si="2"/>
        <v>0</v>
      </c>
      <c r="R32" s="907">
        <f t="shared" si="3"/>
        <v>0</v>
      </c>
      <c r="S32" s="875"/>
      <c r="T32" s="904"/>
      <c r="U32" s="875"/>
      <c r="V32" s="905"/>
      <c r="W32" s="875"/>
      <c r="X32" s="875"/>
      <c r="Y32" s="875"/>
    </row>
    <row r="33" spans="1:25" s="876" customFormat="1" ht="33">
      <c r="A33" s="1071">
        <v>12</v>
      </c>
      <c r="B33" s="1071">
        <v>7000023229</v>
      </c>
      <c r="C33" s="1071">
        <v>10</v>
      </c>
      <c r="D33" s="908" t="s">
        <v>753</v>
      </c>
      <c r="E33" s="1071">
        <v>1000030942</v>
      </c>
      <c r="F33" s="1071">
        <v>85447090</v>
      </c>
      <c r="G33" s="1155"/>
      <c r="H33" s="1071">
        <v>18</v>
      </c>
      <c r="I33" s="1152"/>
      <c r="J33" s="1069" t="s">
        <v>759</v>
      </c>
      <c r="K33" s="1071" t="s">
        <v>580</v>
      </c>
      <c r="L33" s="1071">
        <v>1</v>
      </c>
      <c r="M33" s="1145"/>
      <c r="N33" s="1080" t="str">
        <f t="shared" si="0"/>
        <v>Included</v>
      </c>
      <c r="O33" s="1081">
        <f t="shared" si="1"/>
        <v>0</v>
      </c>
      <c r="P33" s="875"/>
      <c r="Q33" s="285">
        <f t="shared" si="2"/>
        <v>0</v>
      </c>
      <c r="R33" s="907">
        <f t="shared" si="3"/>
        <v>0</v>
      </c>
      <c r="S33" s="875"/>
      <c r="T33" s="904"/>
      <c r="U33" s="875"/>
      <c r="V33" s="905"/>
      <c r="W33" s="875"/>
      <c r="X33" s="875"/>
      <c r="Y33" s="875"/>
    </row>
    <row r="34" spans="1:25" s="876" customFormat="1" ht="33">
      <c r="A34" s="1071">
        <v>13</v>
      </c>
      <c r="B34" s="1071">
        <v>7000023230</v>
      </c>
      <c r="C34" s="1071">
        <v>10</v>
      </c>
      <c r="D34" s="908" t="s">
        <v>753</v>
      </c>
      <c r="E34" s="1071">
        <v>1000023471</v>
      </c>
      <c r="F34" s="1071">
        <v>85372000</v>
      </c>
      <c r="G34" s="1155"/>
      <c r="H34" s="1071">
        <v>18</v>
      </c>
      <c r="I34" s="1152"/>
      <c r="J34" s="908" t="s">
        <v>760</v>
      </c>
      <c r="K34" s="1071" t="s">
        <v>570</v>
      </c>
      <c r="L34" s="1071">
        <v>1</v>
      </c>
      <c r="M34" s="1145"/>
      <c r="N34" s="1080" t="str">
        <f t="shared" si="0"/>
        <v>Included</v>
      </c>
      <c r="O34" s="1081">
        <f t="shared" si="1"/>
        <v>0</v>
      </c>
      <c r="P34" s="875"/>
      <c r="Q34" s="285">
        <f t="shared" si="2"/>
        <v>0</v>
      </c>
      <c r="R34" s="907">
        <f t="shared" si="3"/>
        <v>0</v>
      </c>
      <c r="S34" s="875"/>
      <c r="T34" s="904"/>
      <c r="U34" s="875"/>
      <c r="V34" s="905"/>
      <c r="W34" s="875"/>
      <c r="X34" s="875"/>
      <c r="Y34" s="875"/>
    </row>
    <row r="35" spans="1:25" s="876" customFormat="1" ht="33">
      <c r="A35" s="1071">
        <v>14</v>
      </c>
      <c r="B35" s="1071">
        <v>7000023231</v>
      </c>
      <c r="C35" s="1071">
        <v>10</v>
      </c>
      <c r="D35" s="908" t="s">
        <v>753</v>
      </c>
      <c r="E35" s="1071">
        <v>1000019317</v>
      </c>
      <c r="F35" s="1071">
        <v>85176290</v>
      </c>
      <c r="G35" s="1155"/>
      <c r="H35" s="1071">
        <v>18</v>
      </c>
      <c r="I35" s="1152"/>
      <c r="J35" s="908" t="s">
        <v>761</v>
      </c>
      <c r="K35" s="1071" t="s">
        <v>570</v>
      </c>
      <c r="L35" s="1071">
        <v>2</v>
      </c>
      <c r="M35" s="1145"/>
      <c r="N35" s="1080" t="str">
        <f t="shared" si="0"/>
        <v>Included</v>
      </c>
      <c r="O35" s="1081">
        <f t="shared" si="1"/>
        <v>0</v>
      </c>
      <c r="P35" s="875"/>
      <c r="Q35" s="285">
        <f t="shared" si="2"/>
        <v>0</v>
      </c>
      <c r="R35" s="907">
        <f t="shared" si="3"/>
        <v>0</v>
      </c>
      <c r="S35" s="875"/>
      <c r="T35" s="904"/>
      <c r="U35" s="875"/>
      <c r="V35" s="905"/>
      <c r="W35" s="875"/>
      <c r="X35" s="875"/>
      <c r="Y35" s="875"/>
    </row>
    <row r="36" spans="1:25" s="876" customFormat="1" ht="33">
      <c r="A36" s="1071">
        <v>15</v>
      </c>
      <c r="B36" s="1071">
        <v>7000023232</v>
      </c>
      <c r="C36" s="1071">
        <v>10</v>
      </c>
      <c r="D36" s="908" t="s">
        <v>753</v>
      </c>
      <c r="E36" s="1071">
        <v>1000019316</v>
      </c>
      <c r="F36" s="1071">
        <v>85176290</v>
      </c>
      <c r="G36" s="1155"/>
      <c r="H36" s="1071">
        <v>18</v>
      </c>
      <c r="I36" s="1152"/>
      <c r="J36" s="908" t="s">
        <v>762</v>
      </c>
      <c r="K36" s="1071" t="s">
        <v>570</v>
      </c>
      <c r="L36" s="1071">
        <v>2</v>
      </c>
      <c r="M36" s="1145"/>
      <c r="N36" s="1080" t="str">
        <f t="shared" si="0"/>
        <v>Included</v>
      </c>
      <c r="O36" s="1081">
        <f t="shared" si="1"/>
        <v>0</v>
      </c>
      <c r="P36" s="875"/>
      <c r="Q36" s="285">
        <f t="shared" si="2"/>
        <v>0</v>
      </c>
      <c r="R36" s="907">
        <f t="shared" si="3"/>
        <v>0</v>
      </c>
      <c r="S36" s="875"/>
      <c r="T36" s="904"/>
      <c r="U36" s="875"/>
      <c r="V36" s="905"/>
      <c r="W36" s="875"/>
      <c r="X36" s="875"/>
      <c r="Y36" s="875"/>
    </row>
    <row r="37" spans="1:25" s="876" customFormat="1" ht="33">
      <c r="A37" s="1071">
        <v>16</v>
      </c>
      <c r="B37" s="1071">
        <v>7000023233</v>
      </c>
      <c r="C37" s="1071">
        <v>10</v>
      </c>
      <c r="D37" s="908" t="s">
        <v>653</v>
      </c>
      <c r="E37" s="1071">
        <v>1000005827</v>
      </c>
      <c r="F37" s="1071">
        <v>85352919</v>
      </c>
      <c r="G37" s="1155"/>
      <c r="H37" s="1071">
        <v>18</v>
      </c>
      <c r="I37" s="1152"/>
      <c r="J37" s="908" t="s">
        <v>661</v>
      </c>
      <c r="K37" s="1071" t="s">
        <v>570</v>
      </c>
      <c r="L37" s="1071">
        <v>4</v>
      </c>
      <c r="M37" s="1145"/>
      <c r="N37" s="1080" t="str">
        <f t="shared" si="0"/>
        <v>Included</v>
      </c>
      <c r="O37" s="1081">
        <f t="shared" si="1"/>
        <v>0</v>
      </c>
      <c r="P37" s="875"/>
      <c r="Q37" s="285">
        <f t="shared" si="2"/>
        <v>0</v>
      </c>
      <c r="R37" s="907">
        <f t="shared" si="3"/>
        <v>0</v>
      </c>
      <c r="S37" s="875"/>
      <c r="T37" s="904"/>
      <c r="U37" s="875"/>
      <c r="V37" s="905"/>
      <c r="W37" s="875"/>
      <c r="X37" s="875"/>
      <c r="Y37" s="875"/>
    </row>
    <row r="38" spans="1:25" s="876" customFormat="1" ht="33">
      <c r="A38" s="1071">
        <v>17</v>
      </c>
      <c r="B38" s="1071">
        <v>7000023234</v>
      </c>
      <c r="C38" s="1071">
        <v>10</v>
      </c>
      <c r="D38" s="908" t="s">
        <v>653</v>
      </c>
      <c r="E38" s="1071">
        <v>1000005826</v>
      </c>
      <c r="F38" s="1071">
        <v>85352919</v>
      </c>
      <c r="G38" s="1155"/>
      <c r="H38" s="1071">
        <v>18</v>
      </c>
      <c r="I38" s="1152"/>
      <c r="J38" s="908" t="s">
        <v>662</v>
      </c>
      <c r="K38" s="1071" t="s">
        <v>570</v>
      </c>
      <c r="L38" s="1071">
        <v>2</v>
      </c>
      <c r="M38" s="1145"/>
      <c r="N38" s="1080" t="str">
        <f t="shared" ref="N38:N245" si="4">IF(M38=0, "Included",IF(ISERROR(L38*M38), M38, L38*M38))</f>
        <v>Included</v>
      </c>
      <c r="O38" s="1081">
        <f t="shared" ref="O38:O245" si="5">R38</f>
        <v>0</v>
      </c>
      <c r="P38" s="875"/>
      <c r="Q38" s="285">
        <f t="shared" ref="Q38:Q245" si="6">IF(N38="Included",0,N38)</f>
        <v>0</v>
      </c>
      <c r="R38" s="907">
        <f t="shared" si="3"/>
        <v>0</v>
      </c>
      <c r="S38" s="875"/>
      <c r="T38" s="904"/>
      <c r="U38" s="875"/>
      <c r="V38" s="905"/>
      <c r="W38" s="875"/>
      <c r="X38" s="875"/>
      <c r="Y38" s="875"/>
    </row>
    <row r="39" spans="1:25" s="876" customFormat="1" ht="33">
      <c r="A39" s="1071">
        <v>18</v>
      </c>
      <c r="B39" s="1071">
        <v>7000023235</v>
      </c>
      <c r="C39" s="1071">
        <v>10</v>
      </c>
      <c r="D39" s="908" t="s">
        <v>653</v>
      </c>
      <c r="E39" s="1071">
        <v>1000009714</v>
      </c>
      <c r="F39" s="1071">
        <v>85364900</v>
      </c>
      <c r="G39" s="1155"/>
      <c r="H39" s="1071">
        <v>18</v>
      </c>
      <c r="I39" s="1152"/>
      <c r="J39" s="908" t="s">
        <v>674</v>
      </c>
      <c r="K39" s="1071" t="s">
        <v>570</v>
      </c>
      <c r="L39" s="1071">
        <v>2</v>
      </c>
      <c r="M39" s="1145"/>
      <c r="N39" s="1080" t="str">
        <f t="shared" si="4"/>
        <v>Included</v>
      </c>
      <c r="O39" s="1081">
        <f t="shared" si="5"/>
        <v>0</v>
      </c>
      <c r="P39" s="875"/>
      <c r="Q39" s="285">
        <f t="shared" si="6"/>
        <v>0</v>
      </c>
      <c r="R39" s="907">
        <f t="shared" si="3"/>
        <v>0</v>
      </c>
      <c r="S39" s="875"/>
      <c r="T39" s="904"/>
      <c r="U39" s="875"/>
      <c r="V39" s="905"/>
      <c r="W39" s="875"/>
      <c r="X39" s="875"/>
      <c r="Y39" s="875"/>
    </row>
    <row r="40" spans="1:25" s="876" customFormat="1" ht="33">
      <c r="A40" s="1071">
        <v>19</v>
      </c>
      <c r="B40" s="1071">
        <v>7000023236</v>
      </c>
      <c r="C40" s="1071">
        <v>10</v>
      </c>
      <c r="D40" s="908" t="s">
        <v>653</v>
      </c>
      <c r="E40" s="1071">
        <v>1000005848</v>
      </c>
      <c r="F40" s="1071">
        <v>85049090</v>
      </c>
      <c r="G40" s="1155"/>
      <c r="H40" s="1071">
        <v>18</v>
      </c>
      <c r="I40" s="1152"/>
      <c r="J40" s="908" t="s">
        <v>663</v>
      </c>
      <c r="K40" s="1071" t="s">
        <v>570</v>
      </c>
      <c r="L40" s="1071">
        <v>12</v>
      </c>
      <c r="M40" s="1145"/>
      <c r="N40" s="1080" t="str">
        <f t="shared" si="4"/>
        <v>Included</v>
      </c>
      <c r="O40" s="1081">
        <f t="shared" si="5"/>
        <v>0</v>
      </c>
      <c r="P40" s="875"/>
      <c r="Q40" s="285">
        <f t="shared" si="6"/>
        <v>0</v>
      </c>
      <c r="R40" s="907">
        <f t="shared" si="3"/>
        <v>0</v>
      </c>
      <c r="S40" s="875"/>
      <c r="T40" s="904"/>
      <c r="U40" s="875"/>
      <c r="V40" s="905"/>
      <c r="W40" s="875"/>
      <c r="X40" s="875"/>
      <c r="Y40" s="875"/>
    </row>
    <row r="41" spans="1:25" s="876" customFormat="1" ht="33">
      <c r="A41" s="1071">
        <v>20</v>
      </c>
      <c r="B41" s="1071">
        <v>7000023237</v>
      </c>
      <c r="C41" s="1071">
        <v>10</v>
      </c>
      <c r="D41" s="908" t="s">
        <v>653</v>
      </c>
      <c r="E41" s="1071">
        <v>1000005840</v>
      </c>
      <c r="F41" s="1071">
        <v>85359090</v>
      </c>
      <c r="G41" s="1155"/>
      <c r="H41" s="1071">
        <v>18</v>
      </c>
      <c r="I41" s="1152"/>
      <c r="J41" s="908" t="s">
        <v>722</v>
      </c>
      <c r="K41" s="1071" t="s">
        <v>570</v>
      </c>
      <c r="L41" s="1071">
        <v>6</v>
      </c>
      <c r="M41" s="1145"/>
      <c r="N41" s="1080" t="str">
        <f t="shared" si="4"/>
        <v>Included</v>
      </c>
      <c r="O41" s="1081">
        <f t="shared" si="5"/>
        <v>0</v>
      </c>
      <c r="P41" s="875"/>
      <c r="Q41" s="285">
        <f t="shared" si="6"/>
        <v>0</v>
      </c>
      <c r="R41" s="907">
        <f t="shared" si="3"/>
        <v>0</v>
      </c>
      <c r="S41" s="875"/>
      <c r="T41" s="904"/>
      <c r="U41" s="875"/>
      <c r="V41" s="905"/>
      <c r="W41" s="875"/>
      <c r="X41" s="875"/>
      <c r="Y41" s="875"/>
    </row>
    <row r="42" spans="1:25" s="876" customFormat="1" ht="33">
      <c r="A42" s="1071">
        <v>21</v>
      </c>
      <c r="B42" s="1071">
        <v>7000023238</v>
      </c>
      <c r="C42" s="1071">
        <v>10</v>
      </c>
      <c r="D42" s="908" t="s">
        <v>653</v>
      </c>
      <c r="E42" s="1071">
        <v>1000005853</v>
      </c>
      <c r="F42" s="1071">
        <v>85353090</v>
      </c>
      <c r="G42" s="1155"/>
      <c r="H42" s="1071">
        <v>18</v>
      </c>
      <c r="I42" s="1152"/>
      <c r="J42" s="908" t="s">
        <v>664</v>
      </c>
      <c r="K42" s="1071" t="s">
        <v>570</v>
      </c>
      <c r="L42" s="1071">
        <v>6</v>
      </c>
      <c r="M42" s="1145"/>
      <c r="N42" s="1080" t="str">
        <f t="shared" si="4"/>
        <v>Included</v>
      </c>
      <c r="O42" s="1081">
        <f t="shared" si="5"/>
        <v>0</v>
      </c>
      <c r="P42" s="875"/>
      <c r="Q42" s="285">
        <f t="shared" si="6"/>
        <v>0</v>
      </c>
      <c r="R42" s="907">
        <f t="shared" si="3"/>
        <v>0</v>
      </c>
      <c r="S42" s="875"/>
      <c r="T42" s="904"/>
      <c r="U42" s="875"/>
      <c r="V42" s="905"/>
      <c r="W42" s="875"/>
      <c r="X42" s="875"/>
      <c r="Y42" s="875"/>
    </row>
    <row r="43" spans="1:25" s="876" customFormat="1" ht="33">
      <c r="A43" s="1071">
        <v>22</v>
      </c>
      <c r="B43" s="1071">
        <v>7000023239</v>
      </c>
      <c r="C43" s="1071">
        <v>10</v>
      </c>
      <c r="D43" s="908" t="s">
        <v>653</v>
      </c>
      <c r="E43" s="1071">
        <v>1000005820</v>
      </c>
      <c r="F43" s="1071">
        <v>85353090</v>
      </c>
      <c r="G43" s="1155"/>
      <c r="H43" s="1071">
        <v>18</v>
      </c>
      <c r="I43" s="1152"/>
      <c r="J43" s="908" t="s">
        <v>666</v>
      </c>
      <c r="K43" s="1071" t="s">
        <v>570</v>
      </c>
      <c r="L43" s="1071">
        <v>6</v>
      </c>
      <c r="M43" s="1145"/>
      <c r="N43" s="1080" t="str">
        <f t="shared" ref="N43:N53" si="7">IF(M43=0, "Included",IF(ISERROR(L43*M43), M43, L43*M43))</f>
        <v>Included</v>
      </c>
      <c r="O43" s="1081">
        <f t="shared" ref="O43:O53" si="8">R43</f>
        <v>0</v>
      </c>
      <c r="P43" s="875"/>
      <c r="Q43" s="285">
        <f t="shared" ref="Q43:Q53" si="9">IF(N43="Included",0,N43)</f>
        <v>0</v>
      </c>
      <c r="R43" s="907">
        <f t="shared" si="3"/>
        <v>0</v>
      </c>
      <c r="S43" s="875"/>
      <c r="T43" s="904"/>
      <c r="U43" s="875"/>
      <c r="V43" s="905"/>
      <c r="W43" s="875"/>
      <c r="X43" s="875"/>
      <c r="Y43" s="875"/>
    </row>
    <row r="44" spans="1:25" s="876" customFormat="1" ht="33">
      <c r="A44" s="1071">
        <v>23</v>
      </c>
      <c r="B44" s="1071">
        <v>7000023240</v>
      </c>
      <c r="C44" s="1071">
        <v>10</v>
      </c>
      <c r="D44" s="908" t="s">
        <v>653</v>
      </c>
      <c r="E44" s="1071">
        <v>1000005819</v>
      </c>
      <c r="F44" s="1071">
        <v>85353090</v>
      </c>
      <c r="G44" s="1155"/>
      <c r="H44" s="1071">
        <v>18</v>
      </c>
      <c r="I44" s="1152"/>
      <c r="J44" s="908" t="s">
        <v>667</v>
      </c>
      <c r="K44" s="1071" t="s">
        <v>570</v>
      </c>
      <c r="L44" s="1071">
        <v>12</v>
      </c>
      <c r="M44" s="1145"/>
      <c r="N44" s="1080" t="str">
        <f t="shared" si="7"/>
        <v>Included</v>
      </c>
      <c r="O44" s="1081">
        <f t="shared" si="8"/>
        <v>0</v>
      </c>
      <c r="P44" s="875"/>
      <c r="Q44" s="285">
        <f t="shared" si="9"/>
        <v>0</v>
      </c>
      <c r="R44" s="907">
        <f t="shared" si="3"/>
        <v>0</v>
      </c>
      <c r="S44" s="875"/>
      <c r="T44" s="904"/>
      <c r="U44" s="875"/>
      <c r="V44" s="905"/>
      <c r="W44" s="875"/>
      <c r="X44" s="875"/>
      <c r="Y44" s="875"/>
    </row>
    <row r="45" spans="1:25" s="876" customFormat="1" ht="33">
      <c r="A45" s="1071">
        <v>24</v>
      </c>
      <c r="B45" s="1071">
        <v>7000023241</v>
      </c>
      <c r="C45" s="1071">
        <v>10</v>
      </c>
      <c r="D45" s="908" t="s">
        <v>653</v>
      </c>
      <c r="E45" s="1071">
        <v>1000020421</v>
      </c>
      <c r="F45" s="1071">
        <v>85354010</v>
      </c>
      <c r="G45" s="1155"/>
      <c r="H45" s="1071">
        <v>18</v>
      </c>
      <c r="I45" s="1152"/>
      <c r="J45" s="908" t="s">
        <v>668</v>
      </c>
      <c r="K45" s="1071" t="s">
        <v>570</v>
      </c>
      <c r="L45" s="1071">
        <v>12</v>
      </c>
      <c r="M45" s="1145"/>
      <c r="N45" s="1080" t="str">
        <f t="shared" ref="N45:N52" si="10">IF(M45=0, "Included",IF(ISERROR(L45*M45), M45, L45*M45))</f>
        <v>Included</v>
      </c>
      <c r="O45" s="1081">
        <f t="shared" ref="O45:O52" si="11">R45</f>
        <v>0</v>
      </c>
      <c r="P45" s="875"/>
      <c r="Q45" s="285">
        <f t="shared" ref="Q45:Q52" si="12">IF(N45="Included",0,N45)</f>
        <v>0</v>
      </c>
      <c r="R45" s="907">
        <f t="shared" si="3"/>
        <v>0</v>
      </c>
      <c r="S45" s="875"/>
      <c r="T45" s="904"/>
      <c r="U45" s="875"/>
      <c r="V45" s="905"/>
      <c r="W45" s="875"/>
      <c r="X45" s="875"/>
      <c r="Y45" s="875"/>
    </row>
    <row r="46" spans="1:25" s="876" customFormat="1" ht="33">
      <c r="A46" s="1071">
        <v>25</v>
      </c>
      <c r="B46" s="1071">
        <v>7000023242</v>
      </c>
      <c r="C46" s="1071">
        <v>10</v>
      </c>
      <c r="D46" s="908" t="s">
        <v>653</v>
      </c>
      <c r="E46" s="1071">
        <v>1000005791</v>
      </c>
      <c r="F46" s="1071">
        <v>85462040</v>
      </c>
      <c r="G46" s="1155"/>
      <c r="H46" s="1071">
        <v>18</v>
      </c>
      <c r="I46" s="1152"/>
      <c r="J46" s="908" t="s">
        <v>669</v>
      </c>
      <c r="K46" s="1071" t="s">
        <v>570</v>
      </c>
      <c r="L46" s="1071">
        <v>24</v>
      </c>
      <c r="M46" s="1145"/>
      <c r="N46" s="1080" t="str">
        <f t="shared" si="10"/>
        <v>Included</v>
      </c>
      <c r="O46" s="1081">
        <f t="shared" si="11"/>
        <v>0</v>
      </c>
      <c r="P46" s="875"/>
      <c r="Q46" s="285">
        <f t="shared" si="12"/>
        <v>0</v>
      </c>
      <c r="R46" s="907">
        <f t="shared" si="3"/>
        <v>0</v>
      </c>
      <c r="S46" s="875"/>
      <c r="T46" s="904"/>
      <c r="U46" s="875"/>
      <c r="V46" s="905"/>
      <c r="W46" s="875"/>
      <c r="X46" s="875"/>
      <c r="Y46" s="875"/>
    </row>
    <row r="47" spans="1:25" s="876" customFormat="1" ht="33">
      <c r="A47" s="1071">
        <v>26</v>
      </c>
      <c r="B47" s="1071">
        <v>7000023243</v>
      </c>
      <c r="C47" s="1071">
        <v>10</v>
      </c>
      <c r="D47" s="908" t="s">
        <v>653</v>
      </c>
      <c r="E47" s="1071">
        <v>1000005790</v>
      </c>
      <c r="F47" s="1071">
        <v>85462040</v>
      </c>
      <c r="G47" s="1155"/>
      <c r="H47" s="1071">
        <v>18</v>
      </c>
      <c r="I47" s="1152"/>
      <c r="J47" s="908" t="s">
        <v>723</v>
      </c>
      <c r="K47" s="1071" t="s">
        <v>570</v>
      </c>
      <c r="L47" s="1071">
        <v>12</v>
      </c>
      <c r="M47" s="1145"/>
      <c r="N47" s="1080" t="str">
        <f t="shared" si="10"/>
        <v>Included</v>
      </c>
      <c r="O47" s="1081">
        <f t="shared" si="11"/>
        <v>0</v>
      </c>
      <c r="P47" s="875"/>
      <c r="Q47" s="285">
        <f t="shared" si="12"/>
        <v>0</v>
      </c>
      <c r="R47" s="907">
        <f t="shared" si="3"/>
        <v>0</v>
      </c>
      <c r="S47" s="875"/>
      <c r="T47" s="904"/>
      <c r="U47" s="875"/>
      <c r="V47" s="905"/>
      <c r="W47" s="875"/>
      <c r="X47" s="875"/>
      <c r="Y47" s="875"/>
    </row>
    <row r="48" spans="1:25" s="876" customFormat="1" ht="33">
      <c r="A48" s="1071">
        <v>27</v>
      </c>
      <c r="B48" s="1071">
        <v>7000023247</v>
      </c>
      <c r="C48" s="1071">
        <v>10</v>
      </c>
      <c r="D48" s="908" t="s">
        <v>653</v>
      </c>
      <c r="E48" s="1071">
        <v>1000005854</v>
      </c>
      <c r="F48" s="1071">
        <v>85353090</v>
      </c>
      <c r="G48" s="1155"/>
      <c r="H48" s="1071">
        <v>18</v>
      </c>
      <c r="I48" s="1152"/>
      <c r="J48" s="908" t="s">
        <v>665</v>
      </c>
      <c r="K48" s="1071" t="s">
        <v>570</v>
      </c>
      <c r="L48" s="1071">
        <v>4</v>
      </c>
      <c r="M48" s="1145"/>
      <c r="N48" s="1080" t="str">
        <f t="shared" si="10"/>
        <v>Included</v>
      </c>
      <c r="O48" s="1081">
        <f t="shared" si="11"/>
        <v>0</v>
      </c>
      <c r="P48" s="875"/>
      <c r="Q48" s="285">
        <f t="shared" si="12"/>
        <v>0</v>
      </c>
      <c r="R48" s="907">
        <f t="shared" si="3"/>
        <v>0</v>
      </c>
      <c r="S48" s="875"/>
      <c r="T48" s="904"/>
      <c r="U48" s="875"/>
      <c r="V48" s="905"/>
      <c r="W48" s="875"/>
      <c r="X48" s="875"/>
      <c r="Y48" s="875"/>
    </row>
    <row r="49" spans="1:25" s="876" customFormat="1" ht="33">
      <c r="A49" s="1071">
        <v>28</v>
      </c>
      <c r="B49" s="1071">
        <v>7000023244</v>
      </c>
      <c r="C49" s="1071">
        <v>10</v>
      </c>
      <c r="D49" s="908" t="s">
        <v>754</v>
      </c>
      <c r="E49" s="1071">
        <v>1000000945</v>
      </c>
      <c r="F49" s="1071">
        <v>85352911</v>
      </c>
      <c r="G49" s="1155"/>
      <c r="H49" s="1071">
        <v>18</v>
      </c>
      <c r="I49" s="1152"/>
      <c r="J49" s="908" t="s">
        <v>763</v>
      </c>
      <c r="K49" s="1071" t="s">
        <v>570</v>
      </c>
      <c r="L49" s="1071">
        <v>2</v>
      </c>
      <c r="M49" s="1145"/>
      <c r="N49" s="1080" t="str">
        <f t="shared" si="10"/>
        <v>Included</v>
      </c>
      <c r="O49" s="1081">
        <f t="shared" si="11"/>
        <v>0</v>
      </c>
      <c r="P49" s="875"/>
      <c r="Q49" s="285">
        <f t="shared" si="12"/>
        <v>0</v>
      </c>
      <c r="R49" s="907">
        <f t="shared" si="3"/>
        <v>0</v>
      </c>
      <c r="S49" s="875"/>
      <c r="T49" s="904"/>
      <c r="U49" s="875"/>
      <c r="V49" s="905"/>
      <c r="W49" s="875"/>
      <c r="X49" s="875"/>
      <c r="Y49" s="875"/>
    </row>
    <row r="50" spans="1:25" s="876" customFormat="1" ht="33">
      <c r="A50" s="1071">
        <v>29</v>
      </c>
      <c r="B50" s="1071">
        <v>7000023245</v>
      </c>
      <c r="C50" s="1071">
        <v>10</v>
      </c>
      <c r="D50" s="908" t="s">
        <v>754</v>
      </c>
      <c r="E50" s="1071">
        <v>1000000956</v>
      </c>
      <c r="F50" s="1071">
        <v>85462040</v>
      </c>
      <c r="G50" s="1155"/>
      <c r="H50" s="1071">
        <v>18</v>
      </c>
      <c r="I50" s="1152"/>
      <c r="J50" s="908" t="s">
        <v>764</v>
      </c>
      <c r="K50" s="1071" t="s">
        <v>570</v>
      </c>
      <c r="L50" s="1071">
        <v>4</v>
      </c>
      <c r="M50" s="1145"/>
      <c r="N50" s="1080" t="str">
        <f t="shared" si="10"/>
        <v>Included</v>
      </c>
      <c r="O50" s="1081">
        <f t="shared" si="11"/>
        <v>0</v>
      </c>
      <c r="P50" s="875"/>
      <c r="Q50" s="285">
        <f t="shared" si="12"/>
        <v>0</v>
      </c>
      <c r="R50" s="907">
        <f t="shared" si="3"/>
        <v>0</v>
      </c>
      <c r="S50" s="875"/>
      <c r="T50" s="904"/>
      <c r="U50" s="875"/>
      <c r="V50" s="905"/>
      <c r="W50" s="875"/>
      <c r="X50" s="875"/>
      <c r="Y50" s="875"/>
    </row>
    <row r="51" spans="1:25" s="876" customFormat="1" ht="33">
      <c r="A51" s="1071">
        <v>30</v>
      </c>
      <c r="B51" s="1071">
        <v>7000023246</v>
      </c>
      <c r="C51" s="1071">
        <v>10</v>
      </c>
      <c r="D51" s="908" t="s">
        <v>654</v>
      </c>
      <c r="E51" s="1071">
        <v>1000001999</v>
      </c>
      <c r="F51" s="1071">
        <v>85049010</v>
      </c>
      <c r="G51" s="1155"/>
      <c r="H51" s="1071">
        <v>18</v>
      </c>
      <c r="I51" s="1152"/>
      <c r="J51" s="908" t="s">
        <v>724</v>
      </c>
      <c r="K51" s="1071" t="s">
        <v>570</v>
      </c>
      <c r="L51" s="1071">
        <v>2</v>
      </c>
      <c r="M51" s="1145"/>
      <c r="N51" s="1080" t="str">
        <f t="shared" si="10"/>
        <v>Included</v>
      </c>
      <c r="O51" s="1081">
        <f t="shared" si="11"/>
        <v>0</v>
      </c>
      <c r="P51" s="875"/>
      <c r="Q51" s="285">
        <f t="shared" si="12"/>
        <v>0</v>
      </c>
      <c r="R51" s="907">
        <f t="shared" si="3"/>
        <v>0</v>
      </c>
      <c r="S51" s="875"/>
      <c r="T51" s="904"/>
      <c r="U51" s="875"/>
      <c r="V51" s="905"/>
      <c r="W51" s="875"/>
      <c r="X51" s="875"/>
      <c r="Y51" s="875"/>
    </row>
    <row r="52" spans="1:25" s="876" customFormat="1" ht="49.5">
      <c r="A52" s="1071">
        <v>31</v>
      </c>
      <c r="B52" s="1071">
        <v>7000023248</v>
      </c>
      <c r="C52" s="1071">
        <v>10</v>
      </c>
      <c r="D52" s="908" t="s">
        <v>655</v>
      </c>
      <c r="E52" s="1071">
        <v>1000011356</v>
      </c>
      <c r="F52" s="1071">
        <v>72169990</v>
      </c>
      <c r="G52" s="1155"/>
      <c r="H52" s="1071">
        <v>18</v>
      </c>
      <c r="I52" s="1152"/>
      <c r="J52" s="908" t="s">
        <v>765</v>
      </c>
      <c r="K52" s="1071" t="s">
        <v>574</v>
      </c>
      <c r="L52" s="1071">
        <v>2</v>
      </c>
      <c r="M52" s="1145"/>
      <c r="N52" s="1080" t="str">
        <f t="shared" si="10"/>
        <v>Included</v>
      </c>
      <c r="O52" s="1081">
        <f t="shared" si="11"/>
        <v>0</v>
      </c>
      <c r="P52" s="875"/>
      <c r="Q52" s="285">
        <f t="shared" si="12"/>
        <v>0</v>
      </c>
      <c r="R52" s="907">
        <f t="shared" si="3"/>
        <v>0</v>
      </c>
      <c r="S52" s="875"/>
      <c r="T52" s="904"/>
      <c r="U52" s="875"/>
      <c r="V52" s="905"/>
      <c r="W52" s="875"/>
      <c r="X52" s="875"/>
      <c r="Y52" s="875"/>
    </row>
    <row r="53" spans="1:25" s="876" customFormat="1" ht="33">
      <c r="A53" s="1071">
        <v>32</v>
      </c>
      <c r="B53" s="1071">
        <v>7000023250</v>
      </c>
      <c r="C53" s="1071">
        <v>10</v>
      </c>
      <c r="D53" s="908" t="s">
        <v>655</v>
      </c>
      <c r="E53" s="1071">
        <v>1000011350</v>
      </c>
      <c r="F53" s="1071">
        <v>72169990</v>
      </c>
      <c r="G53" s="1155"/>
      <c r="H53" s="1071">
        <v>18</v>
      </c>
      <c r="I53" s="1152"/>
      <c r="J53" s="908" t="s">
        <v>670</v>
      </c>
      <c r="K53" s="1071" t="s">
        <v>574</v>
      </c>
      <c r="L53" s="1071">
        <v>2</v>
      </c>
      <c r="M53" s="1145"/>
      <c r="N53" s="1080" t="str">
        <f t="shared" si="7"/>
        <v>Included</v>
      </c>
      <c r="O53" s="1081">
        <f t="shared" si="8"/>
        <v>0</v>
      </c>
      <c r="P53" s="875"/>
      <c r="Q53" s="285">
        <f t="shared" si="9"/>
        <v>0</v>
      </c>
      <c r="R53" s="907">
        <f t="shared" si="3"/>
        <v>0</v>
      </c>
      <c r="S53" s="875"/>
      <c r="T53" s="904"/>
      <c r="U53" s="875"/>
      <c r="V53" s="905"/>
      <c r="W53" s="875"/>
      <c r="X53" s="875"/>
      <c r="Y53" s="875"/>
    </row>
    <row r="54" spans="1:25" s="876" customFormat="1" ht="33">
      <c r="A54" s="1071">
        <v>33</v>
      </c>
      <c r="B54" s="1071">
        <v>7000023251</v>
      </c>
      <c r="C54" s="1071">
        <v>10</v>
      </c>
      <c r="D54" s="908" t="s">
        <v>655</v>
      </c>
      <c r="E54" s="1071">
        <v>1000011358</v>
      </c>
      <c r="F54" s="1071">
        <v>72169990</v>
      </c>
      <c r="G54" s="1155"/>
      <c r="H54" s="1071">
        <v>18</v>
      </c>
      <c r="I54" s="1152"/>
      <c r="J54" s="908" t="s">
        <v>726</v>
      </c>
      <c r="K54" s="1071" t="s">
        <v>574</v>
      </c>
      <c r="L54" s="1071">
        <v>2</v>
      </c>
      <c r="M54" s="1145"/>
      <c r="N54" s="1080" t="str">
        <f t="shared" ref="N54:N89" si="13">IF(M54=0, "Included",IF(ISERROR(L54*M54), M54, L54*M54))</f>
        <v>Included</v>
      </c>
      <c r="O54" s="1081">
        <f t="shared" ref="O54:O89" si="14">R54</f>
        <v>0</v>
      </c>
      <c r="P54" s="875"/>
      <c r="Q54" s="285">
        <f t="shared" ref="Q54:Q89" si="15">IF(N54="Included",0,N54)</f>
        <v>0</v>
      </c>
      <c r="R54" s="907">
        <f t="shared" si="3"/>
        <v>0</v>
      </c>
      <c r="S54" s="875"/>
      <c r="T54" s="904"/>
      <c r="U54" s="875"/>
      <c r="V54" s="905"/>
      <c r="W54" s="875"/>
      <c r="X54" s="875"/>
      <c r="Y54" s="875"/>
    </row>
    <row r="55" spans="1:25" s="876" customFormat="1" ht="132">
      <c r="A55" s="1071">
        <v>34</v>
      </c>
      <c r="B55" s="1071">
        <v>7000023128</v>
      </c>
      <c r="C55" s="1071">
        <v>10</v>
      </c>
      <c r="D55" s="908" t="s">
        <v>655</v>
      </c>
      <c r="E55" s="1071">
        <v>1000015929</v>
      </c>
      <c r="F55" s="1071">
        <v>85049010</v>
      </c>
      <c r="G55" s="1155"/>
      <c r="H55" s="1071">
        <v>18</v>
      </c>
      <c r="I55" s="1152"/>
      <c r="J55" s="908" t="s">
        <v>739</v>
      </c>
      <c r="K55" s="1071" t="s">
        <v>621</v>
      </c>
      <c r="L55" s="1071">
        <v>1</v>
      </c>
      <c r="M55" s="1145"/>
      <c r="N55" s="1080" t="str">
        <f t="shared" ref="N55:N86" si="16">IF(M55=0, "Included",IF(ISERROR(L55*M55), M55, L55*M55))</f>
        <v>Included</v>
      </c>
      <c r="O55" s="1081">
        <f t="shared" ref="O55:O86" si="17">R55</f>
        <v>0</v>
      </c>
      <c r="P55" s="875"/>
      <c r="Q55" s="285">
        <f t="shared" ref="Q55:Q86" si="18">IF(N55="Included",0,N55)</f>
        <v>0</v>
      </c>
      <c r="R55" s="907">
        <f t="shared" si="3"/>
        <v>0</v>
      </c>
      <c r="S55" s="875"/>
      <c r="T55" s="904"/>
      <c r="U55" s="875"/>
      <c r="V55" s="905"/>
      <c r="W55" s="875"/>
      <c r="X55" s="875"/>
      <c r="Y55" s="875"/>
    </row>
    <row r="56" spans="1:25" s="876" customFormat="1" ht="49.5">
      <c r="A56" s="1071">
        <v>35</v>
      </c>
      <c r="B56" s="1071">
        <v>7000023252</v>
      </c>
      <c r="C56" s="1071">
        <v>10</v>
      </c>
      <c r="D56" s="908" t="s">
        <v>656</v>
      </c>
      <c r="E56" s="1071">
        <v>1000055997</v>
      </c>
      <c r="F56" s="1071">
        <v>72169990</v>
      </c>
      <c r="G56" s="1155"/>
      <c r="H56" s="1071">
        <v>18</v>
      </c>
      <c r="I56" s="1152"/>
      <c r="J56" s="908" t="s">
        <v>671</v>
      </c>
      <c r="K56" s="1071" t="s">
        <v>570</v>
      </c>
      <c r="L56" s="1071">
        <v>30</v>
      </c>
      <c r="M56" s="1145"/>
      <c r="N56" s="1080" t="str">
        <f t="shared" si="16"/>
        <v>Included</v>
      </c>
      <c r="O56" s="1081">
        <f t="shared" si="17"/>
        <v>0</v>
      </c>
      <c r="P56" s="875"/>
      <c r="Q56" s="285">
        <f t="shared" si="18"/>
        <v>0</v>
      </c>
      <c r="R56" s="907">
        <f t="shared" si="3"/>
        <v>0</v>
      </c>
      <c r="S56" s="875"/>
      <c r="T56" s="904"/>
      <c r="U56" s="875"/>
      <c r="V56" s="905"/>
      <c r="W56" s="875"/>
      <c r="X56" s="875"/>
      <c r="Y56" s="875"/>
    </row>
    <row r="57" spans="1:25" s="876" customFormat="1" ht="49.5">
      <c r="A57" s="1071">
        <v>36</v>
      </c>
      <c r="B57" s="1071">
        <v>7000023253</v>
      </c>
      <c r="C57" s="1071">
        <v>10</v>
      </c>
      <c r="D57" s="908" t="s">
        <v>656</v>
      </c>
      <c r="E57" s="1071">
        <v>1000055996</v>
      </c>
      <c r="F57" s="1071">
        <v>72169990</v>
      </c>
      <c r="G57" s="1155"/>
      <c r="H57" s="1071">
        <v>18</v>
      </c>
      <c r="I57" s="1152"/>
      <c r="J57" s="908" t="s">
        <v>728</v>
      </c>
      <c r="K57" s="1071" t="s">
        <v>570</v>
      </c>
      <c r="L57" s="1071">
        <v>6</v>
      </c>
      <c r="M57" s="1145"/>
      <c r="N57" s="1080" t="str">
        <f t="shared" si="16"/>
        <v>Included</v>
      </c>
      <c r="O57" s="1081">
        <f t="shared" si="17"/>
        <v>0</v>
      </c>
      <c r="P57" s="875"/>
      <c r="Q57" s="285">
        <f t="shared" si="18"/>
        <v>0</v>
      </c>
      <c r="R57" s="907">
        <f t="shared" si="3"/>
        <v>0</v>
      </c>
      <c r="S57" s="875"/>
      <c r="T57" s="904"/>
      <c r="U57" s="875"/>
      <c r="V57" s="905"/>
      <c r="W57" s="875"/>
      <c r="X57" s="875"/>
      <c r="Y57" s="875"/>
    </row>
    <row r="58" spans="1:25" s="876" customFormat="1" ht="49.5">
      <c r="A58" s="1071">
        <v>37</v>
      </c>
      <c r="B58" s="1071">
        <v>7000023254</v>
      </c>
      <c r="C58" s="1071">
        <v>10</v>
      </c>
      <c r="D58" s="908" t="s">
        <v>656</v>
      </c>
      <c r="E58" s="1071">
        <v>1000055995</v>
      </c>
      <c r="F58" s="1071">
        <v>72169990</v>
      </c>
      <c r="G58" s="1155"/>
      <c r="H58" s="1071">
        <v>18</v>
      </c>
      <c r="I58" s="1152"/>
      <c r="J58" s="908" t="s">
        <v>672</v>
      </c>
      <c r="K58" s="1071" t="s">
        <v>570</v>
      </c>
      <c r="L58" s="1071">
        <v>30</v>
      </c>
      <c r="M58" s="1145"/>
      <c r="N58" s="1080" t="str">
        <f t="shared" si="16"/>
        <v>Included</v>
      </c>
      <c r="O58" s="1081">
        <f t="shared" si="17"/>
        <v>0</v>
      </c>
      <c r="P58" s="875"/>
      <c r="Q58" s="285">
        <f t="shared" si="18"/>
        <v>0</v>
      </c>
      <c r="R58" s="907">
        <f t="shared" si="3"/>
        <v>0</v>
      </c>
      <c r="S58" s="875"/>
      <c r="T58" s="904"/>
      <c r="U58" s="875"/>
      <c r="V58" s="905"/>
      <c r="W58" s="875"/>
      <c r="X58" s="875"/>
      <c r="Y58" s="875"/>
    </row>
    <row r="59" spans="1:25" s="876" customFormat="1" ht="49.5">
      <c r="A59" s="1071">
        <v>38</v>
      </c>
      <c r="B59" s="1071">
        <v>7000023255</v>
      </c>
      <c r="C59" s="1071">
        <v>10</v>
      </c>
      <c r="D59" s="908" t="s">
        <v>656</v>
      </c>
      <c r="E59" s="1071">
        <v>1000055993</v>
      </c>
      <c r="F59" s="1071">
        <v>72169990</v>
      </c>
      <c r="G59" s="1155"/>
      <c r="H59" s="1071">
        <v>18</v>
      </c>
      <c r="I59" s="1152"/>
      <c r="J59" s="908" t="s">
        <v>673</v>
      </c>
      <c r="K59" s="1071" t="s">
        <v>570</v>
      </c>
      <c r="L59" s="1071">
        <v>18</v>
      </c>
      <c r="M59" s="1145"/>
      <c r="N59" s="1080" t="str">
        <f t="shared" si="16"/>
        <v>Included</v>
      </c>
      <c r="O59" s="1081">
        <f t="shared" si="17"/>
        <v>0</v>
      </c>
      <c r="P59" s="875"/>
      <c r="Q59" s="285">
        <f t="shared" si="18"/>
        <v>0</v>
      </c>
      <c r="R59" s="907">
        <f t="shared" si="3"/>
        <v>0</v>
      </c>
      <c r="S59" s="875"/>
      <c r="T59" s="904"/>
      <c r="U59" s="875"/>
      <c r="V59" s="905"/>
      <c r="W59" s="875"/>
      <c r="X59" s="875"/>
      <c r="Y59" s="875"/>
    </row>
    <row r="60" spans="1:25" s="876" customFormat="1" ht="49.5">
      <c r="A60" s="1071">
        <v>39</v>
      </c>
      <c r="B60" s="1071">
        <v>7000023256</v>
      </c>
      <c r="C60" s="1071">
        <v>10</v>
      </c>
      <c r="D60" s="908" t="s">
        <v>656</v>
      </c>
      <c r="E60" s="1071">
        <v>1000055992</v>
      </c>
      <c r="F60" s="1071">
        <v>72169990</v>
      </c>
      <c r="G60" s="1155"/>
      <c r="H60" s="1071">
        <v>18</v>
      </c>
      <c r="I60" s="1152"/>
      <c r="J60" s="908" t="s">
        <v>727</v>
      </c>
      <c r="K60" s="1071" t="s">
        <v>570</v>
      </c>
      <c r="L60" s="1071">
        <v>18</v>
      </c>
      <c r="M60" s="1145"/>
      <c r="N60" s="1080" t="str">
        <f t="shared" si="16"/>
        <v>Included</v>
      </c>
      <c r="O60" s="1081">
        <f t="shared" si="17"/>
        <v>0</v>
      </c>
      <c r="P60" s="875"/>
      <c r="Q60" s="285">
        <f t="shared" si="18"/>
        <v>0</v>
      </c>
      <c r="R60" s="907">
        <f t="shared" si="3"/>
        <v>0</v>
      </c>
      <c r="S60" s="875"/>
      <c r="T60" s="904"/>
      <c r="U60" s="875"/>
      <c r="V60" s="905"/>
      <c r="W60" s="875"/>
      <c r="X60" s="875"/>
      <c r="Y60" s="875"/>
    </row>
    <row r="61" spans="1:25" s="876" customFormat="1" ht="16.5">
      <c r="A61" s="1071">
        <v>40</v>
      </c>
      <c r="B61" s="1071">
        <v>7000023257</v>
      </c>
      <c r="C61" s="1071">
        <v>10</v>
      </c>
      <c r="D61" s="908" t="s">
        <v>611</v>
      </c>
      <c r="E61" s="1071">
        <v>1000032055</v>
      </c>
      <c r="F61" s="1071">
        <v>72159090</v>
      </c>
      <c r="G61" s="1155"/>
      <c r="H61" s="1071">
        <v>18</v>
      </c>
      <c r="I61" s="1152"/>
      <c r="J61" s="908" t="s">
        <v>579</v>
      </c>
      <c r="K61" s="1071" t="s">
        <v>580</v>
      </c>
      <c r="L61" s="1071">
        <v>4</v>
      </c>
      <c r="M61" s="1145"/>
      <c r="N61" s="1080" t="str">
        <f t="shared" si="16"/>
        <v>Included</v>
      </c>
      <c r="O61" s="1081">
        <f t="shared" si="17"/>
        <v>0</v>
      </c>
      <c r="P61" s="875"/>
      <c r="Q61" s="285">
        <f t="shared" si="18"/>
        <v>0</v>
      </c>
      <c r="R61" s="907">
        <f t="shared" si="3"/>
        <v>0</v>
      </c>
      <c r="S61" s="875"/>
      <c r="T61" s="904"/>
      <c r="U61" s="875"/>
      <c r="V61" s="905"/>
      <c r="W61" s="875"/>
      <c r="X61" s="875"/>
      <c r="Y61" s="875"/>
    </row>
    <row r="62" spans="1:25" s="876" customFormat="1" ht="33">
      <c r="A62" s="1071">
        <v>41</v>
      </c>
      <c r="B62" s="1071">
        <v>7000023258</v>
      </c>
      <c r="C62" s="1071">
        <v>10</v>
      </c>
      <c r="D62" s="908" t="s">
        <v>657</v>
      </c>
      <c r="E62" s="1071">
        <v>1000055448</v>
      </c>
      <c r="F62" s="1071">
        <v>85371000</v>
      </c>
      <c r="G62" s="1155"/>
      <c r="H62" s="1071">
        <v>18</v>
      </c>
      <c r="I62" s="1152"/>
      <c r="J62" s="908" t="s">
        <v>766</v>
      </c>
      <c r="K62" s="1071" t="s">
        <v>570</v>
      </c>
      <c r="L62" s="1071">
        <v>6</v>
      </c>
      <c r="M62" s="1145"/>
      <c r="N62" s="1080" t="str">
        <f t="shared" si="16"/>
        <v>Included</v>
      </c>
      <c r="O62" s="1081">
        <f t="shared" si="17"/>
        <v>0</v>
      </c>
      <c r="P62" s="875"/>
      <c r="Q62" s="285">
        <f t="shared" si="18"/>
        <v>0</v>
      </c>
      <c r="R62" s="907">
        <f t="shared" si="3"/>
        <v>0</v>
      </c>
      <c r="S62" s="875"/>
      <c r="T62" s="904"/>
      <c r="U62" s="875"/>
      <c r="V62" s="905"/>
      <c r="W62" s="875"/>
      <c r="X62" s="875"/>
      <c r="Y62" s="875"/>
    </row>
    <row r="63" spans="1:25" s="876" customFormat="1" ht="16.5">
      <c r="A63" s="1071">
        <v>42</v>
      </c>
      <c r="B63" s="1071">
        <v>7000023259</v>
      </c>
      <c r="C63" s="1071">
        <v>10</v>
      </c>
      <c r="D63" s="908" t="s">
        <v>657</v>
      </c>
      <c r="E63" s="1071">
        <v>1000005522</v>
      </c>
      <c r="F63" s="1071">
        <v>85371000</v>
      </c>
      <c r="G63" s="1155"/>
      <c r="H63" s="1071">
        <v>18</v>
      </c>
      <c r="I63" s="1152"/>
      <c r="J63" s="908" t="s">
        <v>729</v>
      </c>
      <c r="K63" s="1071" t="s">
        <v>570</v>
      </c>
      <c r="L63" s="1071">
        <v>2</v>
      </c>
      <c r="M63" s="1145"/>
      <c r="N63" s="1080" t="str">
        <f t="shared" si="16"/>
        <v>Included</v>
      </c>
      <c r="O63" s="1081">
        <f t="shared" si="17"/>
        <v>0</v>
      </c>
      <c r="P63" s="875"/>
      <c r="Q63" s="285">
        <f t="shared" si="18"/>
        <v>0</v>
      </c>
      <c r="R63" s="907">
        <f t="shared" si="3"/>
        <v>0</v>
      </c>
      <c r="S63" s="875"/>
      <c r="T63" s="904"/>
      <c r="U63" s="875"/>
      <c r="V63" s="905"/>
      <c r="W63" s="875"/>
      <c r="X63" s="875"/>
      <c r="Y63" s="875"/>
    </row>
    <row r="64" spans="1:25" s="876" customFormat="1" ht="16.5">
      <c r="A64" s="1071">
        <v>43</v>
      </c>
      <c r="B64" s="1071">
        <v>7000023260</v>
      </c>
      <c r="C64" s="1071">
        <v>10</v>
      </c>
      <c r="D64" s="908" t="s">
        <v>657</v>
      </c>
      <c r="E64" s="1071">
        <v>1000005533</v>
      </c>
      <c r="F64" s="1071">
        <v>85371000</v>
      </c>
      <c r="G64" s="1155"/>
      <c r="H64" s="1071">
        <v>18</v>
      </c>
      <c r="I64" s="1152"/>
      <c r="J64" s="908" t="s">
        <v>730</v>
      </c>
      <c r="K64" s="1071" t="s">
        <v>570</v>
      </c>
      <c r="L64" s="1071">
        <v>2</v>
      </c>
      <c r="M64" s="1145"/>
      <c r="N64" s="1080" t="str">
        <f t="shared" ref="N64:N81" si="19">IF(M64=0, "Included",IF(ISERROR(L64*M64), M64, L64*M64))</f>
        <v>Included</v>
      </c>
      <c r="O64" s="1081">
        <f t="shared" ref="O64:O81" si="20">R64</f>
        <v>0</v>
      </c>
      <c r="P64" s="875"/>
      <c r="Q64" s="285">
        <f t="shared" ref="Q64:Q81" si="21">IF(N64="Included",0,N64)</f>
        <v>0</v>
      </c>
      <c r="R64" s="907">
        <f t="shared" si="3"/>
        <v>0</v>
      </c>
      <c r="S64" s="875"/>
      <c r="T64" s="904"/>
      <c r="U64" s="875"/>
      <c r="V64" s="905"/>
      <c r="W64" s="875"/>
      <c r="X64" s="875"/>
      <c r="Y64" s="875"/>
    </row>
    <row r="65" spans="1:25" s="876" customFormat="1" ht="33">
      <c r="A65" s="1071">
        <v>44</v>
      </c>
      <c r="B65" s="1071">
        <v>7000023261</v>
      </c>
      <c r="C65" s="1071">
        <v>10</v>
      </c>
      <c r="D65" s="908" t="s">
        <v>657</v>
      </c>
      <c r="E65" s="1071">
        <v>1000005072</v>
      </c>
      <c r="F65" s="1071">
        <v>85371000</v>
      </c>
      <c r="G65" s="1155"/>
      <c r="H65" s="1071">
        <v>18</v>
      </c>
      <c r="I65" s="1152"/>
      <c r="J65" s="908" t="s">
        <v>767</v>
      </c>
      <c r="K65" s="1071" t="s">
        <v>574</v>
      </c>
      <c r="L65" s="1071">
        <v>1</v>
      </c>
      <c r="M65" s="1145"/>
      <c r="N65" s="1080" t="str">
        <f t="shared" si="19"/>
        <v>Included</v>
      </c>
      <c r="O65" s="1081">
        <f t="shared" si="20"/>
        <v>0</v>
      </c>
      <c r="P65" s="875"/>
      <c r="Q65" s="285">
        <f t="shared" si="21"/>
        <v>0</v>
      </c>
      <c r="R65" s="907">
        <f t="shared" si="3"/>
        <v>0</v>
      </c>
      <c r="S65" s="875"/>
      <c r="T65" s="904"/>
      <c r="U65" s="875"/>
      <c r="V65" s="905"/>
      <c r="W65" s="875"/>
      <c r="X65" s="875"/>
      <c r="Y65" s="875"/>
    </row>
    <row r="66" spans="1:25" s="876" customFormat="1" ht="33">
      <c r="A66" s="1071">
        <v>45</v>
      </c>
      <c r="B66" s="1071">
        <v>7000023262</v>
      </c>
      <c r="C66" s="1071">
        <v>10</v>
      </c>
      <c r="D66" s="908" t="s">
        <v>616</v>
      </c>
      <c r="E66" s="1071">
        <v>1000005535</v>
      </c>
      <c r="F66" s="1071">
        <v>85371000</v>
      </c>
      <c r="G66" s="1155"/>
      <c r="H66" s="1071">
        <v>18</v>
      </c>
      <c r="I66" s="1152"/>
      <c r="J66" s="908" t="s">
        <v>675</v>
      </c>
      <c r="K66" s="1071" t="s">
        <v>570</v>
      </c>
      <c r="L66" s="1071">
        <v>2</v>
      </c>
      <c r="M66" s="1145"/>
      <c r="N66" s="1080" t="str">
        <f t="shared" si="19"/>
        <v>Included</v>
      </c>
      <c r="O66" s="1081">
        <f t="shared" si="20"/>
        <v>0</v>
      </c>
      <c r="P66" s="875"/>
      <c r="Q66" s="285">
        <f t="shared" si="21"/>
        <v>0</v>
      </c>
      <c r="R66" s="907">
        <f t="shared" si="3"/>
        <v>0</v>
      </c>
      <c r="S66" s="875"/>
      <c r="T66" s="904"/>
      <c r="U66" s="875"/>
      <c r="V66" s="905"/>
      <c r="W66" s="875"/>
      <c r="X66" s="875"/>
      <c r="Y66" s="875"/>
    </row>
    <row r="67" spans="1:25" s="876" customFormat="1" ht="33">
      <c r="A67" s="1071">
        <v>46</v>
      </c>
      <c r="B67" s="1071">
        <v>7000023263</v>
      </c>
      <c r="C67" s="1071">
        <v>10</v>
      </c>
      <c r="D67" s="908" t="s">
        <v>616</v>
      </c>
      <c r="E67" s="1071">
        <v>1000005538</v>
      </c>
      <c r="F67" s="1071">
        <v>85371000</v>
      </c>
      <c r="G67" s="1155"/>
      <c r="H67" s="1071">
        <v>18</v>
      </c>
      <c r="I67" s="1152"/>
      <c r="J67" s="908" t="s">
        <v>768</v>
      </c>
      <c r="K67" s="1071" t="s">
        <v>570</v>
      </c>
      <c r="L67" s="1071">
        <v>2</v>
      </c>
      <c r="M67" s="1145"/>
      <c r="N67" s="1080" t="str">
        <f t="shared" si="19"/>
        <v>Included</v>
      </c>
      <c r="O67" s="1081">
        <f t="shared" si="20"/>
        <v>0</v>
      </c>
      <c r="P67" s="875"/>
      <c r="Q67" s="285">
        <f t="shared" si="21"/>
        <v>0</v>
      </c>
      <c r="R67" s="907">
        <f t="shared" si="3"/>
        <v>0</v>
      </c>
      <c r="S67" s="875"/>
      <c r="T67" s="904"/>
      <c r="U67" s="875"/>
      <c r="V67" s="905"/>
      <c r="W67" s="875"/>
      <c r="X67" s="875"/>
      <c r="Y67" s="875"/>
    </row>
    <row r="68" spans="1:25" s="876" customFormat="1" ht="33">
      <c r="A68" s="1071">
        <v>47</v>
      </c>
      <c r="B68" s="1071">
        <v>7000023264</v>
      </c>
      <c r="C68" s="1071">
        <v>10</v>
      </c>
      <c r="D68" s="908" t="s">
        <v>616</v>
      </c>
      <c r="E68" s="1071">
        <v>1000005537</v>
      </c>
      <c r="F68" s="1071">
        <v>85371000</v>
      </c>
      <c r="G68" s="1155"/>
      <c r="H68" s="1071">
        <v>18</v>
      </c>
      <c r="I68" s="1152"/>
      <c r="J68" s="908" t="s">
        <v>676</v>
      </c>
      <c r="K68" s="1071" t="s">
        <v>570</v>
      </c>
      <c r="L68" s="1071">
        <v>2</v>
      </c>
      <c r="M68" s="1145"/>
      <c r="N68" s="1080" t="str">
        <f t="shared" si="19"/>
        <v>Included</v>
      </c>
      <c r="O68" s="1081">
        <f t="shared" si="20"/>
        <v>0</v>
      </c>
      <c r="P68" s="875"/>
      <c r="Q68" s="285">
        <f t="shared" si="21"/>
        <v>0</v>
      </c>
      <c r="R68" s="907">
        <f t="shared" si="3"/>
        <v>0</v>
      </c>
      <c r="S68" s="875"/>
      <c r="T68" s="904"/>
      <c r="U68" s="875"/>
      <c r="V68" s="905"/>
      <c r="W68" s="875"/>
      <c r="X68" s="875"/>
      <c r="Y68" s="875"/>
    </row>
    <row r="69" spans="1:25" s="876" customFormat="1" ht="132">
      <c r="A69" s="1071">
        <v>48</v>
      </c>
      <c r="B69" s="1071">
        <v>7000023265</v>
      </c>
      <c r="C69" s="1071">
        <v>10</v>
      </c>
      <c r="D69" s="908" t="s">
        <v>613</v>
      </c>
      <c r="E69" s="1071">
        <v>1000030433</v>
      </c>
      <c r="F69" s="1071">
        <v>85287390</v>
      </c>
      <c r="G69" s="1155"/>
      <c r="H69" s="1071">
        <v>18</v>
      </c>
      <c r="I69" s="1152"/>
      <c r="J69" s="908" t="s">
        <v>607</v>
      </c>
      <c r="K69" s="1071" t="s">
        <v>574</v>
      </c>
      <c r="L69" s="1071">
        <v>1</v>
      </c>
      <c r="M69" s="1145"/>
      <c r="N69" s="1080" t="str">
        <f t="shared" si="19"/>
        <v>Included</v>
      </c>
      <c r="O69" s="1081">
        <f t="shared" si="20"/>
        <v>0</v>
      </c>
      <c r="P69" s="875"/>
      <c r="Q69" s="285">
        <f t="shared" si="21"/>
        <v>0</v>
      </c>
      <c r="R69" s="907">
        <f t="shared" si="3"/>
        <v>0</v>
      </c>
      <c r="S69" s="875"/>
      <c r="T69" s="904"/>
      <c r="U69" s="875"/>
      <c r="V69" s="905"/>
      <c r="W69" s="875"/>
      <c r="X69" s="875"/>
      <c r="Y69" s="875"/>
    </row>
    <row r="70" spans="1:25" s="876" customFormat="1" ht="16.5">
      <c r="A70" s="1071">
        <v>49</v>
      </c>
      <c r="B70" s="1071">
        <v>7000023266</v>
      </c>
      <c r="C70" s="1071">
        <v>10</v>
      </c>
      <c r="D70" s="908" t="s">
        <v>691</v>
      </c>
      <c r="E70" s="1071">
        <v>1000036908</v>
      </c>
      <c r="F70" s="1071">
        <v>85446020</v>
      </c>
      <c r="G70" s="1155"/>
      <c r="H70" s="1071">
        <v>18</v>
      </c>
      <c r="I70" s="1152"/>
      <c r="J70" s="908" t="s">
        <v>769</v>
      </c>
      <c r="K70" s="1071" t="s">
        <v>580</v>
      </c>
      <c r="L70" s="1071">
        <v>1</v>
      </c>
      <c r="M70" s="1145"/>
      <c r="N70" s="1080" t="str">
        <f t="shared" si="19"/>
        <v>Included</v>
      </c>
      <c r="O70" s="1081">
        <f t="shared" si="20"/>
        <v>0</v>
      </c>
      <c r="P70" s="875"/>
      <c r="Q70" s="285">
        <f t="shared" si="21"/>
        <v>0</v>
      </c>
      <c r="R70" s="907">
        <f t="shared" si="3"/>
        <v>0</v>
      </c>
      <c r="S70" s="875"/>
      <c r="T70" s="904"/>
      <c r="U70" s="875"/>
      <c r="V70" s="905"/>
      <c r="W70" s="875"/>
      <c r="X70" s="875"/>
      <c r="Y70" s="875"/>
    </row>
    <row r="71" spans="1:25" s="876" customFormat="1" ht="16.5">
      <c r="A71" s="1071">
        <v>50</v>
      </c>
      <c r="B71" s="1071">
        <v>7000023267</v>
      </c>
      <c r="C71" s="1071">
        <v>10</v>
      </c>
      <c r="D71" s="908" t="s">
        <v>691</v>
      </c>
      <c r="E71" s="1071">
        <v>1000001104</v>
      </c>
      <c r="F71" s="1071">
        <v>85176210</v>
      </c>
      <c r="G71" s="1155"/>
      <c r="H71" s="1071">
        <v>18</v>
      </c>
      <c r="I71" s="1152"/>
      <c r="J71" s="908" t="s">
        <v>770</v>
      </c>
      <c r="K71" s="1071" t="s">
        <v>570</v>
      </c>
      <c r="L71" s="1071">
        <v>2</v>
      </c>
      <c r="M71" s="1145"/>
      <c r="N71" s="1080" t="str">
        <f t="shared" si="19"/>
        <v>Included</v>
      </c>
      <c r="O71" s="1081">
        <f t="shared" si="20"/>
        <v>0</v>
      </c>
      <c r="P71" s="875"/>
      <c r="Q71" s="285">
        <f t="shared" si="21"/>
        <v>0</v>
      </c>
      <c r="R71" s="907">
        <f t="shared" si="3"/>
        <v>0</v>
      </c>
      <c r="S71" s="875"/>
      <c r="T71" s="904"/>
      <c r="U71" s="875"/>
      <c r="V71" s="905"/>
      <c r="W71" s="875"/>
      <c r="X71" s="875"/>
      <c r="Y71" s="875"/>
    </row>
    <row r="72" spans="1:25" s="876" customFormat="1" ht="16.5">
      <c r="A72" s="1071">
        <v>51</v>
      </c>
      <c r="B72" s="1071">
        <v>7000023268</v>
      </c>
      <c r="C72" s="1071">
        <v>10</v>
      </c>
      <c r="D72" s="908" t="s">
        <v>691</v>
      </c>
      <c r="E72" s="1071">
        <v>1000010638</v>
      </c>
      <c r="F72" s="1071">
        <v>85176210</v>
      </c>
      <c r="G72" s="1155"/>
      <c r="H72" s="1071">
        <v>18</v>
      </c>
      <c r="I72" s="1152"/>
      <c r="J72" s="908" t="s">
        <v>771</v>
      </c>
      <c r="K72" s="1071" t="s">
        <v>570</v>
      </c>
      <c r="L72" s="1071">
        <v>2</v>
      </c>
      <c r="M72" s="1145"/>
      <c r="N72" s="1080" t="str">
        <f t="shared" si="19"/>
        <v>Included</v>
      </c>
      <c r="O72" s="1081">
        <f t="shared" si="20"/>
        <v>0</v>
      </c>
      <c r="P72" s="875"/>
      <c r="Q72" s="285">
        <f t="shared" si="21"/>
        <v>0</v>
      </c>
      <c r="R72" s="907">
        <f t="shared" si="3"/>
        <v>0</v>
      </c>
      <c r="S72" s="875"/>
      <c r="T72" s="904"/>
      <c r="U72" s="875"/>
      <c r="V72" s="905"/>
      <c r="W72" s="875"/>
      <c r="X72" s="875"/>
      <c r="Y72" s="875"/>
    </row>
    <row r="73" spans="1:25" s="876" customFormat="1" ht="16.5">
      <c r="A73" s="1071">
        <v>52</v>
      </c>
      <c r="B73" s="1071">
        <v>7000023269</v>
      </c>
      <c r="C73" s="1071">
        <v>10</v>
      </c>
      <c r="D73" s="908" t="s">
        <v>691</v>
      </c>
      <c r="E73" s="1071">
        <v>1000017887</v>
      </c>
      <c r="F73" s="1071">
        <v>85176210</v>
      </c>
      <c r="G73" s="1155"/>
      <c r="H73" s="1071">
        <v>18</v>
      </c>
      <c r="I73" s="1152"/>
      <c r="J73" s="908" t="s">
        <v>772</v>
      </c>
      <c r="K73" s="1071" t="s">
        <v>570</v>
      </c>
      <c r="L73" s="1071">
        <v>2</v>
      </c>
      <c r="M73" s="1145"/>
      <c r="N73" s="1080" t="str">
        <f t="shared" si="19"/>
        <v>Included</v>
      </c>
      <c r="O73" s="1081">
        <f t="shared" si="20"/>
        <v>0</v>
      </c>
      <c r="P73" s="875"/>
      <c r="Q73" s="285">
        <f t="shared" si="21"/>
        <v>0</v>
      </c>
      <c r="R73" s="907">
        <f t="shared" si="3"/>
        <v>0</v>
      </c>
      <c r="S73" s="875"/>
      <c r="T73" s="904"/>
      <c r="U73" s="875"/>
      <c r="V73" s="905"/>
      <c r="W73" s="875"/>
      <c r="X73" s="875"/>
      <c r="Y73" s="875"/>
    </row>
    <row r="74" spans="1:25" s="876" customFormat="1" ht="33">
      <c r="A74" s="1071">
        <v>53</v>
      </c>
      <c r="B74" s="1071">
        <v>7000023270</v>
      </c>
      <c r="C74" s="1071">
        <v>10</v>
      </c>
      <c r="D74" s="908" t="s">
        <v>691</v>
      </c>
      <c r="E74" s="1071">
        <v>1000000046</v>
      </c>
      <c r="F74" s="1071">
        <v>85176210</v>
      </c>
      <c r="G74" s="1155"/>
      <c r="H74" s="1071">
        <v>18</v>
      </c>
      <c r="I74" s="1152"/>
      <c r="J74" s="908" t="s">
        <v>773</v>
      </c>
      <c r="K74" s="1071" t="s">
        <v>570</v>
      </c>
      <c r="L74" s="1071">
        <v>2</v>
      </c>
      <c r="M74" s="1145"/>
      <c r="N74" s="1080" t="str">
        <f t="shared" si="19"/>
        <v>Included</v>
      </c>
      <c r="O74" s="1081">
        <f t="shared" si="20"/>
        <v>0</v>
      </c>
      <c r="P74" s="875"/>
      <c r="Q74" s="285">
        <f t="shared" si="21"/>
        <v>0</v>
      </c>
      <c r="R74" s="907">
        <f t="shared" si="3"/>
        <v>0</v>
      </c>
      <c r="S74" s="875"/>
      <c r="T74" s="904"/>
      <c r="U74" s="875"/>
      <c r="V74" s="905"/>
      <c r="W74" s="875"/>
      <c r="X74" s="875"/>
      <c r="Y74" s="875"/>
    </row>
    <row r="75" spans="1:25" s="876" customFormat="1" ht="16.5">
      <c r="A75" s="1071">
        <v>54</v>
      </c>
      <c r="B75" s="1071">
        <v>7000023271</v>
      </c>
      <c r="C75" s="1071">
        <v>10</v>
      </c>
      <c r="D75" s="908" t="s">
        <v>691</v>
      </c>
      <c r="E75" s="1071">
        <v>1000010014</v>
      </c>
      <c r="F75" s="1071">
        <v>85176210</v>
      </c>
      <c r="G75" s="1155"/>
      <c r="H75" s="1071">
        <v>18</v>
      </c>
      <c r="I75" s="1152"/>
      <c r="J75" s="908" t="s">
        <v>774</v>
      </c>
      <c r="K75" s="1071" t="s">
        <v>574</v>
      </c>
      <c r="L75" s="1071">
        <v>2</v>
      </c>
      <c r="M75" s="1145"/>
      <c r="N75" s="1080" t="str">
        <f t="shared" si="19"/>
        <v>Included</v>
      </c>
      <c r="O75" s="1081">
        <f t="shared" si="20"/>
        <v>0</v>
      </c>
      <c r="P75" s="875"/>
      <c r="Q75" s="285">
        <f t="shared" si="21"/>
        <v>0</v>
      </c>
      <c r="R75" s="907">
        <f t="shared" si="3"/>
        <v>0</v>
      </c>
      <c r="S75" s="875"/>
      <c r="T75" s="904"/>
      <c r="U75" s="875"/>
      <c r="V75" s="905"/>
      <c r="W75" s="875"/>
      <c r="X75" s="875"/>
      <c r="Y75" s="875"/>
    </row>
    <row r="76" spans="1:25" s="876" customFormat="1" ht="16.5">
      <c r="A76" s="1071">
        <v>55</v>
      </c>
      <c r="B76" s="1071">
        <v>7000023272</v>
      </c>
      <c r="C76" s="1071">
        <v>10</v>
      </c>
      <c r="D76" s="908" t="s">
        <v>691</v>
      </c>
      <c r="E76" s="1071">
        <v>1000005823</v>
      </c>
      <c r="F76" s="1071">
        <v>85176210</v>
      </c>
      <c r="G76" s="1155"/>
      <c r="H76" s="1071">
        <v>18</v>
      </c>
      <c r="I76" s="1152"/>
      <c r="J76" s="908" t="s">
        <v>731</v>
      </c>
      <c r="K76" s="1071" t="s">
        <v>570</v>
      </c>
      <c r="L76" s="1071">
        <v>4</v>
      </c>
      <c r="M76" s="1145"/>
      <c r="N76" s="1080" t="str">
        <f t="shared" si="19"/>
        <v>Included</v>
      </c>
      <c r="O76" s="1081">
        <f t="shared" si="20"/>
        <v>0</v>
      </c>
      <c r="P76" s="875"/>
      <c r="Q76" s="285">
        <f t="shared" si="21"/>
        <v>0</v>
      </c>
      <c r="R76" s="907">
        <f t="shared" si="3"/>
        <v>0</v>
      </c>
      <c r="S76" s="875"/>
      <c r="T76" s="904"/>
      <c r="U76" s="875"/>
      <c r="V76" s="905"/>
      <c r="W76" s="875"/>
      <c r="X76" s="875"/>
      <c r="Y76" s="875"/>
    </row>
    <row r="77" spans="1:25" s="876" customFormat="1" ht="33">
      <c r="A77" s="1071">
        <v>56</v>
      </c>
      <c r="B77" s="1071">
        <v>7000023273</v>
      </c>
      <c r="C77" s="1071">
        <v>10</v>
      </c>
      <c r="D77" s="908" t="s">
        <v>658</v>
      </c>
      <c r="E77" s="1071">
        <v>1000032050</v>
      </c>
      <c r="F77" s="1071">
        <v>85446020</v>
      </c>
      <c r="G77" s="1155"/>
      <c r="H77" s="1071">
        <v>18</v>
      </c>
      <c r="I77" s="1152"/>
      <c r="J77" s="908" t="s">
        <v>677</v>
      </c>
      <c r="K77" s="1071" t="s">
        <v>580</v>
      </c>
      <c r="L77" s="1071">
        <v>2</v>
      </c>
      <c r="M77" s="1145"/>
      <c r="N77" s="1080" t="str">
        <f t="shared" si="19"/>
        <v>Included</v>
      </c>
      <c r="O77" s="1081">
        <f t="shared" si="20"/>
        <v>0</v>
      </c>
      <c r="P77" s="875"/>
      <c r="Q77" s="285">
        <f t="shared" si="21"/>
        <v>0</v>
      </c>
      <c r="R77" s="907">
        <f t="shared" si="3"/>
        <v>0</v>
      </c>
      <c r="S77" s="875"/>
      <c r="T77" s="904"/>
      <c r="U77" s="875"/>
      <c r="V77" s="905"/>
      <c r="W77" s="875"/>
      <c r="X77" s="875"/>
      <c r="Y77" s="875"/>
    </row>
    <row r="78" spans="1:25" s="876" customFormat="1" ht="33">
      <c r="A78" s="1071">
        <v>57</v>
      </c>
      <c r="B78" s="1071">
        <v>7000023274</v>
      </c>
      <c r="C78" s="1071">
        <v>10</v>
      </c>
      <c r="D78" s="908" t="s">
        <v>658</v>
      </c>
      <c r="E78" s="1071">
        <v>1000056265</v>
      </c>
      <c r="F78" s="1071">
        <v>85446020</v>
      </c>
      <c r="G78" s="1155"/>
      <c r="H78" s="1071">
        <v>18</v>
      </c>
      <c r="I78" s="1152"/>
      <c r="J78" s="908" t="s">
        <v>650</v>
      </c>
      <c r="K78" s="1071" t="s">
        <v>580</v>
      </c>
      <c r="L78" s="1071">
        <v>11</v>
      </c>
      <c r="M78" s="1145"/>
      <c r="N78" s="1080" t="str">
        <f t="shared" si="19"/>
        <v>Included</v>
      </c>
      <c r="O78" s="1081">
        <f t="shared" si="20"/>
        <v>0</v>
      </c>
      <c r="P78" s="875"/>
      <c r="Q78" s="285">
        <f t="shared" si="21"/>
        <v>0</v>
      </c>
      <c r="R78" s="907">
        <f t="shared" si="3"/>
        <v>0</v>
      </c>
      <c r="S78" s="875"/>
      <c r="T78" s="904"/>
      <c r="U78" s="875"/>
      <c r="V78" s="905"/>
      <c r="W78" s="875"/>
      <c r="X78" s="875"/>
      <c r="Y78" s="875"/>
    </row>
    <row r="79" spans="1:25" s="876" customFormat="1" ht="33">
      <c r="A79" s="1071">
        <v>58</v>
      </c>
      <c r="B79" s="1071">
        <v>7000023275</v>
      </c>
      <c r="C79" s="1071">
        <v>10</v>
      </c>
      <c r="D79" s="908" t="s">
        <v>658</v>
      </c>
      <c r="E79" s="1071">
        <v>1000056264</v>
      </c>
      <c r="F79" s="1071">
        <v>85446020</v>
      </c>
      <c r="G79" s="1155"/>
      <c r="H79" s="1071">
        <v>18</v>
      </c>
      <c r="I79" s="1152"/>
      <c r="J79" s="908" t="s">
        <v>651</v>
      </c>
      <c r="K79" s="1071" t="s">
        <v>580</v>
      </c>
      <c r="L79" s="1071">
        <v>14</v>
      </c>
      <c r="M79" s="1145"/>
      <c r="N79" s="1080" t="str">
        <f t="shared" si="19"/>
        <v>Included</v>
      </c>
      <c r="O79" s="1081">
        <f t="shared" si="20"/>
        <v>0</v>
      </c>
      <c r="P79" s="875"/>
      <c r="Q79" s="285">
        <f t="shared" si="21"/>
        <v>0</v>
      </c>
      <c r="R79" s="907">
        <f t="shared" si="3"/>
        <v>0</v>
      </c>
      <c r="S79" s="875"/>
      <c r="T79" s="904"/>
      <c r="U79" s="875"/>
      <c r="V79" s="905"/>
      <c r="W79" s="875"/>
      <c r="X79" s="875"/>
      <c r="Y79" s="875"/>
    </row>
    <row r="80" spans="1:25" s="876" customFormat="1" ht="33">
      <c r="A80" s="1071">
        <v>59</v>
      </c>
      <c r="B80" s="1071">
        <v>7000023276</v>
      </c>
      <c r="C80" s="1071">
        <v>10</v>
      </c>
      <c r="D80" s="908" t="s">
        <v>658</v>
      </c>
      <c r="E80" s="1071">
        <v>1000031887</v>
      </c>
      <c r="F80" s="1071">
        <v>85446020</v>
      </c>
      <c r="G80" s="1155"/>
      <c r="H80" s="1071">
        <v>18</v>
      </c>
      <c r="I80" s="1152"/>
      <c r="J80" s="908" t="s">
        <v>622</v>
      </c>
      <c r="K80" s="1071" t="s">
        <v>580</v>
      </c>
      <c r="L80" s="1071">
        <v>12</v>
      </c>
      <c r="M80" s="1145"/>
      <c r="N80" s="1080" t="str">
        <f t="shared" si="19"/>
        <v>Included</v>
      </c>
      <c r="O80" s="1081">
        <f t="shared" si="20"/>
        <v>0</v>
      </c>
      <c r="P80" s="875"/>
      <c r="Q80" s="285">
        <f t="shared" si="21"/>
        <v>0</v>
      </c>
      <c r="R80" s="907">
        <f t="shared" si="3"/>
        <v>0</v>
      </c>
      <c r="S80" s="875"/>
      <c r="T80" s="904"/>
      <c r="U80" s="875"/>
      <c r="V80" s="905"/>
      <c r="W80" s="875"/>
      <c r="X80" s="875"/>
      <c r="Y80" s="875"/>
    </row>
    <row r="81" spans="1:25" s="876" customFormat="1" ht="33">
      <c r="A81" s="1071">
        <v>60</v>
      </c>
      <c r="B81" s="1071">
        <v>7000023277</v>
      </c>
      <c r="C81" s="1071">
        <v>10</v>
      </c>
      <c r="D81" s="908" t="s">
        <v>658</v>
      </c>
      <c r="E81" s="1071">
        <v>1000031987</v>
      </c>
      <c r="F81" s="1071">
        <v>85446020</v>
      </c>
      <c r="G81" s="1155"/>
      <c r="H81" s="1071">
        <v>18</v>
      </c>
      <c r="I81" s="1152"/>
      <c r="J81" s="908" t="s">
        <v>623</v>
      </c>
      <c r="K81" s="1071" t="s">
        <v>580</v>
      </c>
      <c r="L81" s="1071">
        <v>11</v>
      </c>
      <c r="M81" s="1145"/>
      <c r="N81" s="1080" t="str">
        <f t="shared" si="19"/>
        <v>Included</v>
      </c>
      <c r="O81" s="1081">
        <f t="shared" si="20"/>
        <v>0</v>
      </c>
      <c r="P81" s="875"/>
      <c r="Q81" s="285">
        <f t="shared" si="21"/>
        <v>0</v>
      </c>
      <c r="R81" s="907">
        <f t="shared" si="3"/>
        <v>0</v>
      </c>
      <c r="S81" s="875"/>
      <c r="T81" s="904"/>
      <c r="U81" s="875"/>
      <c r="V81" s="905"/>
      <c r="W81" s="875"/>
      <c r="X81" s="875"/>
      <c r="Y81" s="875"/>
    </row>
    <row r="82" spans="1:25" s="876" customFormat="1" ht="33">
      <c r="A82" s="1071">
        <v>61</v>
      </c>
      <c r="B82" s="1071">
        <v>7000023278</v>
      </c>
      <c r="C82" s="1071">
        <v>10</v>
      </c>
      <c r="D82" s="908" t="s">
        <v>658</v>
      </c>
      <c r="E82" s="1071">
        <v>1000031964</v>
      </c>
      <c r="F82" s="1071">
        <v>85446020</v>
      </c>
      <c r="G82" s="1155"/>
      <c r="H82" s="1071">
        <v>18</v>
      </c>
      <c r="I82" s="1152"/>
      <c r="J82" s="908" t="s">
        <v>624</v>
      </c>
      <c r="K82" s="1071" t="s">
        <v>580</v>
      </c>
      <c r="L82" s="1071">
        <v>6</v>
      </c>
      <c r="M82" s="1145"/>
      <c r="N82" s="1080" t="str">
        <f t="shared" si="16"/>
        <v>Included</v>
      </c>
      <c r="O82" s="1081">
        <f t="shared" si="17"/>
        <v>0</v>
      </c>
      <c r="P82" s="875"/>
      <c r="Q82" s="285">
        <f t="shared" si="18"/>
        <v>0</v>
      </c>
      <c r="R82" s="907">
        <f t="shared" si="3"/>
        <v>0</v>
      </c>
      <c r="S82" s="875"/>
      <c r="T82" s="904"/>
      <c r="U82" s="875"/>
      <c r="V82" s="905"/>
      <c r="W82" s="875"/>
      <c r="X82" s="875"/>
      <c r="Y82" s="875"/>
    </row>
    <row r="83" spans="1:25" s="876" customFormat="1" ht="33">
      <c r="A83" s="1071">
        <v>62</v>
      </c>
      <c r="B83" s="1071">
        <v>7000023279</v>
      </c>
      <c r="C83" s="1071">
        <v>10</v>
      </c>
      <c r="D83" s="908" t="s">
        <v>658</v>
      </c>
      <c r="E83" s="1071">
        <v>1000031985</v>
      </c>
      <c r="F83" s="1071">
        <v>85446020</v>
      </c>
      <c r="G83" s="1155"/>
      <c r="H83" s="1071">
        <v>18</v>
      </c>
      <c r="I83" s="1152"/>
      <c r="J83" s="908" t="s">
        <v>626</v>
      </c>
      <c r="K83" s="1071" t="s">
        <v>580</v>
      </c>
      <c r="L83" s="1071">
        <v>2</v>
      </c>
      <c r="M83" s="1145"/>
      <c r="N83" s="1080" t="str">
        <f t="shared" si="16"/>
        <v>Included</v>
      </c>
      <c r="O83" s="1081">
        <f t="shared" si="17"/>
        <v>0</v>
      </c>
      <c r="P83" s="875"/>
      <c r="Q83" s="285">
        <f t="shared" si="18"/>
        <v>0</v>
      </c>
      <c r="R83" s="907">
        <f t="shared" si="3"/>
        <v>0</v>
      </c>
      <c r="S83" s="875"/>
      <c r="T83" s="904"/>
      <c r="U83" s="875"/>
      <c r="V83" s="905"/>
      <c r="W83" s="875"/>
      <c r="X83" s="875"/>
      <c r="Y83" s="875"/>
    </row>
    <row r="84" spans="1:25" s="876" customFormat="1" ht="33">
      <c r="A84" s="1071">
        <v>63</v>
      </c>
      <c r="B84" s="1071">
        <v>7000023280</v>
      </c>
      <c r="C84" s="1071">
        <v>10</v>
      </c>
      <c r="D84" s="908" t="s">
        <v>658</v>
      </c>
      <c r="E84" s="1071">
        <v>1000031976</v>
      </c>
      <c r="F84" s="1071">
        <v>85446020</v>
      </c>
      <c r="G84" s="1155"/>
      <c r="H84" s="1071">
        <v>18</v>
      </c>
      <c r="I84" s="1152"/>
      <c r="J84" s="908" t="s">
        <v>627</v>
      </c>
      <c r="K84" s="1071" t="s">
        <v>580</v>
      </c>
      <c r="L84" s="1071">
        <v>6</v>
      </c>
      <c r="M84" s="1145"/>
      <c r="N84" s="1080" t="str">
        <f t="shared" si="16"/>
        <v>Included</v>
      </c>
      <c r="O84" s="1081">
        <f t="shared" si="17"/>
        <v>0</v>
      </c>
      <c r="P84" s="875"/>
      <c r="Q84" s="285">
        <f t="shared" si="18"/>
        <v>0</v>
      </c>
      <c r="R84" s="907">
        <f t="shared" si="3"/>
        <v>0</v>
      </c>
      <c r="S84" s="875"/>
      <c r="T84" s="904"/>
      <c r="U84" s="875"/>
      <c r="V84" s="905"/>
      <c r="W84" s="875"/>
      <c r="X84" s="875"/>
      <c r="Y84" s="875"/>
    </row>
    <row r="85" spans="1:25" s="876" customFormat="1" ht="33">
      <c r="A85" s="1071">
        <v>64</v>
      </c>
      <c r="B85" s="1071">
        <v>7000023281</v>
      </c>
      <c r="C85" s="1071">
        <v>10</v>
      </c>
      <c r="D85" s="908" t="s">
        <v>658</v>
      </c>
      <c r="E85" s="1071">
        <v>1000031953</v>
      </c>
      <c r="F85" s="1071">
        <v>85446020</v>
      </c>
      <c r="G85" s="1155"/>
      <c r="H85" s="1071">
        <v>18</v>
      </c>
      <c r="I85" s="1152"/>
      <c r="J85" s="908" t="s">
        <v>628</v>
      </c>
      <c r="K85" s="1071" t="s">
        <v>580</v>
      </c>
      <c r="L85" s="1071">
        <v>2</v>
      </c>
      <c r="M85" s="1145"/>
      <c r="N85" s="1080" t="str">
        <f t="shared" si="16"/>
        <v>Included</v>
      </c>
      <c r="O85" s="1081">
        <f t="shared" si="17"/>
        <v>0</v>
      </c>
      <c r="P85" s="875"/>
      <c r="Q85" s="285">
        <f t="shared" si="18"/>
        <v>0</v>
      </c>
      <c r="R85" s="907">
        <f t="shared" si="3"/>
        <v>0</v>
      </c>
      <c r="S85" s="875"/>
      <c r="T85" s="904"/>
      <c r="U85" s="875"/>
      <c r="V85" s="905"/>
      <c r="W85" s="875"/>
      <c r="X85" s="875"/>
      <c r="Y85" s="875"/>
    </row>
    <row r="86" spans="1:25" s="876" customFormat="1" ht="33">
      <c r="A86" s="1071">
        <v>65</v>
      </c>
      <c r="B86" s="1071">
        <v>7000023282</v>
      </c>
      <c r="C86" s="1071">
        <v>10</v>
      </c>
      <c r="D86" s="908" t="s">
        <v>658</v>
      </c>
      <c r="E86" s="1071">
        <v>1000031957</v>
      </c>
      <c r="F86" s="1071">
        <v>85446020</v>
      </c>
      <c r="G86" s="1155"/>
      <c r="H86" s="1071">
        <v>18</v>
      </c>
      <c r="I86" s="1152"/>
      <c r="J86" s="908" t="s">
        <v>678</v>
      </c>
      <c r="K86" s="1071" t="s">
        <v>580</v>
      </c>
      <c r="L86" s="1071">
        <v>4</v>
      </c>
      <c r="M86" s="1145"/>
      <c r="N86" s="1080" t="str">
        <f t="shared" si="16"/>
        <v>Included</v>
      </c>
      <c r="O86" s="1081">
        <f t="shared" si="17"/>
        <v>0</v>
      </c>
      <c r="P86" s="875"/>
      <c r="Q86" s="285">
        <f t="shared" si="18"/>
        <v>0</v>
      </c>
      <c r="R86" s="907">
        <f t="shared" si="3"/>
        <v>0</v>
      </c>
      <c r="S86" s="875"/>
      <c r="T86" s="904"/>
      <c r="U86" s="875"/>
      <c r="V86" s="905"/>
      <c r="W86" s="875"/>
      <c r="X86" s="875"/>
      <c r="Y86" s="875"/>
    </row>
    <row r="87" spans="1:25" s="876" customFormat="1" ht="33">
      <c r="A87" s="1071">
        <v>66</v>
      </c>
      <c r="B87" s="1071">
        <v>7000023283</v>
      </c>
      <c r="C87" s="1071">
        <v>10</v>
      </c>
      <c r="D87" s="908" t="s">
        <v>658</v>
      </c>
      <c r="E87" s="1071">
        <v>1000031951</v>
      </c>
      <c r="F87" s="1071">
        <v>85446090</v>
      </c>
      <c r="G87" s="1155"/>
      <c r="H87" s="1071">
        <v>18</v>
      </c>
      <c r="I87" s="1152"/>
      <c r="J87" s="908" t="s">
        <v>629</v>
      </c>
      <c r="K87" s="1071" t="s">
        <v>580</v>
      </c>
      <c r="L87" s="1071">
        <v>0.2</v>
      </c>
      <c r="M87" s="1145"/>
      <c r="N87" s="1080" t="str">
        <f t="shared" si="13"/>
        <v>Included</v>
      </c>
      <c r="O87" s="1081">
        <f t="shared" si="14"/>
        <v>0</v>
      </c>
      <c r="P87" s="875"/>
      <c r="Q87" s="285">
        <f t="shared" si="15"/>
        <v>0</v>
      </c>
      <c r="R87" s="907">
        <f t="shared" ref="R87:R99" si="22">IF(I87="", H87*Q87/100,I87*Q87)</f>
        <v>0</v>
      </c>
      <c r="S87" s="875"/>
      <c r="T87" s="904"/>
      <c r="U87" s="875"/>
      <c r="V87" s="905"/>
      <c r="W87" s="875"/>
      <c r="X87" s="875"/>
      <c r="Y87" s="875"/>
    </row>
    <row r="88" spans="1:25" s="876" customFormat="1" ht="33">
      <c r="A88" s="1071">
        <v>67</v>
      </c>
      <c r="B88" s="1071">
        <v>7000023284</v>
      </c>
      <c r="C88" s="1071">
        <v>10</v>
      </c>
      <c r="D88" s="908" t="s">
        <v>658</v>
      </c>
      <c r="E88" s="1071">
        <v>1000031943</v>
      </c>
      <c r="F88" s="1071">
        <v>85446020</v>
      </c>
      <c r="G88" s="1155"/>
      <c r="H88" s="1071">
        <v>18</v>
      </c>
      <c r="I88" s="1152"/>
      <c r="J88" s="908" t="s">
        <v>625</v>
      </c>
      <c r="K88" s="1071" t="s">
        <v>580</v>
      </c>
      <c r="L88" s="1071">
        <v>2</v>
      </c>
      <c r="M88" s="1145"/>
      <c r="N88" s="1080" t="str">
        <f t="shared" si="13"/>
        <v>Included</v>
      </c>
      <c r="O88" s="1081">
        <f t="shared" si="14"/>
        <v>0</v>
      </c>
      <c r="P88" s="875"/>
      <c r="Q88" s="285">
        <f t="shared" si="15"/>
        <v>0</v>
      </c>
      <c r="R88" s="907">
        <f t="shared" si="22"/>
        <v>0</v>
      </c>
      <c r="S88" s="875"/>
      <c r="T88" s="904"/>
      <c r="U88" s="875"/>
      <c r="V88" s="905"/>
      <c r="W88" s="875"/>
      <c r="X88" s="875"/>
      <c r="Y88" s="875"/>
    </row>
    <row r="89" spans="1:25" s="876" customFormat="1" ht="66">
      <c r="A89" s="1071">
        <v>68</v>
      </c>
      <c r="B89" s="1071">
        <v>7000023285</v>
      </c>
      <c r="C89" s="1071">
        <v>10</v>
      </c>
      <c r="D89" s="908" t="s">
        <v>612</v>
      </c>
      <c r="E89" s="1071">
        <v>1000055459</v>
      </c>
      <c r="F89" s="1071">
        <v>84248990</v>
      </c>
      <c r="G89" s="1155"/>
      <c r="H89" s="1071">
        <v>18</v>
      </c>
      <c r="I89" s="1152"/>
      <c r="J89" s="908" t="s">
        <v>732</v>
      </c>
      <c r="K89" s="1071" t="s">
        <v>574</v>
      </c>
      <c r="L89" s="1071">
        <v>6</v>
      </c>
      <c r="M89" s="1145"/>
      <c r="N89" s="1080" t="str">
        <f t="shared" si="13"/>
        <v>Included</v>
      </c>
      <c r="O89" s="1081">
        <f t="shared" si="14"/>
        <v>0</v>
      </c>
      <c r="P89" s="875"/>
      <c r="Q89" s="285">
        <f t="shared" si="15"/>
        <v>0</v>
      </c>
      <c r="R89" s="907">
        <f t="shared" si="22"/>
        <v>0</v>
      </c>
      <c r="S89" s="875"/>
      <c r="T89" s="904"/>
      <c r="U89" s="875"/>
      <c r="V89" s="905"/>
      <c r="W89" s="875"/>
      <c r="X89" s="875"/>
      <c r="Y89" s="875"/>
    </row>
    <row r="90" spans="1:25" s="876" customFormat="1" ht="33">
      <c r="A90" s="1071">
        <v>69</v>
      </c>
      <c r="B90" s="1071">
        <v>7000023286</v>
      </c>
      <c r="C90" s="1071">
        <v>10</v>
      </c>
      <c r="D90" s="908" t="s">
        <v>612</v>
      </c>
      <c r="E90" s="1071">
        <v>1000012019</v>
      </c>
      <c r="F90" s="1071">
        <v>85311020</v>
      </c>
      <c r="G90" s="1155"/>
      <c r="H90" s="1071">
        <v>18</v>
      </c>
      <c r="I90" s="1152"/>
      <c r="J90" s="908" t="s">
        <v>630</v>
      </c>
      <c r="K90" s="1071" t="s">
        <v>574</v>
      </c>
      <c r="L90" s="1071">
        <v>1</v>
      </c>
      <c r="M90" s="1145"/>
      <c r="N90" s="1080" t="str">
        <f t="shared" ref="N90:N96" si="23">IF(M90=0, "Included",IF(ISERROR(L90*M90), M90, L90*M90))</f>
        <v>Included</v>
      </c>
      <c r="O90" s="1081">
        <f t="shared" ref="O90:O96" si="24">R90</f>
        <v>0</v>
      </c>
      <c r="P90" s="875"/>
      <c r="Q90" s="285">
        <f t="shared" ref="Q90:Q96" si="25">IF(N90="Included",0,N90)</f>
        <v>0</v>
      </c>
      <c r="R90" s="907">
        <f t="shared" si="22"/>
        <v>0</v>
      </c>
      <c r="S90" s="875"/>
      <c r="T90" s="904"/>
      <c r="U90" s="875"/>
      <c r="V90" s="905"/>
      <c r="W90" s="875"/>
      <c r="X90" s="875"/>
      <c r="Y90" s="875"/>
    </row>
    <row r="91" spans="1:25" s="876" customFormat="1" ht="33">
      <c r="A91" s="1071">
        <v>70</v>
      </c>
      <c r="B91" s="1071">
        <v>7000023287</v>
      </c>
      <c r="C91" s="1071">
        <v>10</v>
      </c>
      <c r="D91" s="908" t="s">
        <v>612</v>
      </c>
      <c r="E91" s="1071">
        <v>1000012022</v>
      </c>
      <c r="F91" s="1071">
        <v>84241000</v>
      </c>
      <c r="G91" s="1155"/>
      <c r="H91" s="1071">
        <v>18</v>
      </c>
      <c r="I91" s="1152"/>
      <c r="J91" s="908" t="s">
        <v>575</v>
      </c>
      <c r="K91" s="1071" t="s">
        <v>570</v>
      </c>
      <c r="L91" s="1071">
        <v>1</v>
      </c>
      <c r="M91" s="1145"/>
      <c r="N91" s="1080" t="str">
        <f t="shared" si="23"/>
        <v>Included</v>
      </c>
      <c r="O91" s="1081">
        <f t="shared" si="24"/>
        <v>0</v>
      </c>
      <c r="P91" s="875"/>
      <c r="Q91" s="285">
        <f t="shared" si="25"/>
        <v>0</v>
      </c>
      <c r="R91" s="907">
        <f t="shared" si="22"/>
        <v>0</v>
      </c>
      <c r="S91" s="875"/>
      <c r="T91" s="904"/>
      <c r="U91" s="875"/>
      <c r="V91" s="905"/>
      <c r="W91" s="875"/>
      <c r="X91" s="875"/>
      <c r="Y91" s="875"/>
    </row>
    <row r="92" spans="1:25" s="876" customFormat="1" ht="33">
      <c r="A92" s="1071">
        <v>71</v>
      </c>
      <c r="B92" s="1071">
        <v>7000023288</v>
      </c>
      <c r="C92" s="1071">
        <v>10</v>
      </c>
      <c r="D92" s="908" t="s">
        <v>612</v>
      </c>
      <c r="E92" s="1071">
        <v>1000028771</v>
      </c>
      <c r="F92" s="1071">
        <v>84241000</v>
      </c>
      <c r="G92" s="1155"/>
      <c r="H92" s="1071">
        <v>18</v>
      </c>
      <c r="I92" s="1152"/>
      <c r="J92" s="908" t="s">
        <v>775</v>
      </c>
      <c r="K92" s="1071" t="s">
        <v>570</v>
      </c>
      <c r="L92" s="1071">
        <v>1</v>
      </c>
      <c r="M92" s="1145"/>
      <c r="N92" s="1080" t="str">
        <f t="shared" si="23"/>
        <v>Included</v>
      </c>
      <c r="O92" s="1081">
        <f t="shared" si="24"/>
        <v>0</v>
      </c>
      <c r="P92" s="875"/>
      <c r="Q92" s="285">
        <f t="shared" si="25"/>
        <v>0</v>
      </c>
      <c r="R92" s="907">
        <f t="shared" si="22"/>
        <v>0</v>
      </c>
      <c r="S92" s="875"/>
      <c r="T92" s="904"/>
      <c r="U92" s="875"/>
      <c r="V92" s="905"/>
      <c r="W92" s="875"/>
      <c r="X92" s="875"/>
      <c r="Y92" s="875"/>
    </row>
    <row r="93" spans="1:25" s="876" customFormat="1" ht="33">
      <c r="A93" s="1071">
        <v>72</v>
      </c>
      <c r="B93" s="1071">
        <v>7000023290</v>
      </c>
      <c r="C93" s="1071">
        <v>10</v>
      </c>
      <c r="D93" s="908" t="s">
        <v>569</v>
      </c>
      <c r="E93" s="1071">
        <v>1000014547</v>
      </c>
      <c r="F93" s="1071">
        <v>85371000</v>
      </c>
      <c r="G93" s="1155"/>
      <c r="H93" s="1071">
        <v>18</v>
      </c>
      <c r="I93" s="1152"/>
      <c r="J93" s="908" t="s">
        <v>576</v>
      </c>
      <c r="K93" s="1071" t="s">
        <v>570</v>
      </c>
      <c r="L93" s="1071">
        <v>2</v>
      </c>
      <c r="M93" s="1145"/>
      <c r="N93" s="1080" t="str">
        <f t="shared" si="23"/>
        <v>Included</v>
      </c>
      <c r="O93" s="1081">
        <f t="shared" si="24"/>
        <v>0</v>
      </c>
      <c r="P93" s="875"/>
      <c r="Q93" s="285">
        <f t="shared" si="25"/>
        <v>0</v>
      </c>
      <c r="R93" s="907">
        <f t="shared" si="22"/>
        <v>0</v>
      </c>
      <c r="S93" s="875"/>
      <c r="T93" s="904"/>
      <c r="U93" s="875"/>
      <c r="V93" s="905"/>
      <c r="W93" s="875"/>
      <c r="X93" s="875"/>
      <c r="Y93" s="875"/>
    </row>
    <row r="94" spans="1:25" s="876" customFormat="1" ht="33">
      <c r="A94" s="1071">
        <v>73</v>
      </c>
      <c r="B94" s="1071">
        <v>7000023291</v>
      </c>
      <c r="C94" s="1071">
        <v>10</v>
      </c>
      <c r="D94" s="908" t="s">
        <v>569</v>
      </c>
      <c r="E94" s="1071">
        <v>1000001894</v>
      </c>
      <c r="F94" s="1071">
        <v>94059900</v>
      </c>
      <c r="G94" s="1155"/>
      <c r="H94" s="1071">
        <v>18</v>
      </c>
      <c r="I94" s="1152"/>
      <c r="J94" s="908" t="s">
        <v>577</v>
      </c>
      <c r="K94" s="1071" t="s">
        <v>570</v>
      </c>
      <c r="L94" s="1071">
        <v>2</v>
      </c>
      <c r="M94" s="1145"/>
      <c r="N94" s="1080" t="str">
        <f t="shared" si="23"/>
        <v>Included</v>
      </c>
      <c r="O94" s="1081">
        <f t="shared" si="24"/>
        <v>0</v>
      </c>
      <c r="P94" s="875"/>
      <c r="Q94" s="285">
        <f t="shared" si="25"/>
        <v>0</v>
      </c>
      <c r="R94" s="907">
        <f t="shared" si="22"/>
        <v>0</v>
      </c>
      <c r="S94" s="875"/>
      <c r="T94" s="904"/>
      <c r="U94" s="875"/>
      <c r="V94" s="905"/>
      <c r="W94" s="875"/>
      <c r="X94" s="875"/>
      <c r="Y94" s="875"/>
    </row>
    <row r="95" spans="1:25" s="876" customFormat="1" ht="33">
      <c r="A95" s="1071">
        <v>74</v>
      </c>
      <c r="B95" s="1071">
        <v>7000023292</v>
      </c>
      <c r="C95" s="1071">
        <v>10</v>
      </c>
      <c r="D95" s="908" t="s">
        <v>569</v>
      </c>
      <c r="E95" s="1071">
        <v>1000038387</v>
      </c>
      <c r="F95" s="1071">
        <v>94051090</v>
      </c>
      <c r="G95" s="1155"/>
      <c r="H95" s="1071">
        <v>18</v>
      </c>
      <c r="I95" s="1152"/>
      <c r="J95" s="908" t="s">
        <v>581</v>
      </c>
      <c r="K95" s="1071" t="s">
        <v>570</v>
      </c>
      <c r="L95" s="1071">
        <v>10</v>
      </c>
      <c r="M95" s="1145"/>
      <c r="N95" s="1080" t="str">
        <f t="shared" si="23"/>
        <v>Included</v>
      </c>
      <c r="O95" s="1081">
        <f t="shared" si="24"/>
        <v>0</v>
      </c>
      <c r="P95" s="875"/>
      <c r="Q95" s="285">
        <f t="shared" si="25"/>
        <v>0</v>
      </c>
      <c r="R95" s="907">
        <f t="shared" si="22"/>
        <v>0</v>
      </c>
      <c r="S95" s="875"/>
      <c r="T95" s="904"/>
      <c r="U95" s="875"/>
      <c r="V95" s="905"/>
      <c r="W95" s="875"/>
      <c r="X95" s="875"/>
      <c r="Y95" s="875"/>
    </row>
    <row r="96" spans="1:25" s="876" customFormat="1" ht="33">
      <c r="A96" s="1071">
        <v>75</v>
      </c>
      <c r="B96" s="1071">
        <v>7000023293</v>
      </c>
      <c r="C96" s="1071">
        <v>10</v>
      </c>
      <c r="D96" s="908" t="s">
        <v>569</v>
      </c>
      <c r="E96" s="1071">
        <v>1000038325</v>
      </c>
      <c r="F96" s="1071">
        <v>94059900</v>
      </c>
      <c r="G96" s="1155"/>
      <c r="H96" s="1071">
        <v>18</v>
      </c>
      <c r="I96" s="1152"/>
      <c r="J96" s="908" t="s">
        <v>578</v>
      </c>
      <c r="K96" s="1071" t="s">
        <v>570</v>
      </c>
      <c r="L96" s="1071">
        <v>20</v>
      </c>
      <c r="M96" s="1145"/>
      <c r="N96" s="1080" t="str">
        <f t="shared" si="23"/>
        <v>Included</v>
      </c>
      <c r="O96" s="1081">
        <f t="shared" si="24"/>
        <v>0</v>
      </c>
      <c r="P96" s="875"/>
      <c r="Q96" s="285">
        <f t="shared" si="25"/>
        <v>0</v>
      </c>
      <c r="R96" s="907">
        <f t="shared" si="22"/>
        <v>0</v>
      </c>
      <c r="S96" s="875"/>
      <c r="T96" s="904"/>
      <c r="U96" s="875"/>
      <c r="V96" s="905"/>
      <c r="W96" s="875"/>
      <c r="X96" s="875"/>
      <c r="Y96" s="875"/>
    </row>
    <row r="97" spans="1:51" ht="33">
      <c r="A97" s="1071">
        <v>76</v>
      </c>
      <c r="B97" s="1071">
        <v>7000023294</v>
      </c>
      <c r="C97" s="1071">
        <v>10</v>
      </c>
      <c r="D97" s="908" t="s">
        <v>569</v>
      </c>
      <c r="E97" s="1071">
        <v>1000038385</v>
      </c>
      <c r="F97" s="1071">
        <v>94059900</v>
      </c>
      <c r="G97" s="1155"/>
      <c r="H97" s="1071">
        <v>18</v>
      </c>
      <c r="I97" s="1152"/>
      <c r="J97" s="908" t="s">
        <v>776</v>
      </c>
      <c r="K97" s="1071" t="s">
        <v>570</v>
      </c>
      <c r="L97" s="1071">
        <v>12</v>
      </c>
      <c r="M97" s="1145"/>
      <c r="N97" s="1080" t="str">
        <f t="shared" ref="N97:N99" si="26">IF(M97=0, "Included",IF(ISERROR(L97*M97), M97, L97*M97))</f>
        <v>Included</v>
      </c>
      <c r="O97" s="1081">
        <f t="shared" ref="O97:O99" si="27">R97</f>
        <v>0</v>
      </c>
      <c r="P97" s="875"/>
      <c r="Q97" s="285">
        <f t="shared" ref="Q97:Q99" si="28">IF(N97="Included",0,N97)</f>
        <v>0</v>
      </c>
      <c r="R97" s="907">
        <f t="shared" si="22"/>
        <v>0</v>
      </c>
      <c r="S97" s="875"/>
      <c r="T97" s="904"/>
      <c r="V97" s="905"/>
      <c r="AB97" s="876"/>
      <c r="AL97" s="876"/>
      <c r="AM97" s="876"/>
      <c r="AN97" s="876"/>
      <c r="AO97" s="876"/>
      <c r="AP97" s="876"/>
      <c r="AQ97" s="876"/>
      <c r="AR97" s="876"/>
      <c r="AS97" s="876"/>
      <c r="AT97" s="876"/>
      <c r="AU97" s="876"/>
      <c r="AV97" s="876"/>
      <c r="AW97" s="876"/>
      <c r="AX97" s="876"/>
      <c r="AY97" s="876"/>
    </row>
    <row r="98" spans="1:51" ht="33">
      <c r="A98" s="1071">
        <v>77</v>
      </c>
      <c r="B98" s="1071">
        <v>7000023295</v>
      </c>
      <c r="C98" s="1071">
        <v>10</v>
      </c>
      <c r="D98" s="908" t="s">
        <v>569</v>
      </c>
      <c r="E98" s="1071">
        <v>1000004952</v>
      </c>
      <c r="F98" s="1071">
        <v>94059900</v>
      </c>
      <c r="G98" s="1155"/>
      <c r="H98" s="1071">
        <v>18</v>
      </c>
      <c r="I98" s="1152"/>
      <c r="J98" s="908" t="s">
        <v>777</v>
      </c>
      <c r="K98" s="1071" t="s">
        <v>570</v>
      </c>
      <c r="L98" s="1071">
        <v>1</v>
      </c>
      <c r="M98" s="1145"/>
      <c r="N98" s="1080" t="str">
        <f t="shared" si="26"/>
        <v>Included</v>
      </c>
      <c r="O98" s="1081">
        <f t="shared" si="27"/>
        <v>0</v>
      </c>
      <c r="P98" s="875"/>
      <c r="Q98" s="285">
        <f t="shared" si="28"/>
        <v>0</v>
      </c>
      <c r="R98" s="907">
        <f t="shared" si="22"/>
        <v>0</v>
      </c>
      <c r="S98" s="875"/>
      <c r="T98" s="904"/>
      <c r="V98" s="905"/>
      <c r="AB98" s="876"/>
      <c r="AL98" s="876"/>
      <c r="AM98" s="876"/>
      <c r="AN98" s="876"/>
      <c r="AO98" s="876"/>
      <c r="AP98" s="876"/>
      <c r="AQ98" s="876"/>
      <c r="AR98" s="876"/>
      <c r="AS98" s="876"/>
      <c r="AT98" s="876"/>
      <c r="AU98" s="876"/>
      <c r="AV98" s="876"/>
      <c r="AW98" s="876"/>
      <c r="AX98" s="876"/>
      <c r="AY98" s="876"/>
    </row>
    <row r="99" spans="1:51" ht="33">
      <c r="A99" s="1071">
        <v>78</v>
      </c>
      <c r="B99" s="1071">
        <v>7000023296</v>
      </c>
      <c r="C99" s="1071">
        <v>10</v>
      </c>
      <c r="D99" s="908" t="s">
        <v>569</v>
      </c>
      <c r="E99" s="1071">
        <v>1000013796</v>
      </c>
      <c r="F99" s="1071">
        <v>94059900</v>
      </c>
      <c r="G99" s="1155"/>
      <c r="H99" s="1071">
        <v>18</v>
      </c>
      <c r="I99" s="1152"/>
      <c r="J99" s="908" t="s">
        <v>631</v>
      </c>
      <c r="K99" s="1071" t="s">
        <v>571</v>
      </c>
      <c r="L99" s="1071">
        <v>1</v>
      </c>
      <c r="M99" s="1145"/>
      <c r="N99" s="1080" t="str">
        <f t="shared" si="26"/>
        <v>Included</v>
      </c>
      <c r="O99" s="1081">
        <f t="shared" si="27"/>
        <v>0</v>
      </c>
      <c r="P99" s="875"/>
      <c r="Q99" s="285">
        <f t="shared" si="28"/>
        <v>0</v>
      </c>
      <c r="R99" s="907">
        <f t="shared" si="22"/>
        <v>0</v>
      </c>
      <c r="S99" s="875"/>
      <c r="T99" s="904"/>
      <c r="V99" s="905"/>
      <c r="AB99" s="876"/>
      <c r="AL99" s="876"/>
      <c r="AM99" s="876"/>
      <c r="AN99" s="876"/>
      <c r="AO99" s="876"/>
      <c r="AP99" s="876"/>
      <c r="AQ99" s="876"/>
      <c r="AR99" s="876"/>
      <c r="AS99" s="876"/>
      <c r="AT99" s="876"/>
      <c r="AU99" s="876"/>
      <c r="AV99" s="876"/>
      <c r="AW99" s="876"/>
      <c r="AX99" s="876"/>
      <c r="AY99" s="876"/>
    </row>
    <row r="100" spans="1:51" ht="33">
      <c r="A100" s="1071">
        <v>79</v>
      </c>
      <c r="B100" s="1071">
        <v>7000023297</v>
      </c>
      <c r="C100" s="1071">
        <v>10</v>
      </c>
      <c r="D100" s="908" t="s">
        <v>659</v>
      </c>
      <c r="E100" s="1071">
        <v>1000050817</v>
      </c>
      <c r="F100" s="1071">
        <v>73045930</v>
      </c>
      <c r="G100" s="1155"/>
      <c r="H100" s="1071">
        <v>18</v>
      </c>
      <c r="I100" s="1152"/>
      <c r="J100" s="908" t="s">
        <v>679</v>
      </c>
      <c r="K100" s="1071" t="s">
        <v>570</v>
      </c>
      <c r="L100" s="1071">
        <v>10</v>
      </c>
      <c r="M100" s="1145"/>
      <c r="N100" s="1080" t="str">
        <f t="shared" ref="N100:N123" si="29">IF(M100=0, "Included",IF(ISERROR(L100*M100), M100, L100*M100))</f>
        <v>Included</v>
      </c>
      <c r="O100" s="1081">
        <f t="shared" ref="O100:O123" si="30">R100</f>
        <v>0</v>
      </c>
      <c r="P100" s="875"/>
      <c r="Q100" s="285">
        <f t="shared" ref="Q100:Q123" si="31">IF(N100="Included",0,N100)</f>
        <v>0</v>
      </c>
      <c r="R100" s="907">
        <f t="shared" ref="R100:R123" si="32">IF(I100="", H100*Q100/100,I100*Q100)</f>
        <v>0</v>
      </c>
      <c r="S100" s="875"/>
      <c r="T100" s="904"/>
      <c r="V100" s="905"/>
      <c r="AB100" s="876"/>
      <c r="AL100" s="876"/>
      <c r="AM100" s="876"/>
      <c r="AN100" s="876"/>
      <c r="AO100" s="876"/>
      <c r="AP100" s="876"/>
      <c r="AQ100" s="876"/>
      <c r="AR100" s="876"/>
      <c r="AS100" s="876"/>
      <c r="AT100" s="876"/>
      <c r="AU100" s="876"/>
      <c r="AV100" s="876"/>
      <c r="AW100" s="876"/>
      <c r="AX100" s="876"/>
      <c r="AY100" s="876"/>
    </row>
    <row r="101" spans="1:51" ht="33">
      <c r="A101" s="1071">
        <v>80</v>
      </c>
      <c r="B101" s="1071">
        <v>7000023298</v>
      </c>
      <c r="C101" s="1071">
        <v>10</v>
      </c>
      <c r="D101" s="908" t="s">
        <v>659</v>
      </c>
      <c r="E101" s="1071">
        <v>1000050814</v>
      </c>
      <c r="F101" s="1071">
        <v>73045930</v>
      </c>
      <c r="G101" s="1155"/>
      <c r="H101" s="1071">
        <v>18</v>
      </c>
      <c r="I101" s="1152"/>
      <c r="J101" s="908" t="s">
        <v>680</v>
      </c>
      <c r="K101" s="1071" t="s">
        <v>570</v>
      </c>
      <c r="L101" s="1071">
        <v>18</v>
      </c>
      <c r="M101" s="1145"/>
      <c r="N101" s="1080" t="str">
        <f t="shared" si="29"/>
        <v>Included</v>
      </c>
      <c r="O101" s="1081">
        <f t="shared" si="30"/>
        <v>0</v>
      </c>
      <c r="P101" s="875"/>
      <c r="Q101" s="285">
        <f t="shared" si="31"/>
        <v>0</v>
      </c>
      <c r="R101" s="907">
        <f t="shared" si="32"/>
        <v>0</v>
      </c>
      <c r="S101" s="875"/>
      <c r="T101" s="904"/>
      <c r="V101" s="905"/>
      <c r="AB101" s="876"/>
      <c r="AL101" s="876"/>
      <c r="AM101" s="876"/>
      <c r="AN101" s="876"/>
      <c r="AO101" s="876"/>
      <c r="AP101" s="876"/>
      <c r="AQ101" s="876"/>
      <c r="AR101" s="876"/>
      <c r="AS101" s="876"/>
      <c r="AT101" s="876"/>
      <c r="AU101" s="876"/>
      <c r="AV101" s="876"/>
      <c r="AW101" s="876"/>
      <c r="AX101" s="876"/>
      <c r="AY101" s="876"/>
    </row>
    <row r="102" spans="1:51" ht="33">
      <c r="A102" s="1071">
        <v>81</v>
      </c>
      <c r="B102" s="1071">
        <v>7000023299</v>
      </c>
      <c r="C102" s="1071">
        <v>10</v>
      </c>
      <c r="D102" s="908" t="s">
        <v>659</v>
      </c>
      <c r="E102" s="1071">
        <v>1000050815</v>
      </c>
      <c r="F102" s="1071">
        <v>73045930</v>
      </c>
      <c r="G102" s="1155"/>
      <c r="H102" s="1071">
        <v>18</v>
      </c>
      <c r="I102" s="1152"/>
      <c r="J102" s="908" t="s">
        <v>681</v>
      </c>
      <c r="K102" s="1071" t="s">
        <v>570</v>
      </c>
      <c r="L102" s="1071">
        <v>12</v>
      </c>
      <c r="M102" s="1145"/>
      <c r="N102" s="1080" t="str">
        <f t="shared" si="29"/>
        <v>Included</v>
      </c>
      <c r="O102" s="1081">
        <f t="shared" si="30"/>
        <v>0</v>
      </c>
      <c r="P102" s="875"/>
      <c r="Q102" s="285">
        <f t="shared" si="31"/>
        <v>0</v>
      </c>
      <c r="R102" s="907">
        <f t="shared" si="32"/>
        <v>0</v>
      </c>
      <c r="S102" s="875"/>
      <c r="T102" s="904"/>
      <c r="V102" s="905"/>
      <c r="AB102" s="876"/>
      <c r="AL102" s="876"/>
      <c r="AM102" s="876"/>
      <c r="AN102" s="876"/>
      <c r="AO102" s="876"/>
      <c r="AP102" s="876"/>
      <c r="AQ102" s="876"/>
      <c r="AR102" s="876"/>
      <c r="AS102" s="876"/>
      <c r="AT102" s="876"/>
      <c r="AU102" s="876"/>
      <c r="AV102" s="876"/>
      <c r="AW102" s="876"/>
      <c r="AX102" s="876"/>
      <c r="AY102" s="876"/>
    </row>
    <row r="103" spans="1:51" ht="33">
      <c r="A103" s="1071">
        <v>82</v>
      </c>
      <c r="B103" s="1071">
        <v>7000023300</v>
      </c>
      <c r="C103" s="1071">
        <v>10</v>
      </c>
      <c r="D103" s="908" t="s">
        <v>659</v>
      </c>
      <c r="E103" s="1071">
        <v>1000050816</v>
      </c>
      <c r="F103" s="1071">
        <v>73045930</v>
      </c>
      <c r="G103" s="1155"/>
      <c r="H103" s="1071">
        <v>18</v>
      </c>
      <c r="I103" s="1152"/>
      <c r="J103" s="908" t="s">
        <v>733</v>
      </c>
      <c r="K103" s="1071" t="s">
        <v>570</v>
      </c>
      <c r="L103" s="1071">
        <v>4</v>
      </c>
      <c r="M103" s="1145"/>
      <c r="N103" s="1080" t="str">
        <f t="shared" si="29"/>
        <v>Included</v>
      </c>
      <c r="O103" s="1081">
        <f t="shared" si="30"/>
        <v>0</v>
      </c>
      <c r="P103" s="875"/>
      <c r="Q103" s="285">
        <f t="shared" si="31"/>
        <v>0</v>
      </c>
      <c r="R103" s="907">
        <f t="shared" si="32"/>
        <v>0</v>
      </c>
      <c r="S103" s="875"/>
      <c r="T103" s="904"/>
      <c r="V103" s="905"/>
      <c r="AB103" s="876"/>
      <c r="AL103" s="876"/>
      <c r="AM103" s="876"/>
      <c r="AN103" s="876"/>
      <c r="AO103" s="876"/>
      <c r="AP103" s="876"/>
      <c r="AQ103" s="876"/>
      <c r="AR103" s="876"/>
      <c r="AS103" s="876"/>
      <c r="AT103" s="876"/>
      <c r="AU103" s="876"/>
      <c r="AV103" s="876"/>
      <c r="AW103" s="876"/>
      <c r="AX103" s="876"/>
      <c r="AY103" s="876"/>
    </row>
    <row r="104" spans="1:51" ht="33">
      <c r="A104" s="1071">
        <v>83</v>
      </c>
      <c r="B104" s="1071">
        <v>7000023301</v>
      </c>
      <c r="C104" s="1071">
        <v>10</v>
      </c>
      <c r="D104" s="908" t="s">
        <v>659</v>
      </c>
      <c r="E104" s="1071">
        <v>1000050812</v>
      </c>
      <c r="F104" s="1071">
        <v>73045930</v>
      </c>
      <c r="G104" s="1155"/>
      <c r="H104" s="1071">
        <v>18</v>
      </c>
      <c r="I104" s="1152"/>
      <c r="J104" s="908" t="s">
        <v>682</v>
      </c>
      <c r="K104" s="1071" t="s">
        <v>570</v>
      </c>
      <c r="L104" s="1071">
        <v>12</v>
      </c>
      <c r="M104" s="1145"/>
      <c r="N104" s="1080" t="str">
        <f t="shared" si="29"/>
        <v>Included</v>
      </c>
      <c r="O104" s="1081">
        <f t="shared" si="30"/>
        <v>0</v>
      </c>
      <c r="P104" s="875"/>
      <c r="Q104" s="285">
        <f t="shared" si="31"/>
        <v>0</v>
      </c>
      <c r="R104" s="907">
        <f t="shared" si="32"/>
        <v>0</v>
      </c>
      <c r="S104" s="875"/>
      <c r="T104" s="904"/>
      <c r="V104" s="905"/>
      <c r="AB104" s="876"/>
      <c r="AL104" s="876"/>
      <c r="AM104" s="876"/>
      <c r="AN104" s="876"/>
      <c r="AO104" s="876"/>
      <c r="AP104" s="876"/>
      <c r="AQ104" s="876"/>
      <c r="AR104" s="876"/>
      <c r="AS104" s="876"/>
      <c r="AT104" s="876"/>
      <c r="AU104" s="876"/>
      <c r="AV104" s="876"/>
      <c r="AW104" s="876"/>
      <c r="AX104" s="876"/>
      <c r="AY104" s="876"/>
    </row>
    <row r="105" spans="1:51" ht="33">
      <c r="A105" s="1071">
        <v>84</v>
      </c>
      <c r="B105" s="1071">
        <v>7000023302</v>
      </c>
      <c r="C105" s="1071">
        <v>10</v>
      </c>
      <c r="D105" s="908" t="s">
        <v>659</v>
      </c>
      <c r="E105" s="1071">
        <v>1000050813</v>
      </c>
      <c r="F105" s="1071">
        <v>73045930</v>
      </c>
      <c r="G105" s="1155"/>
      <c r="H105" s="1071">
        <v>18</v>
      </c>
      <c r="I105" s="1152"/>
      <c r="J105" s="908" t="s">
        <v>734</v>
      </c>
      <c r="K105" s="1071" t="s">
        <v>570</v>
      </c>
      <c r="L105" s="1071">
        <v>6</v>
      </c>
      <c r="M105" s="1145"/>
      <c r="N105" s="1080" t="str">
        <f t="shared" si="29"/>
        <v>Included</v>
      </c>
      <c r="O105" s="1081">
        <f t="shared" si="30"/>
        <v>0</v>
      </c>
      <c r="P105" s="875"/>
      <c r="Q105" s="285">
        <f t="shared" si="31"/>
        <v>0</v>
      </c>
      <c r="R105" s="907">
        <f t="shared" si="32"/>
        <v>0</v>
      </c>
      <c r="S105" s="875"/>
      <c r="T105" s="904"/>
      <c r="V105" s="905"/>
      <c r="AB105" s="876"/>
      <c r="AL105" s="876"/>
      <c r="AM105" s="876"/>
      <c r="AN105" s="876"/>
      <c r="AO105" s="876"/>
      <c r="AP105" s="876"/>
      <c r="AQ105" s="876"/>
      <c r="AR105" s="876"/>
      <c r="AS105" s="876"/>
      <c r="AT105" s="876"/>
      <c r="AU105" s="876"/>
      <c r="AV105" s="876"/>
      <c r="AW105" s="876"/>
      <c r="AX105" s="876"/>
      <c r="AY105" s="876"/>
    </row>
    <row r="106" spans="1:51" ht="33">
      <c r="A106" s="1071">
        <v>85</v>
      </c>
      <c r="B106" s="1071">
        <v>7000023303</v>
      </c>
      <c r="C106" s="1071">
        <v>10</v>
      </c>
      <c r="D106" s="908" t="s">
        <v>659</v>
      </c>
      <c r="E106" s="1071">
        <v>1000050811</v>
      </c>
      <c r="F106" s="1071">
        <v>73045930</v>
      </c>
      <c r="G106" s="1155"/>
      <c r="H106" s="1071">
        <v>18</v>
      </c>
      <c r="I106" s="1152"/>
      <c r="J106" s="908" t="s">
        <v>683</v>
      </c>
      <c r="K106" s="1071" t="s">
        <v>570</v>
      </c>
      <c r="L106" s="1071">
        <v>24</v>
      </c>
      <c r="M106" s="1145"/>
      <c r="N106" s="1080" t="str">
        <f t="shared" si="29"/>
        <v>Included</v>
      </c>
      <c r="O106" s="1081">
        <f t="shared" si="30"/>
        <v>0</v>
      </c>
      <c r="P106" s="875"/>
      <c r="Q106" s="285">
        <f t="shared" si="31"/>
        <v>0</v>
      </c>
      <c r="R106" s="907">
        <f t="shared" si="32"/>
        <v>0</v>
      </c>
      <c r="S106" s="875"/>
      <c r="T106" s="904"/>
      <c r="V106" s="905"/>
      <c r="AB106" s="876"/>
      <c r="AL106" s="876"/>
      <c r="AM106" s="876"/>
      <c r="AN106" s="876"/>
      <c r="AO106" s="876"/>
      <c r="AP106" s="876"/>
      <c r="AQ106" s="876"/>
      <c r="AR106" s="876"/>
      <c r="AS106" s="876"/>
      <c r="AT106" s="876"/>
      <c r="AU106" s="876"/>
      <c r="AV106" s="876"/>
      <c r="AW106" s="876"/>
      <c r="AX106" s="876"/>
      <c r="AY106" s="876"/>
    </row>
    <row r="107" spans="1:51" ht="33">
      <c r="A107" s="1071">
        <v>86</v>
      </c>
      <c r="B107" s="1071">
        <v>7000023304</v>
      </c>
      <c r="C107" s="1071">
        <v>10</v>
      </c>
      <c r="D107" s="908" t="s">
        <v>755</v>
      </c>
      <c r="E107" s="1071">
        <v>1000050973</v>
      </c>
      <c r="F107" s="1071">
        <v>73045930</v>
      </c>
      <c r="G107" s="1155"/>
      <c r="H107" s="1071">
        <v>18</v>
      </c>
      <c r="I107" s="1152"/>
      <c r="J107" s="908" t="s">
        <v>778</v>
      </c>
      <c r="K107" s="1071" t="s">
        <v>570</v>
      </c>
      <c r="L107" s="1071">
        <v>4</v>
      </c>
      <c r="M107" s="1145"/>
      <c r="N107" s="1080" t="str">
        <f t="shared" si="29"/>
        <v>Included</v>
      </c>
      <c r="O107" s="1081">
        <f t="shared" si="30"/>
        <v>0</v>
      </c>
      <c r="P107" s="875"/>
      <c r="Q107" s="285">
        <f t="shared" si="31"/>
        <v>0</v>
      </c>
      <c r="R107" s="907">
        <f t="shared" si="32"/>
        <v>0</v>
      </c>
      <c r="S107" s="875"/>
      <c r="T107" s="904"/>
      <c r="V107" s="905"/>
      <c r="AB107" s="876"/>
      <c r="AL107" s="876"/>
      <c r="AM107" s="876"/>
      <c r="AN107" s="876"/>
      <c r="AO107" s="876"/>
      <c r="AP107" s="876"/>
      <c r="AQ107" s="876"/>
      <c r="AR107" s="876"/>
      <c r="AS107" s="876"/>
      <c r="AT107" s="876"/>
      <c r="AU107" s="876"/>
      <c r="AV107" s="876"/>
      <c r="AW107" s="876"/>
      <c r="AX107" s="876"/>
      <c r="AY107" s="876"/>
    </row>
    <row r="108" spans="1:51" ht="16.5">
      <c r="A108" s="1071">
        <v>87</v>
      </c>
      <c r="B108" s="1071">
        <v>7000023129</v>
      </c>
      <c r="C108" s="1071">
        <v>10</v>
      </c>
      <c r="D108" s="908" t="s">
        <v>660</v>
      </c>
      <c r="E108" s="1071">
        <v>1000027625</v>
      </c>
      <c r="F108" s="1071">
        <v>85352919</v>
      </c>
      <c r="G108" s="1155"/>
      <c r="H108" s="1071">
        <v>18</v>
      </c>
      <c r="I108" s="1152"/>
      <c r="J108" s="908" t="s">
        <v>688</v>
      </c>
      <c r="K108" s="1071" t="s">
        <v>621</v>
      </c>
      <c r="L108" s="1071">
        <v>1</v>
      </c>
      <c r="M108" s="1145"/>
      <c r="N108" s="1080" t="str">
        <f t="shared" si="29"/>
        <v>Included</v>
      </c>
      <c r="O108" s="1081">
        <f t="shared" si="30"/>
        <v>0</v>
      </c>
      <c r="P108" s="875"/>
      <c r="Q108" s="285">
        <f t="shared" si="31"/>
        <v>0</v>
      </c>
      <c r="R108" s="907">
        <f t="shared" si="32"/>
        <v>0</v>
      </c>
      <c r="S108" s="875"/>
      <c r="T108" s="904"/>
      <c r="V108" s="905"/>
      <c r="AB108" s="876"/>
      <c r="AL108" s="876"/>
      <c r="AM108" s="876"/>
      <c r="AN108" s="876"/>
      <c r="AO108" s="876"/>
      <c r="AP108" s="876"/>
      <c r="AQ108" s="876"/>
      <c r="AR108" s="876"/>
      <c r="AS108" s="876"/>
      <c r="AT108" s="876"/>
      <c r="AU108" s="876"/>
      <c r="AV108" s="876"/>
      <c r="AW108" s="876"/>
      <c r="AX108" s="876"/>
      <c r="AY108" s="876"/>
    </row>
    <row r="109" spans="1:51" ht="16.5">
      <c r="A109" s="1071">
        <v>88</v>
      </c>
      <c r="B109" s="1071">
        <v>7000023470</v>
      </c>
      <c r="C109" s="1071">
        <v>10</v>
      </c>
      <c r="D109" s="908" t="s">
        <v>660</v>
      </c>
      <c r="E109" s="1071">
        <v>1000028091</v>
      </c>
      <c r="F109" s="1071">
        <v>85353090</v>
      </c>
      <c r="G109" s="1155"/>
      <c r="H109" s="1071">
        <v>18</v>
      </c>
      <c r="I109" s="1152"/>
      <c r="J109" s="908" t="s">
        <v>687</v>
      </c>
      <c r="K109" s="1071" t="s">
        <v>621</v>
      </c>
      <c r="L109" s="1071">
        <v>1</v>
      </c>
      <c r="M109" s="1145"/>
      <c r="N109" s="1080" t="str">
        <f t="shared" si="29"/>
        <v>Included</v>
      </c>
      <c r="O109" s="1081">
        <f t="shared" si="30"/>
        <v>0</v>
      </c>
      <c r="P109" s="875"/>
      <c r="Q109" s="285">
        <f t="shared" si="31"/>
        <v>0</v>
      </c>
      <c r="R109" s="907">
        <f t="shared" si="32"/>
        <v>0</v>
      </c>
      <c r="S109" s="875"/>
      <c r="T109" s="904"/>
      <c r="V109" s="905"/>
      <c r="AB109" s="876"/>
      <c r="AL109" s="876"/>
      <c r="AM109" s="876"/>
      <c r="AN109" s="876"/>
      <c r="AO109" s="876"/>
      <c r="AP109" s="876"/>
      <c r="AQ109" s="876"/>
      <c r="AR109" s="876"/>
      <c r="AS109" s="876"/>
      <c r="AT109" s="876"/>
      <c r="AU109" s="876"/>
      <c r="AV109" s="876"/>
      <c r="AW109" s="876"/>
      <c r="AX109" s="876"/>
      <c r="AY109" s="876"/>
    </row>
    <row r="110" spans="1:51" ht="16.5">
      <c r="A110" s="1071">
        <v>89</v>
      </c>
      <c r="B110" s="1071">
        <v>7000023471</v>
      </c>
      <c r="C110" s="1071">
        <v>10</v>
      </c>
      <c r="D110" s="908" t="s">
        <v>660</v>
      </c>
      <c r="E110" s="1071">
        <v>1000054976</v>
      </c>
      <c r="F110" s="1071">
        <v>85352919</v>
      </c>
      <c r="G110" s="1155"/>
      <c r="H110" s="1071">
        <v>18</v>
      </c>
      <c r="I110" s="1152"/>
      <c r="J110" s="908" t="s">
        <v>686</v>
      </c>
      <c r="K110" s="1071" t="s">
        <v>621</v>
      </c>
      <c r="L110" s="1071">
        <v>1</v>
      </c>
      <c r="M110" s="1145"/>
      <c r="N110" s="1080" t="str">
        <f t="shared" si="29"/>
        <v>Included</v>
      </c>
      <c r="O110" s="1081">
        <f t="shared" si="30"/>
        <v>0</v>
      </c>
      <c r="P110" s="875"/>
      <c r="Q110" s="285">
        <f t="shared" si="31"/>
        <v>0</v>
      </c>
      <c r="R110" s="907">
        <f t="shared" si="32"/>
        <v>0</v>
      </c>
      <c r="S110" s="875"/>
      <c r="T110" s="904"/>
      <c r="V110" s="905"/>
      <c r="AB110" s="876"/>
      <c r="AL110" s="876"/>
      <c r="AM110" s="876"/>
      <c r="AN110" s="876"/>
      <c r="AO110" s="876"/>
      <c r="AP110" s="876"/>
      <c r="AQ110" s="876"/>
      <c r="AR110" s="876"/>
      <c r="AS110" s="876"/>
      <c r="AT110" s="876"/>
      <c r="AU110" s="876"/>
      <c r="AV110" s="876"/>
      <c r="AW110" s="876"/>
      <c r="AX110" s="876"/>
      <c r="AY110" s="876"/>
    </row>
    <row r="111" spans="1:51" ht="16.5">
      <c r="A111" s="1071">
        <v>90</v>
      </c>
      <c r="B111" s="1071">
        <v>7000023472</v>
      </c>
      <c r="C111" s="1071">
        <v>10</v>
      </c>
      <c r="D111" s="908" t="s">
        <v>660</v>
      </c>
      <c r="E111" s="1071">
        <v>1000054977</v>
      </c>
      <c r="F111" s="1071">
        <v>85352919</v>
      </c>
      <c r="G111" s="1155"/>
      <c r="H111" s="1071">
        <v>18</v>
      </c>
      <c r="I111" s="1152"/>
      <c r="J111" s="908" t="s">
        <v>735</v>
      </c>
      <c r="K111" s="1071" t="s">
        <v>621</v>
      </c>
      <c r="L111" s="1071">
        <v>1</v>
      </c>
      <c r="M111" s="1145"/>
      <c r="N111" s="1080" t="str">
        <f t="shared" si="29"/>
        <v>Included</v>
      </c>
      <c r="O111" s="1081">
        <f t="shared" si="30"/>
        <v>0</v>
      </c>
      <c r="P111" s="875"/>
      <c r="Q111" s="285">
        <f t="shared" si="31"/>
        <v>0</v>
      </c>
      <c r="R111" s="907">
        <f t="shared" si="32"/>
        <v>0</v>
      </c>
      <c r="S111" s="875"/>
      <c r="T111" s="904"/>
      <c r="V111" s="905"/>
      <c r="AB111" s="876"/>
      <c r="AL111" s="876"/>
      <c r="AM111" s="876"/>
      <c r="AN111" s="876"/>
      <c r="AO111" s="876"/>
      <c r="AP111" s="876"/>
      <c r="AQ111" s="876"/>
      <c r="AR111" s="876"/>
      <c r="AS111" s="876"/>
      <c r="AT111" s="876"/>
      <c r="AU111" s="876"/>
      <c r="AV111" s="876"/>
      <c r="AW111" s="876"/>
      <c r="AX111" s="876"/>
      <c r="AY111" s="876"/>
    </row>
    <row r="112" spans="1:51" ht="16.5">
      <c r="A112" s="1071">
        <v>91</v>
      </c>
      <c r="B112" s="1071">
        <v>7000023473</v>
      </c>
      <c r="C112" s="1071">
        <v>10</v>
      </c>
      <c r="D112" s="908" t="s">
        <v>660</v>
      </c>
      <c r="E112" s="1071">
        <v>1000028372</v>
      </c>
      <c r="F112" s="1071">
        <v>85354010</v>
      </c>
      <c r="G112" s="1155"/>
      <c r="H112" s="1071">
        <v>18</v>
      </c>
      <c r="I112" s="1152"/>
      <c r="J112" s="908" t="s">
        <v>685</v>
      </c>
      <c r="K112" s="1071" t="s">
        <v>571</v>
      </c>
      <c r="L112" s="1071">
        <v>1</v>
      </c>
      <c r="M112" s="1145"/>
      <c r="N112" s="1080" t="str">
        <f t="shared" si="29"/>
        <v>Included</v>
      </c>
      <c r="O112" s="1081">
        <f t="shared" si="30"/>
        <v>0</v>
      </c>
      <c r="P112" s="875"/>
      <c r="Q112" s="285">
        <f t="shared" si="31"/>
        <v>0</v>
      </c>
      <c r="R112" s="907">
        <f t="shared" si="32"/>
        <v>0</v>
      </c>
      <c r="S112" s="875"/>
      <c r="T112" s="904"/>
      <c r="V112" s="905"/>
      <c r="AB112" s="876"/>
      <c r="AL112" s="876"/>
      <c r="AM112" s="876"/>
      <c r="AN112" s="876"/>
      <c r="AO112" s="876"/>
      <c r="AP112" s="876"/>
      <c r="AQ112" s="876"/>
      <c r="AR112" s="876"/>
      <c r="AS112" s="876"/>
      <c r="AT112" s="876"/>
      <c r="AU112" s="876"/>
      <c r="AV112" s="876"/>
      <c r="AW112" s="876"/>
      <c r="AX112" s="876"/>
      <c r="AY112" s="876"/>
    </row>
    <row r="113" spans="1:51" ht="16.5">
      <c r="A113" s="1071">
        <v>92</v>
      </c>
      <c r="B113" s="1071">
        <v>7000023474</v>
      </c>
      <c r="C113" s="1071">
        <v>10</v>
      </c>
      <c r="D113" s="908" t="s">
        <v>660</v>
      </c>
      <c r="E113" s="1071">
        <v>1000019912</v>
      </c>
      <c r="F113" s="1071">
        <v>85371000</v>
      </c>
      <c r="G113" s="1155"/>
      <c r="H113" s="1071">
        <v>18</v>
      </c>
      <c r="I113" s="1152"/>
      <c r="J113" s="908" t="s">
        <v>614</v>
      </c>
      <c r="K113" s="1071" t="s">
        <v>571</v>
      </c>
      <c r="L113" s="1071">
        <v>1</v>
      </c>
      <c r="M113" s="1145"/>
      <c r="N113" s="1080" t="str">
        <f t="shared" si="29"/>
        <v>Included</v>
      </c>
      <c r="O113" s="1081">
        <f t="shared" si="30"/>
        <v>0</v>
      </c>
      <c r="P113" s="875"/>
      <c r="Q113" s="285">
        <f t="shared" si="31"/>
        <v>0</v>
      </c>
      <c r="R113" s="907">
        <f t="shared" si="32"/>
        <v>0</v>
      </c>
      <c r="S113" s="875"/>
      <c r="T113" s="904"/>
      <c r="V113" s="905"/>
      <c r="AB113" s="876"/>
      <c r="AL113" s="876"/>
      <c r="AM113" s="876"/>
      <c r="AN113" s="876"/>
      <c r="AO113" s="876"/>
      <c r="AP113" s="876"/>
      <c r="AQ113" s="876"/>
      <c r="AR113" s="876"/>
      <c r="AS113" s="876"/>
      <c r="AT113" s="876"/>
      <c r="AU113" s="876"/>
      <c r="AV113" s="876"/>
      <c r="AW113" s="876"/>
      <c r="AX113" s="876"/>
      <c r="AY113" s="876"/>
    </row>
    <row r="114" spans="1:51" ht="16.5">
      <c r="A114" s="1071">
        <v>93</v>
      </c>
      <c r="B114" s="1071">
        <v>7000023475</v>
      </c>
      <c r="C114" s="1071">
        <v>10</v>
      </c>
      <c r="D114" s="908" t="s">
        <v>660</v>
      </c>
      <c r="E114" s="1071">
        <v>1000019927</v>
      </c>
      <c r="F114" s="1071">
        <v>85389000</v>
      </c>
      <c r="G114" s="1155"/>
      <c r="H114" s="1071">
        <v>18</v>
      </c>
      <c r="I114" s="1152"/>
      <c r="J114" s="908" t="s">
        <v>615</v>
      </c>
      <c r="K114" s="1071" t="s">
        <v>571</v>
      </c>
      <c r="L114" s="1071">
        <v>1</v>
      </c>
      <c r="M114" s="1145"/>
      <c r="N114" s="1080" t="str">
        <f t="shared" si="29"/>
        <v>Included</v>
      </c>
      <c r="O114" s="1081">
        <f t="shared" si="30"/>
        <v>0</v>
      </c>
      <c r="P114" s="875"/>
      <c r="Q114" s="285">
        <f t="shared" si="31"/>
        <v>0</v>
      </c>
      <c r="R114" s="907">
        <f t="shared" si="32"/>
        <v>0</v>
      </c>
      <c r="S114" s="875"/>
      <c r="T114" s="904"/>
      <c r="V114" s="905"/>
      <c r="AB114" s="876"/>
      <c r="AL114" s="876"/>
      <c r="AM114" s="876"/>
      <c r="AN114" s="876"/>
      <c r="AO114" s="876"/>
      <c r="AP114" s="876"/>
      <c r="AQ114" s="876"/>
      <c r="AR114" s="876"/>
      <c r="AS114" s="876"/>
      <c r="AT114" s="876"/>
      <c r="AU114" s="876"/>
      <c r="AV114" s="876"/>
      <c r="AW114" s="876"/>
      <c r="AX114" s="876"/>
      <c r="AY114" s="876"/>
    </row>
    <row r="115" spans="1:51" ht="16.5">
      <c r="A115" s="1071">
        <v>94</v>
      </c>
      <c r="B115" s="1071">
        <v>7000023476</v>
      </c>
      <c r="C115" s="1071">
        <v>10</v>
      </c>
      <c r="D115" s="908" t="s">
        <v>660</v>
      </c>
      <c r="E115" s="1071">
        <v>1000025950</v>
      </c>
      <c r="F115" s="1071">
        <v>85176210</v>
      </c>
      <c r="G115" s="1155"/>
      <c r="H115" s="1071">
        <v>18</v>
      </c>
      <c r="I115" s="1152"/>
      <c r="J115" s="908" t="s">
        <v>779</v>
      </c>
      <c r="K115" s="1071" t="s">
        <v>574</v>
      </c>
      <c r="L115" s="1071">
        <v>1</v>
      </c>
      <c r="M115" s="1145"/>
      <c r="N115" s="1080" t="str">
        <f t="shared" si="29"/>
        <v>Included</v>
      </c>
      <c r="O115" s="1081">
        <f t="shared" si="30"/>
        <v>0</v>
      </c>
      <c r="P115" s="875"/>
      <c r="Q115" s="285">
        <f t="shared" si="31"/>
        <v>0</v>
      </c>
      <c r="R115" s="907">
        <f t="shared" si="32"/>
        <v>0</v>
      </c>
      <c r="S115" s="875"/>
      <c r="T115" s="904"/>
      <c r="V115" s="905"/>
      <c r="AB115" s="876"/>
      <c r="AL115" s="876"/>
      <c r="AM115" s="876"/>
      <c r="AN115" s="876"/>
      <c r="AO115" s="876"/>
      <c r="AP115" s="876"/>
      <c r="AQ115" s="876"/>
      <c r="AR115" s="876"/>
      <c r="AS115" s="876"/>
      <c r="AT115" s="876"/>
      <c r="AU115" s="876"/>
      <c r="AV115" s="876"/>
      <c r="AW115" s="876"/>
      <c r="AX115" s="876"/>
      <c r="AY115" s="876"/>
    </row>
    <row r="116" spans="1:51" ht="16.5">
      <c r="A116" s="1071">
        <v>95</v>
      </c>
      <c r="B116" s="1071">
        <v>7000023477</v>
      </c>
      <c r="C116" s="1071">
        <v>10</v>
      </c>
      <c r="D116" s="908" t="s">
        <v>660</v>
      </c>
      <c r="E116" s="1071">
        <v>1000032289</v>
      </c>
      <c r="F116" s="1071">
        <v>84819090</v>
      </c>
      <c r="G116" s="1155"/>
      <c r="H116" s="1071">
        <v>18</v>
      </c>
      <c r="I116" s="1152"/>
      <c r="J116" s="908" t="s">
        <v>780</v>
      </c>
      <c r="K116" s="1071" t="s">
        <v>574</v>
      </c>
      <c r="L116" s="1071">
        <v>1</v>
      </c>
      <c r="M116" s="1145"/>
      <c r="N116" s="1080" t="str">
        <f t="shared" si="29"/>
        <v>Included</v>
      </c>
      <c r="O116" s="1081">
        <f t="shared" si="30"/>
        <v>0</v>
      </c>
      <c r="P116" s="875"/>
      <c r="Q116" s="285">
        <f t="shared" si="31"/>
        <v>0</v>
      </c>
      <c r="R116" s="907">
        <f t="shared" si="32"/>
        <v>0</v>
      </c>
      <c r="S116" s="875"/>
      <c r="T116" s="904"/>
      <c r="V116" s="905"/>
      <c r="AB116" s="876"/>
      <c r="AL116" s="876"/>
      <c r="AM116" s="876"/>
      <c r="AN116" s="876"/>
      <c r="AO116" s="876"/>
      <c r="AP116" s="876"/>
      <c r="AQ116" s="876"/>
      <c r="AR116" s="876"/>
      <c r="AS116" s="876"/>
      <c r="AT116" s="876"/>
      <c r="AU116" s="876"/>
      <c r="AV116" s="876"/>
      <c r="AW116" s="876"/>
      <c r="AX116" s="876"/>
      <c r="AY116" s="876"/>
    </row>
    <row r="117" spans="1:51" ht="16.5">
      <c r="A117" s="1071">
        <v>96</v>
      </c>
      <c r="B117" s="1071">
        <v>7000023478</v>
      </c>
      <c r="C117" s="1071">
        <v>10</v>
      </c>
      <c r="D117" s="908" t="s">
        <v>660</v>
      </c>
      <c r="E117" s="1071">
        <v>1000053851</v>
      </c>
      <c r="F117" s="1071">
        <v>76169990</v>
      </c>
      <c r="G117" s="1155"/>
      <c r="H117" s="1071">
        <v>18</v>
      </c>
      <c r="I117" s="1152"/>
      <c r="J117" s="908" t="s">
        <v>684</v>
      </c>
      <c r="K117" s="1071" t="s">
        <v>621</v>
      </c>
      <c r="L117" s="1071">
        <v>1</v>
      </c>
      <c r="M117" s="1145"/>
      <c r="N117" s="1080" t="str">
        <f t="shared" si="29"/>
        <v>Included</v>
      </c>
      <c r="O117" s="1081">
        <f t="shared" si="30"/>
        <v>0</v>
      </c>
      <c r="P117" s="875"/>
      <c r="Q117" s="285">
        <f t="shared" si="31"/>
        <v>0</v>
      </c>
      <c r="R117" s="907">
        <f t="shared" si="32"/>
        <v>0</v>
      </c>
      <c r="S117" s="875"/>
      <c r="T117" s="904"/>
      <c r="V117" s="905"/>
      <c r="AB117" s="876"/>
      <c r="AL117" s="876"/>
      <c r="AM117" s="876"/>
      <c r="AN117" s="876"/>
      <c r="AO117" s="876"/>
      <c r="AP117" s="876"/>
      <c r="AQ117" s="876"/>
      <c r="AR117" s="876"/>
      <c r="AS117" s="876"/>
      <c r="AT117" s="876"/>
      <c r="AU117" s="876"/>
      <c r="AV117" s="876"/>
      <c r="AW117" s="876"/>
      <c r="AX117" s="876"/>
      <c r="AY117" s="876"/>
    </row>
    <row r="118" spans="1:51" ht="16.5">
      <c r="A118" s="1071">
        <v>97</v>
      </c>
      <c r="B118" s="1071">
        <v>7000023479</v>
      </c>
      <c r="C118" s="1071">
        <v>10</v>
      </c>
      <c r="D118" s="908" t="s">
        <v>660</v>
      </c>
      <c r="E118" s="1071">
        <v>1000054979</v>
      </c>
      <c r="F118" s="1071">
        <v>85352919</v>
      </c>
      <c r="G118" s="1155"/>
      <c r="H118" s="1071">
        <v>18</v>
      </c>
      <c r="I118" s="1152"/>
      <c r="J118" s="908" t="s">
        <v>689</v>
      </c>
      <c r="K118" s="1071" t="s">
        <v>621</v>
      </c>
      <c r="L118" s="1071">
        <v>1</v>
      </c>
      <c r="M118" s="1145"/>
      <c r="N118" s="1080" t="str">
        <f t="shared" si="29"/>
        <v>Included</v>
      </c>
      <c r="O118" s="1081">
        <f t="shared" si="30"/>
        <v>0</v>
      </c>
      <c r="P118" s="875"/>
      <c r="Q118" s="285">
        <f t="shared" si="31"/>
        <v>0</v>
      </c>
      <c r="R118" s="907">
        <f t="shared" si="32"/>
        <v>0</v>
      </c>
      <c r="S118" s="875"/>
      <c r="T118" s="904"/>
      <c r="V118" s="905"/>
      <c r="AB118" s="876"/>
      <c r="AL118" s="876"/>
      <c r="AM118" s="876"/>
      <c r="AN118" s="876"/>
      <c r="AO118" s="876"/>
      <c r="AP118" s="876"/>
      <c r="AQ118" s="876"/>
      <c r="AR118" s="876"/>
      <c r="AS118" s="876"/>
      <c r="AT118" s="876"/>
      <c r="AU118" s="876"/>
      <c r="AV118" s="876"/>
      <c r="AW118" s="876"/>
      <c r="AX118" s="876"/>
      <c r="AY118" s="876"/>
    </row>
    <row r="119" spans="1:51" ht="82.5">
      <c r="A119" s="1071">
        <v>98</v>
      </c>
      <c r="B119" s="1071">
        <v>7000023305</v>
      </c>
      <c r="C119" s="1071">
        <v>10</v>
      </c>
      <c r="D119" s="908" t="s">
        <v>756</v>
      </c>
      <c r="E119" s="1071">
        <v>1000015954</v>
      </c>
      <c r="F119" s="1071">
        <v>73082011</v>
      </c>
      <c r="G119" s="1155"/>
      <c r="H119" s="1071">
        <v>18</v>
      </c>
      <c r="I119" s="1152"/>
      <c r="J119" s="908" t="s">
        <v>582</v>
      </c>
      <c r="K119" s="1071" t="s">
        <v>583</v>
      </c>
      <c r="L119" s="1071">
        <v>439</v>
      </c>
      <c r="M119" s="1145"/>
      <c r="N119" s="1080" t="str">
        <f t="shared" si="29"/>
        <v>Included</v>
      </c>
      <c r="O119" s="1081">
        <f t="shared" si="30"/>
        <v>0</v>
      </c>
      <c r="P119" s="875"/>
      <c r="Q119" s="285">
        <f t="shared" si="31"/>
        <v>0</v>
      </c>
      <c r="R119" s="907">
        <f t="shared" si="32"/>
        <v>0</v>
      </c>
      <c r="S119" s="875"/>
      <c r="T119" s="904"/>
      <c r="V119" s="905"/>
      <c r="AB119" s="876"/>
      <c r="AL119" s="876"/>
      <c r="AM119" s="876"/>
      <c r="AN119" s="876"/>
      <c r="AO119" s="876"/>
      <c r="AP119" s="876"/>
      <c r="AQ119" s="876"/>
      <c r="AR119" s="876"/>
      <c r="AS119" s="876"/>
      <c r="AT119" s="876"/>
      <c r="AU119" s="876"/>
      <c r="AV119" s="876"/>
      <c r="AW119" s="876"/>
      <c r="AX119" s="876"/>
      <c r="AY119" s="876"/>
    </row>
    <row r="120" spans="1:51" ht="82.5">
      <c r="A120" s="1071">
        <v>99</v>
      </c>
      <c r="B120" s="1071">
        <v>7000023306</v>
      </c>
      <c r="C120" s="1071">
        <v>10</v>
      </c>
      <c r="D120" s="908" t="s">
        <v>756</v>
      </c>
      <c r="E120" s="1071">
        <v>1000015953</v>
      </c>
      <c r="F120" s="1071">
        <v>73082011</v>
      </c>
      <c r="G120" s="1155"/>
      <c r="H120" s="1071">
        <v>18</v>
      </c>
      <c r="I120" s="1152"/>
      <c r="J120" s="908" t="s">
        <v>690</v>
      </c>
      <c r="K120" s="1071" t="s">
        <v>583</v>
      </c>
      <c r="L120" s="1071">
        <v>161</v>
      </c>
      <c r="M120" s="1145"/>
      <c r="N120" s="1080" t="str">
        <f t="shared" si="29"/>
        <v>Included</v>
      </c>
      <c r="O120" s="1081">
        <f t="shared" si="30"/>
        <v>0</v>
      </c>
      <c r="P120" s="875"/>
      <c r="Q120" s="285">
        <f t="shared" si="31"/>
        <v>0</v>
      </c>
      <c r="R120" s="907">
        <f t="shared" si="32"/>
        <v>0</v>
      </c>
      <c r="S120" s="875"/>
      <c r="T120" s="904"/>
      <c r="V120" s="905"/>
      <c r="AB120" s="876"/>
      <c r="AL120" s="876"/>
      <c r="AM120" s="876"/>
      <c r="AN120" s="876"/>
      <c r="AO120" s="876"/>
      <c r="AP120" s="876"/>
      <c r="AQ120" s="876"/>
      <c r="AR120" s="876"/>
      <c r="AS120" s="876"/>
      <c r="AT120" s="876"/>
      <c r="AU120" s="876"/>
      <c r="AV120" s="876"/>
      <c r="AW120" s="876"/>
      <c r="AX120" s="876"/>
      <c r="AY120" s="876"/>
    </row>
    <row r="121" spans="1:51" ht="49.5">
      <c r="A121" s="1071">
        <v>99</v>
      </c>
      <c r="B121" s="1071">
        <v>7000023307</v>
      </c>
      <c r="C121" s="1071">
        <v>10</v>
      </c>
      <c r="D121" s="908" t="s">
        <v>756</v>
      </c>
      <c r="E121" s="1071">
        <v>1000011713</v>
      </c>
      <c r="F121" s="1071">
        <v>73082011</v>
      </c>
      <c r="G121" s="1155"/>
      <c r="H121" s="1071">
        <v>18</v>
      </c>
      <c r="I121" s="1152"/>
      <c r="J121" s="908" t="s">
        <v>584</v>
      </c>
      <c r="K121" s="1071" t="s">
        <v>583</v>
      </c>
      <c r="L121" s="1071">
        <v>22</v>
      </c>
      <c r="M121" s="1145"/>
      <c r="N121" s="1080" t="str">
        <f t="shared" ref="N121" si="33">IF(M121=0, "Included",IF(ISERROR(L121*M121), M121, L121*M121))</f>
        <v>Included</v>
      </c>
      <c r="O121" s="1081">
        <f t="shared" ref="O121" si="34">R121</f>
        <v>0</v>
      </c>
      <c r="P121" s="875"/>
      <c r="Q121" s="285">
        <f t="shared" ref="Q121" si="35">IF(N121="Included",0,N121)</f>
        <v>0</v>
      </c>
      <c r="R121" s="907">
        <f t="shared" ref="R121" si="36">IF(I121="", H121*Q121/100,I121*Q121)</f>
        <v>0</v>
      </c>
      <c r="S121" s="875"/>
      <c r="T121" s="904"/>
      <c r="V121" s="905"/>
      <c r="AB121" s="876"/>
      <c r="AL121" s="876"/>
      <c r="AM121" s="876"/>
      <c r="AN121" s="876"/>
      <c r="AO121" s="876"/>
      <c r="AP121" s="876"/>
      <c r="AQ121" s="876"/>
      <c r="AR121" s="876"/>
      <c r="AS121" s="876"/>
      <c r="AT121" s="876"/>
      <c r="AU121" s="876"/>
      <c r="AV121" s="876"/>
      <c r="AW121" s="876"/>
      <c r="AX121" s="876"/>
      <c r="AY121" s="876"/>
    </row>
    <row r="122" spans="1:51" ht="49.5">
      <c r="A122" s="1071">
        <v>99</v>
      </c>
      <c r="B122" s="1071">
        <v>7000023308</v>
      </c>
      <c r="C122" s="1071">
        <v>10</v>
      </c>
      <c r="D122" s="908" t="s">
        <v>756</v>
      </c>
      <c r="E122" s="1071">
        <v>1000012373</v>
      </c>
      <c r="F122" s="1071">
        <v>73082011</v>
      </c>
      <c r="G122" s="1155"/>
      <c r="H122" s="1071">
        <v>18</v>
      </c>
      <c r="I122" s="1152"/>
      <c r="J122" s="908" t="s">
        <v>585</v>
      </c>
      <c r="K122" s="1071" t="s">
        <v>583</v>
      </c>
      <c r="L122" s="1071">
        <v>30</v>
      </c>
      <c r="M122" s="1145"/>
      <c r="N122" s="1080" t="str">
        <f t="shared" si="29"/>
        <v>Included</v>
      </c>
      <c r="O122" s="1081">
        <f t="shared" si="30"/>
        <v>0</v>
      </c>
      <c r="P122" s="875"/>
      <c r="Q122" s="285">
        <f t="shared" si="31"/>
        <v>0</v>
      </c>
      <c r="R122" s="907">
        <f t="shared" si="32"/>
        <v>0</v>
      </c>
      <c r="S122" s="875"/>
      <c r="T122" s="904"/>
      <c r="V122" s="905"/>
      <c r="AB122" s="876"/>
      <c r="AL122" s="876"/>
      <c r="AM122" s="876"/>
      <c r="AN122" s="876"/>
      <c r="AO122" s="876"/>
      <c r="AP122" s="876"/>
      <c r="AQ122" s="876"/>
      <c r="AR122" s="876"/>
      <c r="AS122" s="876"/>
      <c r="AT122" s="876"/>
      <c r="AU122" s="876"/>
      <c r="AV122" s="876"/>
      <c r="AW122" s="876"/>
      <c r="AX122" s="876"/>
      <c r="AY122" s="876"/>
    </row>
    <row r="123" spans="1:51" ht="33">
      <c r="A123" s="1071">
        <v>100</v>
      </c>
      <c r="B123" s="1071">
        <v>7000023289</v>
      </c>
      <c r="C123" s="1071">
        <v>10</v>
      </c>
      <c r="D123" s="908" t="s">
        <v>757</v>
      </c>
      <c r="E123" s="1071">
        <v>1000006285</v>
      </c>
      <c r="F123" s="1071">
        <v>84151090</v>
      </c>
      <c r="G123" s="1155"/>
      <c r="H123" s="1071">
        <v>28</v>
      </c>
      <c r="I123" s="1152"/>
      <c r="J123" s="908" t="s">
        <v>632</v>
      </c>
      <c r="K123" s="1071" t="s">
        <v>574</v>
      </c>
      <c r="L123" s="1071">
        <v>1</v>
      </c>
      <c r="M123" s="1145"/>
      <c r="N123" s="1080" t="str">
        <f t="shared" si="29"/>
        <v>Included</v>
      </c>
      <c r="O123" s="1081">
        <f t="shared" si="30"/>
        <v>0</v>
      </c>
      <c r="P123" s="875"/>
      <c r="Q123" s="285">
        <f t="shared" si="31"/>
        <v>0</v>
      </c>
      <c r="R123" s="907">
        <f t="shared" si="32"/>
        <v>0</v>
      </c>
      <c r="S123" s="875"/>
      <c r="T123" s="904"/>
      <c r="V123" s="905"/>
      <c r="AB123" s="876"/>
      <c r="AL123" s="876"/>
      <c r="AM123" s="876"/>
      <c r="AN123" s="876"/>
      <c r="AO123" s="876"/>
      <c r="AP123" s="876"/>
      <c r="AQ123" s="876"/>
      <c r="AR123" s="876"/>
      <c r="AS123" s="876"/>
      <c r="AT123" s="876"/>
      <c r="AU123" s="876"/>
      <c r="AV123" s="876"/>
      <c r="AW123" s="876"/>
      <c r="AX123" s="876"/>
      <c r="AY123" s="876"/>
    </row>
    <row r="124" spans="1:51" ht="26.45" customHeight="1">
      <c r="A124" s="1151" t="s">
        <v>341</v>
      </c>
      <c r="B124" s="1056" t="s">
        <v>751</v>
      </c>
      <c r="C124" s="1057"/>
      <c r="D124" s="1057"/>
      <c r="E124" s="1057"/>
      <c r="F124" s="1057"/>
      <c r="G124" s="1057"/>
      <c r="H124" s="1057"/>
      <c r="I124" s="1151"/>
      <c r="J124" s="1058"/>
      <c r="K124" s="1053"/>
      <c r="L124" s="1053"/>
      <c r="M124" s="1054"/>
      <c r="N124" s="1053"/>
      <c r="O124" s="1079"/>
      <c r="P124" s="875"/>
      <c r="Q124" s="285"/>
      <c r="R124" s="907"/>
      <c r="S124" s="875"/>
      <c r="T124" s="904"/>
      <c r="V124" s="905"/>
      <c r="AB124" s="876"/>
      <c r="AL124" s="876"/>
      <c r="AM124" s="876"/>
      <c r="AN124" s="876"/>
      <c r="AO124" s="876"/>
      <c r="AP124" s="876"/>
      <c r="AQ124" s="876"/>
      <c r="AR124" s="876"/>
      <c r="AS124" s="876"/>
      <c r="AT124" s="876"/>
      <c r="AU124" s="876"/>
      <c r="AV124" s="876"/>
      <c r="AW124" s="876"/>
      <c r="AX124" s="876"/>
      <c r="AY124" s="876"/>
    </row>
    <row r="125" spans="1:51" ht="16.5">
      <c r="A125" s="1071">
        <v>1</v>
      </c>
      <c r="B125" s="1071">
        <v>7000023341</v>
      </c>
      <c r="C125" s="1071">
        <v>10</v>
      </c>
      <c r="D125" s="908" t="s">
        <v>781</v>
      </c>
      <c r="E125" s="1071">
        <v>1000017518</v>
      </c>
      <c r="F125" s="1071">
        <v>85364900</v>
      </c>
      <c r="G125" s="1155"/>
      <c r="H125" s="1071">
        <v>18</v>
      </c>
      <c r="I125" s="1152"/>
      <c r="J125" s="908" t="s">
        <v>692</v>
      </c>
      <c r="K125" s="1071" t="s">
        <v>570</v>
      </c>
      <c r="L125" s="1071">
        <v>2</v>
      </c>
      <c r="M125" s="1145"/>
      <c r="N125" s="1080" t="str">
        <f t="shared" si="4"/>
        <v>Included</v>
      </c>
      <c r="O125" s="1081">
        <f t="shared" si="5"/>
        <v>0</v>
      </c>
      <c r="P125" s="875"/>
      <c r="Q125" s="285">
        <f t="shared" si="6"/>
        <v>0</v>
      </c>
      <c r="R125" s="907">
        <f>IF(I125="", H125*Q125/100,I125*Q125)</f>
        <v>0</v>
      </c>
      <c r="S125" s="875"/>
      <c r="T125" s="904"/>
      <c r="V125" s="905"/>
      <c r="AB125" s="876"/>
      <c r="AL125" s="876"/>
      <c r="AM125" s="876"/>
      <c r="AN125" s="876"/>
      <c r="AO125" s="876"/>
      <c r="AP125" s="876"/>
      <c r="AQ125" s="876"/>
      <c r="AR125" s="876"/>
      <c r="AS125" s="876"/>
      <c r="AT125" s="876"/>
      <c r="AU125" s="876"/>
      <c r="AV125" s="876"/>
      <c r="AW125" s="876"/>
      <c r="AX125" s="876"/>
      <c r="AY125" s="876"/>
    </row>
    <row r="126" spans="1:51" ht="16.5">
      <c r="A126" s="1071">
        <v>5</v>
      </c>
      <c r="B126" s="1071">
        <v>7000023342</v>
      </c>
      <c r="C126" s="1071">
        <v>10</v>
      </c>
      <c r="D126" s="908" t="s">
        <v>781</v>
      </c>
      <c r="E126" s="1071">
        <v>1000022512</v>
      </c>
      <c r="F126" s="1071">
        <v>90311000</v>
      </c>
      <c r="G126" s="1155"/>
      <c r="H126" s="1071">
        <v>18</v>
      </c>
      <c r="I126" s="1152"/>
      <c r="J126" s="908" t="s">
        <v>693</v>
      </c>
      <c r="K126" s="1071" t="s">
        <v>570</v>
      </c>
      <c r="L126" s="1071">
        <v>2</v>
      </c>
      <c r="M126" s="1145"/>
      <c r="N126" s="1080" t="str">
        <f t="shared" si="4"/>
        <v>Included</v>
      </c>
      <c r="O126" s="1081">
        <f t="shared" si="5"/>
        <v>0</v>
      </c>
      <c r="P126" s="875"/>
      <c r="Q126" s="285">
        <f t="shared" si="6"/>
        <v>0</v>
      </c>
      <c r="R126" s="907">
        <f t="shared" ref="R126:R141" si="37">IF(I126="", H126*Q126/100,I126*Q126)</f>
        <v>0</v>
      </c>
      <c r="S126" s="875"/>
      <c r="T126" s="904"/>
      <c r="V126" s="905"/>
      <c r="AB126" s="876"/>
      <c r="AL126" s="876"/>
      <c r="AM126" s="876"/>
      <c r="AN126" s="876"/>
      <c r="AO126" s="876"/>
      <c r="AP126" s="876"/>
      <c r="AQ126" s="876"/>
      <c r="AR126" s="876"/>
      <c r="AS126" s="876"/>
      <c r="AT126" s="876"/>
      <c r="AU126" s="876"/>
      <c r="AV126" s="876"/>
      <c r="AW126" s="876"/>
      <c r="AX126" s="876"/>
      <c r="AY126" s="876"/>
    </row>
    <row r="127" spans="1:51" ht="49.5">
      <c r="A127" s="1071">
        <v>6</v>
      </c>
      <c r="B127" s="1071">
        <v>7000023343</v>
      </c>
      <c r="C127" s="1071">
        <v>10</v>
      </c>
      <c r="D127" s="908" t="s">
        <v>781</v>
      </c>
      <c r="E127" s="1071">
        <v>1000022510</v>
      </c>
      <c r="F127" s="1071">
        <v>85176290</v>
      </c>
      <c r="G127" s="1155"/>
      <c r="H127" s="1071">
        <v>18</v>
      </c>
      <c r="I127" s="1152"/>
      <c r="J127" s="908" t="s">
        <v>694</v>
      </c>
      <c r="K127" s="1071" t="s">
        <v>570</v>
      </c>
      <c r="L127" s="1071">
        <v>3</v>
      </c>
      <c r="M127" s="1145"/>
      <c r="N127" s="1080" t="str">
        <f t="shared" si="4"/>
        <v>Included</v>
      </c>
      <c r="O127" s="1081">
        <f t="shared" si="5"/>
        <v>0</v>
      </c>
      <c r="P127" s="875"/>
      <c r="Q127" s="285">
        <f t="shared" si="6"/>
        <v>0</v>
      </c>
      <c r="R127" s="907">
        <f t="shared" si="37"/>
        <v>0</v>
      </c>
      <c r="S127" s="875"/>
      <c r="T127" s="904"/>
      <c r="V127" s="905"/>
      <c r="AB127" s="876"/>
      <c r="AL127" s="876"/>
      <c r="AM127" s="876"/>
      <c r="AN127" s="876"/>
      <c r="AO127" s="876"/>
      <c r="AP127" s="876"/>
      <c r="AQ127" s="876"/>
      <c r="AR127" s="876"/>
      <c r="AS127" s="876"/>
      <c r="AT127" s="876"/>
      <c r="AU127" s="876"/>
      <c r="AV127" s="876"/>
      <c r="AW127" s="876"/>
      <c r="AX127" s="876"/>
      <c r="AY127" s="876"/>
    </row>
    <row r="128" spans="1:51" ht="49.5">
      <c r="A128" s="1071">
        <v>7</v>
      </c>
      <c r="B128" s="1071">
        <v>7000023344</v>
      </c>
      <c r="C128" s="1071">
        <v>10</v>
      </c>
      <c r="D128" s="908" t="s">
        <v>781</v>
      </c>
      <c r="E128" s="1071">
        <v>1000022487</v>
      </c>
      <c r="F128" s="1071">
        <v>85447090</v>
      </c>
      <c r="G128" s="1155"/>
      <c r="H128" s="1071">
        <v>18</v>
      </c>
      <c r="I128" s="1152"/>
      <c r="J128" s="908" t="s">
        <v>695</v>
      </c>
      <c r="K128" s="1071" t="s">
        <v>570</v>
      </c>
      <c r="L128" s="1071">
        <v>1</v>
      </c>
      <c r="M128" s="1145"/>
      <c r="N128" s="1080" t="str">
        <f t="shared" si="4"/>
        <v>Included</v>
      </c>
      <c r="O128" s="1081">
        <f t="shared" si="5"/>
        <v>0</v>
      </c>
      <c r="P128" s="875"/>
      <c r="Q128" s="285">
        <f t="shared" si="6"/>
        <v>0</v>
      </c>
      <c r="R128" s="907">
        <f t="shared" si="37"/>
        <v>0</v>
      </c>
      <c r="S128" s="875"/>
      <c r="T128" s="904"/>
      <c r="V128" s="905"/>
      <c r="AB128" s="876"/>
      <c r="AL128" s="876"/>
      <c r="AM128" s="876"/>
      <c r="AN128" s="876"/>
      <c r="AO128" s="876"/>
      <c r="AP128" s="876"/>
      <c r="AQ128" s="876"/>
      <c r="AR128" s="876"/>
      <c r="AS128" s="876"/>
      <c r="AT128" s="876"/>
      <c r="AU128" s="876"/>
      <c r="AV128" s="876"/>
      <c r="AW128" s="876"/>
      <c r="AX128" s="876"/>
      <c r="AY128" s="876"/>
    </row>
    <row r="129" spans="1:51" ht="132">
      <c r="A129" s="1071">
        <v>8</v>
      </c>
      <c r="B129" s="1071">
        <v>7000023345</v>
      </c>
      <c r="C129" s="1071">
        <v>10</v>
      </c>
      <c r="D129" s="908" t="s">
        <v>782</v>
      </c>
      <c r="E129" s="1071">
        <v>1000031367</v>
      </c>
      <c r="F129" s="1071">
        <v>85176260</v>
      </c>
      <c r="G129" s="1155"/>
      <c r="H129" s="1071">
        <v>18</v>
      </c>
      <c r="I129" s="1152"/>
      <c r="J129" s="908" t="s">
        <v>633</v>
      </c>
      <c r="K129" s="1071" t="s">
        <v>570</v>
      </c>
      <c r="L129" s="1071">
        <v>1</v>
      </c>
      <c r="M129" s="1145"/>
      <c r="N129" s="1080" t="str">
        <f t="shared" si="4"/>
        <v>Included</v>
      </c>
      <c r="O129" s="1081">
        <f t="shared" si="5"/>
        <v>0</v>
      </c>
      <c r="P129" s="875"/>
      <c r="Q129" s="285">
        <f t="shared" si="6"/>
        <v>0</v>
      </c>
      <c r="R129" s="907">
        <f t="shared" si="37"/>
        <v>0</v>
      </c>
      <c r="S129" s="875"/>
      <c r="T129" s="904"/>
      <c r="V129" s="905"/>
      <c r="AB129" s="876"/>
      <c r="AL129" s="876"/>
      <c r="AM129" s="876"/>
      <c r="AN129" s="876"/>
      <c r="AO129" s="876"/>
      <c r="AP129" s="876"/>
      <c r="AQ129" s="876"/>
      <c r="AR129" s="876"/>
      <c r="AS129" s="876"/>
      <c r="AT129" s="876"/>
      <c r="AU129" s="876"/>
      <c r="AV129" s="876"/>
      <c r="AW129" s="876"/>
      <c r="AX129" s="876"/>
      <c r="AY129" s="876"/>
    </row>
    <row r="130" spans="1:51" ht="33">
      <c r="A130" s="1071">
        <v>4</v>
      </c>
      <c r="B130" s="1071">
        <v>7000023346</v>
      </c>
      <c r="C130" s="1071">
        <v>10</v>
      </c>
      <c r="D130" s="908" t="s">
        <v>782</v>
      </c>
      <c r="E130" s="1071">
        <v>1000018706</v>
      </c>
      <c r="F130" s="1071">
        <v>85176990</v>
      </c>
      <c r="G130" s="1155"/>
      <c r="H130" s="1071">
        <v>18</v>
      </c>
      <c r="I130" s="1152"/>
      <c r="J130" s="908" t="s">
        <v>634</v>
      </c>
      <c r="K130" s="1071" t="s">
        <v>570</v>
      </c>
      <c r="L130" s="1071">
        <v>4</v>
      </c>
      <c r="M130" s="1145"/>
      <c r="N130" s="1080" t="str">
        <f t="shared" si="4"/>
        <v>Included</v>
      </c>
      <c r="O130" s="1081">
        <f t="shared" si="5"/>
        <v>0</v>
      </c>
      <c r="P130" s="875"/>
      <c r="Q130" s="285">
        <f t="shared" si="6"/>
        <v>0</v>
      </c>
      <c r="R130" s="907">
        <f t="shared" si="37"/>
        <v>0</v>
      </c>
      <c r="S130" s="875"/>
      <c r="T130" s="904"/>
      <c r="V130" s="905"/>
      <c r="AB130" s="876"/>
      <c r="AL130" s="876"/>
      <c r="AM130" s="876"/>
      <c r="AN130" s="876"/>
      <c r="AO130" s="876"/>
      <c r="AP130" s="876"/>
      <c r="AQ130" s="876"/>
      <c r="AR130" s="876"/>
      <c r="AS130" s="876"/>
      <c r="AT130" s="876"/>
      <c r="AU130" s="876"/>
      <c r="AV130" s="876"/>
      <c r="AW130" s="876"/>
      <c r="AX130" s="876"/>
      <c r="AY130" s="876"/>
    </row>
    <row r="131" spans="1:51" ht="33">
      <c r="A131" s="1071">
        <v>5</v>
      </c>
      <c r="B131" s="1071">
        <v>7000023347</v>
      </c>
      <c r="C131" s="1071">
        <v>10</v>
      </c>
      <c r="D131" s="908" t="s">
        <v>782</v>
      </c>
      <c r="E131" s="1071">
        <v>1000031374</v>
      </c>
      <c r="F131" s="1071">
        <v>85176290</v>
      </c>
      <c r="G131" s="1155"/>
      <c r="H131" s="1071">
        <v>18</v>
      </c>
      <c r="I131" s="1152"/>
      <c r="J131" s="908" t="s">
        <v>635</v>
      </c>
      <c r="K131" s="1071" t="s">
        <v>574</v>
      </c>
      <c r="L131" s="1071">
        <v>2</v>
      </c>
      <c r="M131" s="1145"/>
      <c r="N131" s="1080" t="str">
        <f t="shared" si="4"/>
        <v>Included</v>
      </c>
      <c r="O131" s="1081">
        <f t="shared" si="5"/>
        <v>0</v>
      </c>
      <c r="P131" s="875"/>
      <c r="Q131" s="285">
        <f t="shared" si="6"/>
        <v>0</v>
      </c>
      <c r="R131" s="907">
        <f t="shared" si="37"/>
        <v>0</v>
      </c>
      <c r="S131" s="875"/>
      <c r="T131" s="904"/>
      <c r="V131" s="905"/>
      <c r="AB131" s="876"/>
      <c r="AL131" s="876"/>
      <c r="AM131" s="876"/>
      <c r="AN131" s="876"/>
      <c r="AO131" s="876"/>
      <c r="AP131" s="876"/>
      <c r="AQ131" s="876"/>
      <c r="AR131" s="876"/>
      <c r="AS131" s="876"/>
      <c r="AT131" s="876"/>
      <c r="AU131" s="876"/>
      <c r="AV131" s="876"/>
      <c r="AW131" s="876"/>
      <c r="AX131" s="876"/>
      <c r="AY131" s="876"/>
    </row>
    <row r="132" spans="1:51" ht="33">
      <c r="A132" s="1071">
        <v>6</v>
      </c>
      <c r="B132" s="1071">
        <v>7000023348</v>
      </c>
      <c r="C132" s="1071">
        <v>10</v>
      </c>
      <c r="D132" s="908" t="s">
        <v>782</v>
      </c>
      <c r="E132" s="1071">
        <v>1000034950</v>
      </c>
      <c r="F132" s="1071">
        <v>85176990</v>
      </c>
      <c r="G132" s="1155"/>
      <c r="H132" s="1071">
        <v>18</v>
      </c>
      <c r="I132" s="1152"/>
      <c r="J132" s="908" t="s">
        <v>636</v>
      </c>
      <c r="K132" s="1071" t="s">
        <v>570</v>
      </c>
      <c r="L132" s="1071">
        <v>2</v>
      </c>
      <c r="M132" s="1145"/>
      <c r="N132" s="1080" t="str">
        <f t="shared" si="4"/>
        <v>Included</v>
      </c>
      <c r="O132" s="1081">
        <f t="shared" si="5"/>
        <v>0</v>
      </c>
      <c r="P132" s="875"/>
      <c r="Q132" s="285">
        <f t="shared" si="6"/>
        <v>0</v>
      </c>
      <c r="R132" s="907">
        <f t="shared" si="37"/>
        <v>0</v>
      </c>
      <c r="S132" s="875"/>
      <c r="T132" s="904"/>
      <c r="V132" s="905"/>
      <c r="AB132" s="876"/>
      <c r="AL132" s="876"/>
      <c r="AM132" s="876"/>
      <c r="AN132" s="876"/>
      <c r="AO132" s="876"/>
      <c r="AP132" s="876"/>
      <c r="AQ132" s="876"/>
      <c r="AR132" s="876"/>
      <c r="AS132" s="876"/>
      <c r="AT132" s="876"/>
      <c r="AU132" s="876"/>
      <c r="AV132" s="876"/>
      <c r="AW132" s="876"/>
      <c r="AX132" s="876"/>
      <c r="AY132" s="876"/>
    </row>
    <row r="133" spans="1:51" ht="49.5">
      <c r="A133" s="1071">
        <v>7</v>
      </c>
      <c r="B133" s="1071">
        <v>7000023349</v>
      </c>
      <c r="C133" s="1071">
        <v>10</v>
      </c>
      <c r="D133" s="908" t="s">
        <v>782</v>
      </c>
      <c r="E133" s="1071">
        <v>1000031381</v>
      </c>
      <c r="F133" s="1071">
        <v>85176290</v>
      </c>
      <c r="G133" s="1155"/>
      <c r="H133" s="1071">
        <v>18</v>
      </c>
      <c r="I133" s="1152"/>
      <c r="J133" s="908" t="s">
        <v>637</v>
      </c>
      <c r="K133" s="1071" t="s">
        <v>574</v>
      </c>
      <c r="L133" s="1071">
        <v>1</v>
      </c>
      <c r="M133" s="1145"/>
      <c r="N133" s="1080" t="str">
        <f t="shared" si="4"/>
        <v>Included</v>
      </c>
      <c r="O133" s="1081">
        <f t="shared" si="5"/>
        <v>0</v>
      </c>
      <c r="P133" s="875"/>
      <c r="Q133" s="285">
        <f t="shared" si="6"/>
        <v>0</v>
      </c>
      <c r="R133" s="907">
        <f t="shared" si="37"/>
        <v>0</v>
      </c>
      <c r="S133" s="875"/>
      <c r="T133" s="904"/>
      <c r="V133" s="905"/>
      <c r="AB133" s="876"/>
      <c r="AL133" s="876"/>
      <c r="AM133" s="876"/>
      <c r="AN133" s="876"/>
      <c r="AO133" s="876"/>
      <c r="AP133" s="876"/>
      <c r="AQ133" s="876"/>
      <c r="AR133" s="876"/>
      <c r="AS133" s="876"/>
      <c r="AT133" s="876"/>
      <c r="AU133" s="876"/>
      <c r="AV133" s="876"/>
      <c r="AW133" s="876"/>
      <c r="AX133" s="876"/>
      <c r="AY133" s="876"/>
    </row>
    <row r="134" spans="1:51" ht="33">
      <c r="A134" s="1071">
        <v>8</v>
      </c>
      <c r="B134" s="1071">
        <v>7000023350</v>
      </c>
      <c r="C134" s="1071">
        <v>10</v>
      </c>
      <c r="D134" s="908" t="s">
        <v>782</v>
      </c>
      <c r="E134" s="1071">
        <v>1000026228</v>
      </c>
      <c r="F134" s="1071">
        <v>85176290</v>
      </c>
      <c r="G134" s="1155"/>
      <c r="H134" s="1071">
        <v>18</v>
      </c>
      <c r="I134" s="1152"/>
      <c r="J134" s="908" t="s">
        <v>638</v>
      </c>
      <c r="K134" s="1071" t="s">
        <v>570</v>
      </c>
      <c r="L134" s="1071">
        <v>1</v>
      </c>
      <c r="M134" s="1145"/>
      <c r="N134" s="1080" t="str">
        <f t="shared" si="4"/>
        <v>Included</v>
      </c>
      <c r="O134" s="1081">
        <f t="shared" si="5"/>
        <v>0</v>
      </c>
      <c r="P134" s="875"/>
      <c r="Q134" s="285">
        <f t="shared" si="6"/>
        <v>0</v>
      </c>
      <c r="R134" s="907">
        <f t="shared" si="37"/>
        <v>0</v>
      </c>
      <c r="S134" s="875"/>
      <c r="T134" s="904"/>
      <c r="V134" s="905"/>
      <c r="AB134" s="876"/>
      <c r="AL134" s="876"/>
      <c r="AM134" s="876"/>
      <c r="AN134" s="876"/>
      <c r="AO134" s="876"/>
      <c r="AP134" s="876"/>
      <c r="AQ134" s="876"/>
      <c r="AR134" s="876"/>
      <c r="AS134" s="876"/>
      <c r="AT134" s="876"/>
      <c r="AU134" s="876"/>
      <c r="AV134" s="876"/>
      <c r="AW134" s="876"/>
      <c r="AX134" s="876"/>
      <c r="AY134" s="876"/>
    </row>
    <row r="135" spans="1:51" ht="33">
      <c r="A135" s="1071">
        <v>9</v>
      </c>
      <c r="B135" s="1071">
        <v>7000023351</v>
      </c>
      <c r="C135" s="1071">
        <v>10</v>
      </c>
      <c r="D135" s="908" t="s">
        <v>782</v>
      </c>
      <c r="E135" s="1071">
        <v>1000028495</v>
      </c>
      <c r="F135" s="1071">
        <v>84715000</v>
      </c>
      <c r="G135" s="1155"/>
      <c r="H135" s="1071">
        <v>18</v>
      </c>
      <c r="I135" s="1152"/>
      <c r="J135" s="908" t="s">
        <v>785</v>
      </c>
      <c r="K135" s="1071" t="s">
        <v>570</v>
      </c>
      <c r="L135" s="1071">
        <v>1</v>
      </c>
      <c r="M135" s="1145"/>
      <c r="N135" s="1080" t="str">
        <f t="shared" si="4"/>
        <v>Included</v>
      </c>
      <c r="O135" s="1081">
        <f t="shared" si="5"/>
        <v>0</v>
      </c>
      <c r="P135" s="875"/>
      <c r="Q135" s="285">
        <f t="shared" si="6"/>
        <v>0</v>
      </c>
      <c r="R135" s="907">
        <f t="shared" si="37"/>
        <v>0</v>
      </c>
      <c r="S135" s="875"/>
      <c r="T135" s="904"/>
      <c r="V135" s="905"/>
      <c r="AB135" s="876"/>
      <c r="AL135" s="876"/>
      <c r="AM135" s="876"/>
      <c r="AN135" s="876"/>
      <c r="AO135" s="876"/>
      <c r="AP135" s="876"/>
      <c r="AQ135" s="876"/>
      <c r="AR135" s="876"/>
      <c r="AS135" s="876"/>
      <c r="AT135" s="876"/>
      <c r="AU135" s="876"/>
      <c r="AV135" s="876"/>
      <c r="AW135" s="876"/>
      <c r="AX135" s="876"/>
      <c r="AY135" s="876"/>
    </row>
    <row r="136" spans="1:51" ht="33">
      <c r="A136" s="1071">
        <v>10</v>
      </c>
      <c r="B136" s="1071">
        <v>7000023352</v>
      </c>
      <c r="C136" s="1071">
        <v>10</v>
      </c>
      <c r="D136" s="908" t="s">
        <v>782</v>
      </c>
      <c r="E136" s="1071">
        <v>1000028265</v>
      </c>
      <c r="F136" s="1071">
        <v>85238020</v>
      </c>
      <c r="G136" s="1155"/>
      <c r="H136" s="1071">
        <v>18</v>
      </c>
      <c r="I136" s="1152"/>
      <c r="J136" s="908" t="s">
        <v>786</v>
      </c>
      <c r="K136" s="1071" t="s">
        <v>570</v>
      </c>
      <c r="L136" s="1071">
        <v>1</v>
      </c>
      <c r="M136" s="1145"/>
      <c r="N136" s="1080" t="str">
        <f t="shared" si="4"/>
        <v>Included</v>
      </c>
      <c r="O136" s="1081">
        <f t="shared" si="5"/>
        <v>0</v>
      </c>
      <c r="P136" s="875"/>
      <c r="Q136" s="285">
        <f t="shared" si="6"/>
        <v>0</v>
      </c>
      <c r="R136" s="907">
        <f t="shared" si="37"/>
        <v>0</v>
      </c>
      <c r="S136" s="875"/>
      <c r="T136" s="904"/>
      <c r="V136" s="905"/>
      <c r="AB136" s="876"/>
      <c r="AL136" s="876"/>
      <c r="AM136" s="876"/>
      <c r="AN136" s="876"/>
      <c r="AO136" s="876"/>
      <c r="AP136" s="876"/>
      <c r="AQ136" s="876"/>
      <c r="AR136" s="876"/>
      <c r="AS136" s="876"/>
      <c r="AT136" s="876"/>
      <c r="AU136" s="876"/>
      <c r="AV136" s="876"/>
      <c r="AW136" s="876"/>
      <c r="AX136" s="876"/>
      <c r="AY136" s="876"/>
    </row>
    <row r="137" spans="1:51" ht="33">
      <c r="A137" s="1071">
        <v>11</v>
      </c>
      <c r="B137" s="1071">
        <v>7000023353</v>
      </c>
      <c r="C137" s="1071">
        <v>10</v>
      </c>
      <c r="D137" s="908" t="s">
        <v>782</v>
      </c>
      <c r="E137" s="1071">
        <v>1000034998</v>
      </c>
      <c r="F137" s="1071">
        <v>85171890</v>
      </c>
      <c r="G137" s="1155"/>
      <c r="H137" s="1071">
        <v>18</v>
      </c>
      <c r="I137" s="1152"/>
      <c r="J137" s="908" t="s">
        <v>758</v>
      </c>
      <c r="K137" s="1071" t="s">
        <v>570</v>
      </c>
      <c r="L137" s="1071">
        <v>4</v>
      </c>
      <c r="M137" s="1145"/>
      <c r="N137" s="1080" t="str">
        <f t="shared" si="4"/>
        <v>Included</v>
      </c>
      <c r="O137" s="1081">
        <f t="shared" si="5"/>
        <v>0</v>
      </c>
      <c r="P137" s="875"/>
      <c r="Q137" s="285">
        <f t="shared" si="6"/>
        <v>0</v>
      </c>
      <c r="R137" s="907">
        <f t="shared" si="37"/>
        <v>0</v>
      </c>
      <c r="S137" s="875"/>
      <c r="T137" s="904"/>
      <c r="V137" s="905"/>
      <c r="AB137" s="876"/>
      <c r="AL137" s="876"/>
      <c r="AM137" s="876"/>
      <c r="AN137" s="876"/>
      <c r="AO137" s="876"/>
      <c r="AP137" s="876"/>
      <c r="AQ137" s="876"/>
      <c r="AR137" s="876"/>
      <c r="AS137" s="876"/>
      <c r="AT137" s="876"/>
      <c r="AU137" s="876"/>
      <c r="AV137" s="876"/>
      <c r="AW137" s="876"/>
      <c r="AX137" s="876"/>
      <c r="AY137" s="876"/>
    </row>
    <row r="138" spans="1:51" ht="33">
      <c r="A138" s="1071">
        <v>4</v>
      </c>
      <c r="B138" s="1071">
        <v>7000023354</v>
      </c>
      <c r="C138" s="1071">
        <v>10</v>
      </c>
      <c r="D138" s="908" t="s">
        <v>782</v>
      </c>
      <c r="E138" s="1071">
        <v>1000030942</v>
      </c>
      <c r="F138" s="1071">
        <v>85447090</v>
      </c>
      <c r="G138" s="1155"/>
      <c r="H138" s="1071">
        <v>18</v>
      </c>
      <c r="I138" s="1152"/>
      <c r="J138" s="908" t="s">
        <v>759</v>
      </c>
      <c r="K138" s="1071" t="s">
        <v>580</v>
      </c>
      <c r="L138" s="1071">
        <v>1</v>
      </c>
      <c r="M138" s="1145"/>
      <c r="N138" s="1080" t="str">
        <f t="shared" si="4"/>
        <v>Included</v>
      </c>
      <c r="O138" s="1081">
        <f t="shared" si="5"/>
        <v>0</v>
      </c>
      <c r="P138" s="875"/>
      <c r="Q138" s="285">
        <f t="shared" si="6"/>
        <v>0</v>
      </c>
      <c r="R138" s="907">
        <f t="shared" si="37"/>
        <v>0</v>
      </c>
      <c r="S138" s="875"/>
      <c r="T138" s="904"/>
      <c r="V138" s="905"/>
      <c r="AB138" s="876"/>
      <c r="AL138" s="876"/>
      <c r="AM138" s="876"/>
      <c r="AN138" s="876"/>
      <c r="AO138" s="876"/>
      <c r="AP138" s="876"/>
      <c r="AQ138" s="876"/>
      <c r="AR138" s="876"/>
      <c r="AS138" s="876"/>
      <c r="AT138" s="876"/>
      <c r="AU138" s="876"/>
      <c r="AV138" s="876"/>
      <c r="AW138" s="876"/>
      <c r="AX138" s="876"/>
      <c r="AY138" s="876"/>
    </row>
    <row r="139" spans="1:51" ht="33">
      <c r="A139" s="1071">
        <v>5</v>
      </c>
      <c r="B139" s="1071">
        <v>7000023355</v>
      </c>
      <c r="C139" s="1071">
        <v>10</v>
      </c>
      <c r="D139" s="908" t="s">
        <v>782</v>
      </c>
      <c r="E139" s="1071">
        <v>1000023471</v>
      </c>
      <c r="F139" s="1071">
        <v>85372000</v>
      </c>
      <c r="G139" s="1155"/>
      <c r="H139" s="1071">
        <v>18</v>
      </c>
      <c r="I139" s="1152"/>
      <c r="J139" s="908" t="s">
        <v>760</v>
      </c>
      <c r="K139" s="1071" t="s">
        <v>570</v>
      </c>
      <c r="L139" s="1071">
        <v>1</v>
      </c>
      <c r="M139" s="1145"/>
      <c r="N139" s="1080" t="str">
        <f t="shared" si="4"/>
        <v>Included</v>
      </c>
      <c r="O139" s="1081">
        <f t="shared" si="5"/>
        <v>0</v>
      </c>
      <c r="P139" s="875"/>
      <c r="Q139" s="285">
        <f t="shared" si="6"/>
        <v>0</v>
      </c>
      <c r="R139" s="907">
        <f t="shared" si="37"/>
        <v>0</v>
      </c>
      <c r="S139" s="875"/>
      <c r="T139" s="904"/>
      <c r="V139" s="905"/>
      <c r="AB139" s="876"/>
      <c r="AL139" s="876"/>
      <c r="AM139" s="876"/>
      <c r="AN139" s="876"/>
      <c r="AO139" s="876"/>
      <c r="AP139" s="876"/>
      <c r="AQ139" s="876"/>
      <c r="AR139" s="876"/>
      <c r="AS139" s="876"/>
      <c r="AT139" s="876"/>
      <c r="AU139" s="876"/>
      <c r="AV139" s="876"/>
      <c r="AW139" s="876"/>
      <c r="AX139" s="876"/>
      <c r="AY139" s="876"/>
    </row>
    <row r="140" spans="1:51" ht="33">
      <c r="A140" s="1071">
        <v>6</v>
      </c>
      <c r="B140" s="1071">
        <v>7000023356</v>
      </c>
      <c r="C140" s="1071">
        <v>10</v>
      </c>
      <c r="D140" s="908" t="s">
        <v>782</v>
      </c>
      <c r="E140" s="1071">
        <v>1000019317</v>
      </c>
      <c r="F140" s="1071">
        <v>85176290</v>
      </c>
      <c r="G140" s="1155"/>
      <c r="H140" s="1071">
        <v>18</v>
      </c>
      <c r="I140" s="1152"/>
      <c r="J140" s="908" t="s">
        <v>761</v>
      </c>
      <c r="K140" s="1071" t="s">
        <v>570</v>
      </c>
      <c r="L140" s="1071">
        <v>2</v>
      </c>
      <c r="M140" s="1145"/>
      <c r="N140" s="1080" t="str">
        <f t="shared" si="4"/>
        <v>Included</v>
      </c>
      <c r="O140" s="1081">
        <f t="shared" si="5"/>
        <v>0</v>
      </c>
      <c r="P140" s="875"/>
      <c r="Q140" s="285">
        <f t="shared" si="6"/>
        <v>0</v>
      </c>
      <c r="R140" s="907">
        <f t="shared" si="37"/>
        <v>0</v>
      </c>
      <c r="S140" s="875"/>
      <c r="T140" s="904"/>
      <c r="V140" s="905"/>
      <c r="AB140" s="876"/>
      <c r="AL140" s="876"/>
      <c r="AM140" s="876"/>
      <c r="AN140" s="876"/>
      <c r="AO140" s="876"/>
      <c r="AP140" s="876"/>
      <c r="AQ140" s="876"/>
      <c r="AR140" s="876"/>
      <c r="AS140" s="876"/>
      <c r="AT140" s="876"/>
      <c r="AU140" s="876"/>
      <c r="AV140" s="876"/>
      <c r="AW140" s="876"/>
      <c r="AX140" s="876"/>
      <c r="AY140" s="876"/>
    </row>
    <row r="141" spans="1:51" ht="33">
      <c r="A141" s="1071">
        <v>7</v>
      </c>
      <c r="B141" s="1071">
        <v>7000023357</v>
      </c>
      <c r="C141" s="1071">
        <v>10</v>
      </c>
      <c r="D141" s="908" t="s">
        <v>782</v>
      </c>
      <c r="E141" s="1071">
        <v>1000019316</v>
      </c>
      <c r="F141" s="1071">
        <v>85176290</v>
      </c>
      <c r="G141" s="1155"/>
      <c r="H141" s="1071">
        <v>18</v>
      </c>
      <c r="I141" s="1152"/>
      <c r="J141" s="908" t="s">
        <v>762</v>
      </c>
      <c r="K141" s="1071" t="s">
        <v>570</v>
      </c>
      <c r="L141" s="1071">
        <v>2</v>
      </c>
      <c r="M141" s="1145"/>
      <c r="N141" s="1080" t="str">
        <f t="shared" si="4"/>
        <v>Included</v>
      </c>
      <c r="O141" s="1081">
        <f t="shared" si="5"/>
        <v>0</v>
      </c>
      <c r="P141" s="875"/>
      <c r="Q141" s="285">
        <f t="shared" si="6"/>
        <v>0</v>
      </c>
      <c r="R141" s="907">
        <f t="shared" si="37"/>
        <v>0</v>
      </c>
      <c r="S141" s="875"/>
      <c r="T141" s="904"/>
      <c r="V141" s="905"/>
      <c r="AB141" s="876"/>
      <c r="AL141" s="876"/>
      <c r="AM141" s="876"/>
      <c r="AN141" s="876"/>
      <c r="AO141" s="876"/>
      <c r="AP141" s="876"/>
      <c r="AQ141" s="876"/>
      <c r="AR141" s="876"/>
      <c r="AS141" s="876"/>
      <c r="AT141" s="876"/>
      <c r="AU141" s="876"/>
      <c r="AV141" s="876"/>
      <c r="AW141" s="876"/>
      <c r="AX141" s="876"/>
      <c r="AY141" s="876"/>
    </row>
    <row r="142" spans="1:51" ht="132">
      <c r="A142" s="1071">
        <v>5</v>
      </c>
      <c r="B142" s="1071">
        <v>7000023358</v>
      </c>
      <c r="C142" s="1071">
        <v>10</v>
      </c>
      <c r="D142" s="908" t="s">
        <v>783</v>
      </c>
      <c r="E142" s="1071">
        <v>1000031367</v>
      </c>
      <c r="F142" s="1071">
        <v>85176260</v>
      </c>
      <c r="G142" s="1155"/>
      <c r="H142" s="1071">
        <v>18</v>
      </c>
      <c r="I142" s="1152"/>
      <c r="J142" s="908" t="s">
        <v>633</v>
      </c>
      <c r="K142" s="1071" t="s">
        <v>570</v>
      </c>
      <c r="L142" s="1071">
        <v>1</v>
      </c>
      <c r="M142" s="1145"/>
      <c r="N142" s="1080" t="str">
        <f t="shared" ref="N142:N157" si="38">IF(M142=0, "Included",IF(ISERROR(L142*M142), M142, L142*M142))</f>
        <v>Included</v>
      </c>
      <c r="O142" s="1081">
        <f t="shared" ref="O142:O157" si="39">R142</f>
        <v>0</v>
      </c>
      <c r="P142" s="875"/>
      <c r="Q142" s="285">
        <f t="shared" ref="Q142:Q157" si="40">IF(N142="Included",0,N142)</f>
        <v>0</v>
      </c>
      <c r="R142" s="907">
        <f t="shared" ref="R142:R157" si="41">IF(I142="", H142*Q142/100,I142*Q142)</f>
        <v>0</v>
      </c>
      <c r="S142" s="875"/>
      <c r="T142" s="904"/>
      <c r="V142" s="905"/>
      <c r="AB142" s="876"/>
      <c r="AL142" s="876"/>
      <c r="AM142" s="876"/>
      <c r="AN142" s="876"/>
      <c r="AO142" s="876"/>
      <c r="AP142" s="876"/>
      <c r="AQ142" s="876"/>
      <c r="AR142" s="876"/>
      <c r="AS142" s="876"/>
      <c r="AT142" s="876"/>
      <c r="AU142" s="876"/>
      <c r="AV142" s="876"/>
      <c r="AW142" s="876"/>
      <c r="AX142" s="876"/>
      <c r="AY142" s="876"/>
    </row>
    <row r="143" spans="1:51" ht="33">
      <c r="A143" s="1071">
        <v>6</v>
      </c>
      <c r="B143" s="1071">
        <v>7000023359</v>
      </c>
      <c r="C143" s="1071">
        <v>10</v>
      </c>
      <c r="D143" s="908" t="s">
        <v>783</v>
      </c>
      <c r="E143" s="1071">
        <v>1000019317</v>
      </c>
      <c r="F143" s="1071">
        <v>85176290</v>
      </c>
      <c r="G143" s="1155"/>
      <c r="H143" s="1071">
        <v>18</v>
      </c>
      <c r="I143" s="1152"/>
      <c r="J143" s="908" t="s">
        <v>761</v>
      </c>
      <c r="K143" s="1071" t="s">
        <v>570</v>
      </c>
      <c r="L143" s="1071">
        <v>4</v>
      </c>
      <c r="M143" s="1145"/>
      <c r="N143" s="1080" t="str">
        <f t="shared" si="38"/>
        <v>Included</v>
      </c>
      <c r="O143" s="1081">
        <f t="shared" si="39"/>
        <v>0</v>
      </c>
      <c r="P143" s="875"/>
      <c r="Q143" s="285">
        <f t="shared" si="40"/>
        <v>0</v>
      </c>
      <c r="R143" s="907">
        <f t="shared" si="41"/>
        <v>0</v>
      </c>
      <c r="S143" s="875"/>
      <c r="T143" s="904"/>
      <c r="V143" s="905"/>
      <c r="AB143" s="876"/>
      <c r="AL143" s="876"/>
      <c r="AM143" s="876"/>
      <c r="AN143" s="876"/>
      <c r="AO143" s="876"/>
      <c r="AP143" s="876"/>
      <c r="AQ143" s="876"/>
      <c r="AR143" s="876"/>
      <c r="AS143" s="876"/>
      <c r="AT143" s="876"/>
      <c r="AU143" s="876"/>
      <c r="AV143" s="876"/>
      <c r="AW143" s="876"/>
      <c r="AX143" s="876"/>
      <c r="AY143" s="876"/>
    </row>
    <row r="144" spans="1:51" ht="33">
      <c r="A144" s="1071">
        <v>7</v>
      </c>
      <c r="B144" s="1071">
        <v>7000023360</v>
      </c>
      <c r="C144" s="1071">
        <v>10</v>
      </c>
      <c r="D144" s="908" t="s">
        <v>783</v>
      </c>
      <c r="E144" s="1071">
        <v>1000019316</v>
      </c>
      <c r="F144" s="1071">
        <v>85176290</v>
      </c>
      <c r="G144" s="1155"/>
      <c r="H144" s="1071">
        <v>18</v>
      </c>
      <c r="I144" s="1152"/>
      <c r="J144" s="908" t="s">
        <v>762</v>
      </c>
      <c r="K144" s="1071" t="s">
        <v>570</v>
      </c>
      <c r="L144" s="1071">
        <v>4</v>
      </c>
      <c r="M144" s="1145"/>
      <c r="N144" s="1080" t="str">
        <f t="shared" si="38"/>
        <v>Included</v>
      </c>
      <c r="O144" s="1081">
        <f t="shared" si="39"/>
        <v>0</v>
      </c>
      <c r="P144" s="875"/>
      <c r="Q144" s="285">
        <f t="shared" si="40"/>
        <v>0</v>
      </c>
      <c r="R144" s="907">
        <f t="shared" si="41"/>
        <v>0</v>
      </c>
      <c r="S144" s="875"/>
      <c r="T144" s="904"/>
      <c r="V144" s="905"/>
      <c r="AB144" s="876"/>
      <c r="AL144" s="876"/>
      <c r="AM144" s="876"/>
      <c r="AN144" s="876"/>
      <c r="AO144" s="876"/>
      <c r="AP144" s="876"/>
      <c r="AQ144" s="876"/>
      <c r="AR144" s="876"/>
      <c r="AS144" s="876"/>
      <c r="AT144" s="876"/>
      <c r="AU144" s="876"/>
      <c r="AV144" s="876"/>
      <c r="AW144" s="876"/>
      <c r="AX144" s="876"/>
      <c r="AY144" s="876"/>
    </row>
    <row r="145" spans="1:51" ht="33">
      <c r="A145" s="1071">
        <v>8</v>
      </c>
      <c r="B145" s="1071">
        <v>7000023361</v>
      </c>
      <c r="C145" s="1071">
        <v>10</v>
      </c>
      <c r="D145" s="908" t="s">
        <v>783</v>
      </c>
      <c r="E145" s="1071">
        <v>1000026228</v>
      </c>
      <c r="F145" s="1071">
        <v>85176290</v>
      </c>
      <c r="G145" s="1155"/>
      <c r="H145" s="1071">
        <v>18</v>
      </c>
      <c r="I145" s="1152"/>
      <c r="J145" s="908" t="s">
        <v>638</v>
      </c>
      <c r="K145" s="1071" t="s">
        <v>570</v>
      </c>
      <c r="L145" s="1071">
        <v>1</v>
      </c>
      <c r="M145" s="1145"/>
      <c r="N145" s="1080" t="str">
        <f t="shared" si="38"/>
        <v>Included</v>
      </c>
      <c r="O145" s="1081">
        <f t="shared" si="39"/>
        <v>0</v>
      </c>
      <c r="P145" s="875"/>
      <c r="Q145" s="285">
        <f t="shared" si="40"/>
        <v>0</v>
      </c>
      <c r="R145" s="907">
        <f t="shared" si="41"/>
        <v>0</v>
      </c>
      <c r="S145" s="875"/>
      <c r="T145" s="904"/>
      <c r="V145" s="905"/>
      <c r="AB145" s="876"/>
      <c r="AL145" s="876"/>
      <c r="AM145" s="876"/>
      <c r="AN145" s="876"/>
      <c r="AO145" s="876"/>
      <c r="AP145" s="876"/>
      <c r="AQ145" s="876"/>
      <c r="AR145" s="876"/>
      <c r="AS145" s="876"/>
      <c r="AT145" s="876"/>
      <c r="AU145" s="876"/>
      <c r="AV145" s="876"/>
      <c r="AW145" s="876"/>
      <c r="AX145" s="876"/>
      <c r="AY145" s="876"/>
    </row>
    <row r="146" spans="1:51" ht="33">
      <c r="A146" s="1071">
        <v>4</v>
      </c>
      <c r="B146" s="1071">
        <v>7000023362</v>
      </c>
      <c r="C146" s="1071">
        <v>10</v>
      </c>
      <c r="D146" s="908" t="s">
        <v>783</v>
      </c>
      <c r="E146" s="1071">
        <v>1000030942</v>
      </c>
      <c r="F146" s="1071">
        <v>85447090</v>
      </c>
      <c r="G146" s="1155"/>
      <c r="H146" s="1071">
        <v>18</v>
      </c>
      <c r="I146" s="1152"/>
      <c r="J146" s="908" t="s">
        <v>759</v>
      </c>
      <c r="K146" s="1071" t="s">
        <v>580</v>
      </c>
      <c r="L146" s="1071">
        <v>1</v>
      </c>
      <c r="M146" s="1145"/>
      <c r="N146" s="1080" t="str">
        <f t="shared" si="38"/>
        <v>Included</v>
      </c>
      <c r="O146" s="1081">
        <f t="shared" si="39"/>
        <v>0</v>
      </c>
      <c r="P146" s="875"/>
      <c r="Q146" s="285">
        <f t="shared" si="40"/>
        <v>0</v>
      </c>
      <c r="R146" s="907">
        <f t="shared" si="41"/>
        <v>0</v>
      </c>
      <c r="S146" s="875"/>
      <c r="T146" s="904"/>
      <c r="V146" s="905"/>
      <c r="AB146" s="876"/>
      <c r="AL146" s="876"/>
      <c r="AM146" s="876"/>
      <c r="AN146" s="876"/>
      <c r="AO146" s="876"/>
      <c r="AP146" s="876"/>
      <c r="AQ146" s="876"/>
      <c r="AR146" s="876"/>
      <c r="AS146" s="876"/>
      <c r="AT146" s="876"/>
      <c r="AU146" s="876"/>
      <c r="AV146" s="876"/>
      <c r="AW146" s="876"/>
      <c r="AX146" s="876"/>
      <c r="AY146" s="876"/>
    </row>
    <row r="147" spans="1:51" ht="33">
      <c r="A147" s="1071">
        <v>5</v>
      </c>
      <c r="B147" s="1071">
        <v>7000023363</v>
      </c>
      <c r="C147" s="1071">
        <v>10</v>
      </c>
      <c r="D147" s="908" t="s">
        <v>783</v>
      </c>
      <c r="E147" s="1071">
        <v>1000023471</v>
      </c>
      <c r="F147" s="1071">
        <v>85372000</v>
      </c>
      <c r="G147" s="1155"/>
      <c r="H147" s="1071">
        <v>18</v>
      </c>
      <c r="I147" s="1152"/>
      <c r="J147" s="908" t="s">
        <v>760</v>
      </c>
      <c r="K147" s="1071" t="s">
        <v>570</v>
      </c>
      <c r="L147" s="1071">
        <v>1</v>
      </c>
      <c r="M147" s="1145"/>
      <c r="N147" s="1080" t="str">
        <f t="shared" si="38"/>
        <v>Included</v>
      </c>
      <c r="O147" s="1081">
        <f t="shared" si="39"/>
        <v>0</v>
      </c>
      <c r="P147" s="875"/>
      <c r="Q147" s="285">
        <f t="shared" si="40"/>
        <v>0</v>
      </c>
      <c r="R147" s="907">
        <f t="shared" si="41"/>
        <v>0</v>
      </c>
      <c r="S147" s="875"/>
      <c r="T147" s="904"/>
      <c r="V147" s="905"/>
      <c r="AB147" s="876"/>
      <c r="AL147" s="876"/>
      <c r="AM147" s="876"/>
      <c r="AN147" s="876"/>
      <c r="AO147" s="876"/>
      <c r="AP147" s="876"/>
      <c r="AQ147" s="876"/>
      <c r="AR147" s="876"/>
      <c r="AS147" s="876"/>
      <c r="AT147" s="876"/>
      <c r="AU147" s="876"/>
      <c r="AV147" s="876"/>
      <c r="AW147" s="876"/>
      <c r="AX147" s="876"/>
      <c r="AY147" s="876"/>
    </row>
    <row r="148" spans="1:51" ht="99">
      <c r="A148" s="1071">
        <v>6</v>
      </c>
      <c r="B148" s="1071">
        <v>7000023364</v>
      </c>
      <c r="C148" s="1071">
        <v>10</v>
      </c>
      <c r="D148" s="908" t="s">
        <v>783</v>
      </c>
      <c r="E148" s="1071">
        <v>1000031403</v>
      </c>
      <c r="F148" s="1071">
        <v>85437099</v>
      </c>
      <c r="G148" s="1155"/>
      <c r="H148" s="1071">
        <v>18</v>
      </c>
      <c r="I148" s="1152"/>
      <c r="J148" s="908" t="s">
        <v>787</v>
      </c>
      <c r="K148" s="1071" t="s">
        <v>574</v>
      </c>
      <c r="L148" s="1071">
        <v>1</v>
      </c>
      <c r="M148" s="1145"/>
      <c r="N148" s="1080" t="str">
        <f t="shared" si="38"/>
        <v>Included</v>
      </c>
      <c r="O148" s="1081">
        <f t="shared" si="39"/>
        <v>0</v>
      </c>
      <c r="P148" s="875"/>
      <c r="Q148" s="285">
        <f t="shared" si="40"/>
        <v>0</v>
      </c>
      <c r="R148" s="907">
        <f t="shared" si="41"/>
        <v>0</v>
      </c>
      <c r="S148" s="875"/>
      <c r="T148" s="904"/>
      <c r="V148" s="905"/>
      <c r="AB148" s="876"/>
      <c r="AL148" s="876"/>
      <c r="AM148" s="876"/>
      <c r="AN148" s="876"/>
      <c r="AO148" s="876"/>
      <c r="AP148" s="876"/>
      <c r="AQ148" s="876"/>
      <c r="AR148" s="876"/>
      <c r="AS148" s="876"/>
      <c r="AT148" s="876"/>
      <c r="AU148" s="876"/>
      <c r="AV148" s="876"/>
      <c r="AW148" s="876"/>
      <c r="AX148" s="876"/>
      <c r="AY148" s="876"/>
    </row>
    <row r="149" spans="1:51" ht="82.5">
      <c r="A149" s="1071">
        <v>7</v>
      </c>
      <c r="B149" s="1071">
        <v>7000023365</v>
      </c>
      <c r="C149" s="1071">
        <v>10</v>
      </c>
      <c r="D149" s="908" t="s">
        <v>784</v>
      </c>
      <c r="E149" s="1071">
        <v>1000031369</v>
      </c>
      <c r="F149" s="1071">
        <v>85176260</v>
      </c>
      <c r="G149" s="1155"/>
      <c r="H149" s="1071">
        <v>18</v>
      </c>
      <c r="I149" s="1152"/>
      <c r="J149" s="908" t="s">
        <v>639</v>
      </c>
      <c r="K149" s="1071" t="s">
        <v>574</v>
      </c>
      <c r="L149" s="1071">
        <v>1</v>
      </c>
      <c r="M149" s="1145"/>
      <c r="N149" s="1080" t="str">
        <f t="shared" si="38"/>
        <v>Included</v>
      </c>
      <c r="O149" s="1081">
        <f t="shared" si="39"/>
        <v>0</v>
      </c>
      <c r="P149" s="875"/>
      <c r="Q149" s="285">
        <f t="shared" si="40"/>
        <v>0</v>
      </c>
      <c r="R149" s="907">
        <f t="shared" si="41"/>
        <v>0</v>
      </c>
      <c r="S149" s="875"/>
      <c r="T149" s="904"/>
      <c r="V149" s="905"/>
      <c r="AB149" s="876"/>
      <c r="AL149" s="876"/>
      <c r="AM149" s="876"/>
      <c r="AN149" s="876"/>
      <c r="AO149" s="876"/>
      <c r="AP149" s="876"/>
      <c r="AQ149" s="876"/>
      <c r="AR149" s="876"/>
      <c r="AS149" s="876"/>
      <c r="AT149" s="876"/>
      <c r="AU149" s="876"/>
      <c r="AV149" s="876"/>
      <c r="AW149" s="876"/>
      <c r="AX149" s="876"/>
      <c r="AY149" s="876"/>
    </row>
    <row r="150" spans="1:51" ht="33">
      <c r="A150" s="1071">
        <v>8</v>
      </c>
      <c r="B150" s="1071">
        <v>7000023366</v>
      </c>
      <c r="C150" s="1071">
        <v>10</v>
      </c>
      <c r="D150" s="908" t="s">
        <v>784</v>
      </c>
      <c r="E150" s="1071">
        <v>1000018706</v>
      </c>
      <c r="F150" s="1071">
        <v>85176990</v>
      </c>
      <c r="G150" s="1155"/>
      <c r="H150" s="1071">
        <v>18</v>
      </c>
      <c r="I150" s="1152"/>
      <c r="J150" s="908" t="s">
        <v>634</v>
      </c>
      <c r="K150" s="1071" t="s">
        <v>570</v>
      </c>
      <c r="L150" s="1071">
        <v>1</v>
      </c>
      <c r="M150" s="1145"/>
      <c r="N150" s="1080" t="str">
        <f t="shared" si="38"/>
        <v>Included</v>
      </c>
      <c r="O150" s="1081">
        <f t="shared" si="39"/>
        <v>0</v>
      </c>
      <c r="P150" s="875"/>
      <c r="Q150" s="285">
        <f t="shared" si="40"/>
        <v>0</v>
      </c>
      <c r="R150" s="907">
        <f t="shared" si="41"/>
        <v>0</v>
      </c>
      <c r="S150" s="875"/>
      <c r="T150" s="904"/>
      <c r="V150" s="905"/>
      <c r="AB150" s="876"/>
      <c r="AL150" s="876"/>
      <c r="AM150" s="876"/>
      <c r="AN150" s="876"/>
      <c r="AO150" s="876"/>
      <c r="AP150" s="876"/>
      <c r="AQ150" s="876"/>
      <c r="AR150" s="876"/>
      <c r="AS150" s="876"/>
      <c r="AT150" s="876"/>
      <c r="AU150" s="876"/>
      <c r="AV150" s="876"/>
      <c r="AW150" s="876"/>
      <c r="AX150" s="876"/>
      <c r="AY150" s="876"/>
    </row>
    <row r="151" spans="1:51" ht="33">
      <c r="A151" s="1071">
        <v>9</v>
      </c>
      <c r="B151" s="1071">
        <v>7000023367</v>
      </c>
      <c r="C151" s="1071">
        <v>10</v>
      </c>
      <c r="D151" s="908" t="s">
        <v>784</v>
      </c>
      <c r="E151" s="1071">
        <v>1000019317</v>
      </c>
      <c r="F151" s="1071">
        <v>85176290</v>
      </c>
      <c r="G151" s="1155"/>
      <c r="H151" s="1071">
        <v>18</v>
      </c>
      <c r="I151" s="1152"/>
      <c r="J151" s="908" t="s">
        <v>761</v>
      </c>
      <c r="K151" s="1071" t="s">
        <v>570</v>
      </c>
      <c r="L151" s="1071">
        <v>1</v>
      </c>
      <c r="M151" s="1145"/>
      <c r="N151" s="1080" t="str">
        <f t="shared" si="38"/>
        <v>Included</v>
      </c>
      <c r="O151" s="1081">
        <f t="shared" si="39"/>
        <v>0</v>
      </c>
      <c r="P151" s="875"/>
      <c r="Q151" s="285">
        <f t="shared" si="40"/>
        <v>0</v>
      </c>
      <c r="R151" s="907">
        <f t="shared" si="41"/>
        <v>0</v>
      </c>
      <c r="S151" s="875"/>
      <c r="T151" s="904"/>
      <c r="V151" s="905"/>
      <c r="AB151" s="876"/>
      <c r="AL151" s="876"/>
      <c r="AM151" s="876"/>
      <c r="AN151" s="876"/>
      <c r="AO151" s="876"/>
      <c r="AP151" s="876"/>
      <c r="AQ151" s="876"/>
      <c r="AR151" s="876"/>
      <c r="AS151" s="876"/>
      <c r="AT151" s="876"/>
      <c r="AU151" s="876"/>
      <c r="AV151" s="876"/>
      <c r="AW151" s="876"/>
      <c r="AX151" s="876"/>
      <c r="AY151" s="876"/>
    </row>
    <row r="152" spans="1:51" ht="33">
      <c r="A152" s="1071">
        <v>10</v>
      </c>
      <c r="B152" s="1071">
        <v>7000023368</v>
      </c>
      <c r="C152" s="1071">
        <v>10</v>
      </c>
      <c r="D152" s="908" t="s">
        <v>784</v>
      </c>
      <c r="E152" s="1071">
        <v>1000019316</v>
      </c>
      <c r="F152" s="1071">
        <v>85176290</v>
      </c>
      <c r="G152" s="1155"/>
      <c r="H152" s="1071">
        <v>18</v>
      </c>
      <c r="I152" s="1152"/>
      <c r="J152" s="908" t="s">
        <v>762</v>
      </c>
      <c r="K152" s="1071" t="s">
        <v>570</v>
      </c>
      <c r="L152" s="1071">
        <v>1</v>
      </c>
      <c r="M152" s="1145"/>
      <c r="N152" s="1080" t="str">
        <f t="shared" si="38"/>
        <v>Included</v>
      </c>
      <c r="O152" s="1081">
        <f t="shared" si="39"/>
        <v>0</v>
      </c>
      <c r="P152" s="875"/>
      <c r="Q152" s="285">
        <f t="shared" si="40"/>
        <v>0</v>
      </c>
      <c r="R152" s="907">
        <f t="shared" si="41"/>
        <v>0</v>
      </c>
      <c r="S152" s="875"/>
      <c r="T152" s="904"/>
      <c r="V152" s="905"/>
      <c r="AB152" s="876"/>
      <c r="AL152" s="876"/>
      <c r="AM152" s="876"/>
      <c r="AN152" s="876"/>
      <c r="AO152" s="876"/>
      <c r="AP152" s="876"/>
      <c r="AQ152" s="876"/>
      <c r="AR152" s="876"/>
      <c r="AS152" s="876"/>
      <c r="AT152" s="876"/>
      <c r="AU152" s="876"/>
      <c r="AV152" s="876"/>
      <c r="AW152" s="876"/>
      <c r="AX152" s="876"/>
      <c r="AY152" s="876"/>
    </row>
    <row r="153" spans="1:51" ht="33">
      <c r="A153" s="1071">
        <v>11</v>
      </c>
      <c r="B153" s="1071">
        <v>7000023369</v>
      </c>
      <c r="C153" s="1071">
        <v>10</v>
      </c>
      <c r="D153" s="908" t="s">
        <v>784</v>
      </c>
      <c r="E153" s="1071">
        <v>1000034950</v>
      </c>
      <c r="F153" s="1071">
        <v>85176990</v>
      </c>
      <c r="G153" s="1155"/>
      <c r="H153" s="1071">
        <v>18</v>
      </c>
      <c r="I153" s="1152"/>
      <c r="J153" s="908" t="s">
        <v>636</v>
      </c>
      <c r="K153" s="1071" t="s">
        <v>570</v>
      </c>
      <c r="L153" s="1071">
        <v>1</v>
      </c>
      <c r="M153" s="1145"/>
      <c r="N153" s="1080" t="str">
        <f t="shared" si="38"/>
        <v>Included</v>
      </c>
      <c r="O153" s="1081">
        <f t="shared" si="39"/>
        <v>0</v>
      </c>
      <c r="P153" s="875"/>
      <c r="Q153" s="285">
        <f t="shared" si="40"/>
        <v>0</v>
      </c>
      <c r="R153" s="907">
        <f t="shared" si="41"/>
        <v>0</v>
      </c>
      <c r="S153" s="875"/>
      <c r="T153" s="904"/>
      <c r="V153" s="905"/>
      <c r="AB153" s="876"/>
      <c r="AL153" s="876"/>
      <c r="AM153" s="876"/>
      <c r="AN153" s="876"/>
      <c r="AO153" s="876"/>
      <c r="AP153" s="876"/>
      <c r="AQ153" s="876"/>
      <c r="AR153" s="876"/>
      <c r="AS153" s="876"/>
      <c r="AT153" s="876"/>
      <c r="AU153" s="876"/>
      <c r="AV153" s="876"/>
      <c r="AW153" s="876"/>
      <c r="AX153" s="876"/>
      <c r="AY153" s="876"/>
    </row>
    <row r="154" spans="1:51" ht="49.5">
      <c r="A154" s="1071">
        <v>4</v>
      </c>
      <c r="B154" s="1071">
        <v>7000023370</v>
      </c>
      <c r="C154" s="1071">
        <v>10</v>
      </c>
      <c r="D154" s="908" t="s">
        <v>784</v>
      </c>
      <c r="E154" s="1071">
        <v>1000031381</v>
      </c>
      <c r="F154" s="1071">
        <v>85176290</v>
      </c>
      <c r="G154" s="1155"/>
      <c r="H154" s="1071">
        <v>18</v>
      </c>
      <c r="I154" s="1152"/>
      <c r="J154" s="908" t="s">
        <v>637</v>
      </c>
      <c r="K154" s="1071" t="s">
        <v>574</v>
      </c>
      <c r="L154" s="1071">
        <v>1</v>
      </c>
      <c r="M154" s="1145"/>
      <c r="N154" s="1080" t="str">
        <f t="shared" si="38"/>
        <v>Included</v>
      </c>
      <c r="O154" s="1081">
        <f t="shared" si="39"/>
        <v>0</v>
      </c>
      <c r="P154" s="875"/>
      <c r="Q154" s="285">
        <f t="shared" si="40"/>
        <v>0</v>
      </c>
      <c r="R154" s="907">
        <f t="shared" si="41"/>
        <v>0</v>
      </c>
      <c r="S154" s="875"/>
      <c r="T154" s="904"/>
      <c r="V154" s="905"/>
      <c r="AB154" s="876"/>
      <c r="AL154" s="876"/>
      <c r="AM154" s="876"/>
      <c r="AN154" s="876"/>
      <c r="AO154" s="876"/>
      <c r="AP154" s="876"/>
      <c r="AQ154" s="876"/>
      <c r="AR154" s="876"/>
      <c r="AS154" s="876"/>
      <c r="AT154" s="876"/>
      <c r="AU154" s="876"/>
      <c r="AV154" s="876"/>
      <c r="AW154" s="876"/>
      <c r="AX154" s="876"/>
      <c r="AY154" s="876"/>
    </row>
    <row r="155" spans="1:51" ht="33">
      <c r="A155" s="1071">
        <v>5</v>
      </c>
      <c r="B155" s="1071">
        <v>7000023371</v>
      </c>
      <c r="C155" s="1071">
        <v>10</v>
      </c>
      <c r="D155" s="908" t="s">
        <v>784</v>
      </c>
      <c r="E155" s="1071">
        <v>1000034998</v>
      </c>
      <c r="F155" s="1071">
        <v>85171890</v>
      </c>
      <c r="G155" s="1155"/>
      <c r="H155" s="1071">
        <v>18</v>
      </c>
      <c r="I155" s="1152"/>
      <c r="J155" s="908" t="s">
        <v>758</v>
      </c>
      <c r="K155" s="1071" t="s">
        <v>570</v>
      </c>
      <c r="L155" s="1071">
        <v>1</v>
      </c>
      <c r="M155" s="1145"/>
      <c r="N155" s="1080" t="str">
        <f t="shared" si="38"/>
        <v>Included</v>
      </c>
      <c r="O155" s="1081">
        <f t="shared" si="39"/>
        <v>0</v>
      </c>
      <c r="P155" s="875"/>
      <c r="Q155" s="285">
        <f t="shared" si="40"/>
        <v>0</v>
      </c>
      <c r="R155" s="907">
        <f t="shared" si="41"/>
        <v>0</v>
      </c>
      <c r="S155" s="875"/>
      <c r="T155" s="904"/>
      <c r="V155" s="905"/>
      <c r="AB155" s="876"/>
      <c r="AL155" s="876"/>
      <c r="AM155" s="876"/>
      <c r="AN155" s="876"/>
      <c r="AO155" s="876"/>
      <c r="AP155" s="876"/>
      <c r="AQ155" s="876"/>
      <c r="AR155" s="876"/>
      <c r="AS155" s="876"/>
      <c r="AT155" s="876"/>
      <c r="AU155" s="876"/>
      <c r="AV155" s="876"/>
      <c r="AW155" s="876"/>
      <c r="AX155" s="876"/>
      <c r="AY155" s="876"/>
    </row>
    <row r="156" spans="1:51" ht="33">
      <c r="A156" s="1071">
        <v>6</v>
      </c>
      <c r="B156" s="1071">
        <v>7000023372</v>
      </c>
      <c r="C156" s="1071">
        <v>10</v>
      </c>
      <c r="D156" s="908" t="s">
        <v>784</v>
      </c>
      <c r="E156" s="1071">
        <v>1000031398</v>
      </c>
      <c r="F156" s="1071">
        <v>85171890</v>
      </c>
      <c r="G156" s="1155"/>
      <c r="H156" s="1071">
        <v>18</v>
      </c>
      <c r="I156" s="1152"/>
      <c r="J156" s="908" t="s">
        <v>640</v>
      </c>
      <c r="K156" s="1071" t="s">
        <v>574</v>
      </c>
      <c r="L156" s="1071">
        <v>1</v>
      </c>
      <c r="M156" s="1145"/>
      <c r="N156" s="1080" t="str">
        <f t="shared" si="38"/>
        <v>Included</v>
      </c>
      <c r="O156" s="1081">
        <f t="shared" si="39"/>
        <v>0</v>
      </c>
      <c r="P156" s="875"/>
      <c r="Q156" s="285">
        <f t="shared" si="40"/>
        <v>0</v>
      </c>
      <c r="R156" s="907">
        <f t="shared" si="41"/>
        <v>0</v>
      </c>
      <c r="S156" s="875"/>
      <c r="T156" s="904"/>
      <c r="V156" s="905"/>
      <c r="AB156" s="876"/>
      <c r="AL156" s="876"/>
      <c r="AM156" s="876"/>
      <c r="AN156" s="876"/>
      <c r="AO156" s="876"/>
      <c r="AP156" s="876"/>
      <c r="AQ156" s="876"/>
      <c r="AR156" s="876"/>
      <c r="AS156" s="876"/>
      <c r="AT156" s="876"/>
      <c r="AU156" s="876"/>
      <c r="AV156" s="876"/>
      <c r="AW156" s="876"/>
      <c r="AX156" s="876"/>
      <c r="AY156" s="876"/>
    </row>
    <row r="157" spans="1:51" ht="33">
      <c r="A157" s="1071">
        <v>7</v>
      </c>
      <c r="B157" s="1071">
        <v>7000023373</v>
      </c>
      <c r="C157" s="1071">
        <v>10</v>
      </c>
      <c r="D157" s="908" t="s">
        <v>784</v>
      </c>
      <c r="E157" s="1071">
        <v>1000030942</v>
      </c>
      <c r="F157" s="1071">
        <v>85447090</v>
      </c>
      <c r="G157" s="1155"/>
      <c r="H157" s="1071">
        <v>18</v>
      </c>
      <c r="I157" s="1152"/>
      <c r="J157" s="908" t="s">
        <v>759</v>
      </c>
      <c r="K157" s="1071" t="s">
        <v>580</v>
      </c>
      <c r="L157" s="1071">
        <v>1</v>
      </c>
      <c r="M157" s="1145"/>
      <c r="N157" s="1080" t="str">
        <f t="shared" si="38"/>
        <v>Included</v>
      </c>
      <c r="O157" s="1081">
        <f t="shared" si="39"/>
        <v>0</v>
      </c>
      <c r="P157" s="875"/>
      <c r="Q157" s="285">
        <f t="shared" si="40"/>
        <v>0</v>
      </c>
      <c r="R157" s="907">
        <f t="shared" si="41"/>
        <v>0</v>
      </c>
      <c r="S157" s="875"/>
      <c r="T157" s="904"/>
      <c r="V157" s="905"/>
      <c r="AB157" s="876"/>
      <c r="AL157" s="876"/>
      <c r="AM157" s="876"/>
      <c r="AN157" s="876"/>
      <c r="AO157" s="876"/>
      <c r="AP157" s="876"/>
      <c r="AQ157" s="876"/>
      <c r="AR157" s="876"/>
      <c r="AS157" s="876"/>
      <c r="AT157" s="876"/>
      <c r="AU157" s="876"/>
      <c r="AV157" s="876"/>
      <c r="AW157" s="876"/>
      <c r="AX157" s="876"/>
      <c r="AY157" s="876"/>
    </row>
    <row r="158" spans="1:51" ht="33">
      <c r="A158" s="1071">
        <v>4</v>
      </c>
      <c r="B158" s="1071">
        <v>7000023374</v>
      </c>
      <c r="C158" s="1071">
        <v>10</v>
      </c>
      <c r="D158" s="908" t="s">
        <v>784</v>
      </c>
      <c r="E158" s="1071">
        <v>1000031374</v>
      </c>
      <c r="F158" s="1071">
        <v>85176290</v>
      </c>
      <c r="G158" s="1155"/>
      <c r="H158" s="1071">
        <v>18</v>
      </c>
      <c r="I158" s="1152"/>
      <c r="J158" s="908" t="s">
        <v>635</v>
      </c>
      <c r="K158" s="1071" t="s">
        <v>574</v>
      </c>
      <c r="L158" s="1071">
        <v>1</v>
      </c>
      <c r="M158" s="1145"/>
      <c r="N158" s="1080" t="str">
        <f t="shared" si="4"/>
        <v>Included</v>
      </c>
      <c r="O158" s="1081">
        <f t="shared" si="5"/>
        <v>0</v>
      </c>
      <c r="P158" s="875"/>
      <c r="Q158" s="285">
        <f t="shared" si="6"/>
        <v>0</v>
      </c>
      <c r="R158" s="907">
        <f t="shared" ref="R158:R183" si="42">IF(I158="", H158*Q158/100,I158*Q158)</f>
        <v>0</v>
      </c>
      <c r="S158" s="875"/>
      <c r="T158" s="904"/>
      <c r="V158" s="905"/>
      <c r="AB158" s="876"/>
      <c r="AL158" s="876"/>
      <c r="AM158" s="876"/>
      <c r="AN158" s="876"/>
      <c r="AO158" s="876"/>
      <c r="AP158" s="876"/>
      <c r="AQ158" s="876"/>
      <c r="AR158" s="876"/>
      <c r="AS158" s="876"/>
      <c r="AT158" s="876"/>
      <c r="AU158" s="876"/>
      <c r="AV158" s="876"/>
      <c r="AW158" s="876"/>
      <c r="AX158" s="876"/>
      <c r="AY158" s="876"/>
    </row>
    <row r="159" spans="1:51" ht="33">
      <c r="A159" s="1071">
        <v>5</v>
      </c>
      <c r="B159" s="1071">
        <v>7000023375</v>
      </c>
      <c r="C159" s="1071">
        <v>10</v>
      </c>
      <c r="D159" s="908" t="s">
        <v>653</v>
      </c>
      <c r="E159" s="1071">
        <v>1000005827</v>
      </c>
      <c r="F159" s="1071">
        <v>85352919</v>
      </c>
      <c r="G159" s="1155"/>
      <c r="H159" s="1071">
        <v>18</v>
      </c>
      <c r="I159" s="1152"/>
      <c r="J159" s="908" t="s">
        <v>661</v>
      </c>
      <c r="K159" s="1071" t="s">
        <v>570</v>
      </c>
      <c r="L159" s="1071">
        <v>4</v>
      </c>
      <c r="M159" s="1145"/>
      <c r="N159" s="1080" t="str">
        <f t="shared" si="4"/>
        <v>Included</v>
      </c>
      <c r="O159" s="1081">
        <f t="shared" si="5"/>
        <v>0</v>
      </c>
      <c r="P159" s="875"/>
      <c r="Q159" s="285">
        <f t="shared" si="6"/>
        <v>0</v>
      </c>
      <c r="R159" s="907">
        <f t="shared" si="42"/>
        <v>0</v>
      </c>
      <c r="S159" s="875"/>
      <c r="T159" s="904"/>
      <c r="V159" s="905"/>
      <c r="AB159" s="876"/>
      <c r="AL159" s="876"/>
      <c r="AM159" s="876"/>
      <c r="AN159" s="876"/>
      <c r="AO159" s="876"/>
      <c r="AP159" s="876"/>
      <c r="AQ159" s="876"/>
      <c r="AR159" s="876"/>
      <c r="AS159" s="876"/>
      <c r="AT159" s="876"/>
      <c r="AU159" s="876"/>
      <c r="AV159" s="876"/>
      <c r="AW159" s="876"/>
      <c r="AX159" s="876"/>
      <c r="AY159" s="876"/>
    </row>
    <row r="160" spans="1:51" ht="33">
      <c r="A160" s="1071">
        <v>6</v>
      </c>
      <c r="B160" s="1071">
        <v>7000023376</v>
      </c>
      <c r="C160" s="1071">
        <v>10</v>
      </c>
      <c r="D160" s="908" t="s">
        <v>653</v>
      </c>
      <c r="E160" s="1071">
        <v>1000005826</v>
      </c>
      <c r="F160" s="1071">
        <v>85352919</v>
      </c>
      <c r="G160" s="1155"/>
      <c r="H160" s="1071">
        <v>18</v>
      </c>
      <c r="I160" s="1152"/>
      <c r="J160" s="908" t="s">
        <v>662</v>
      </c>
      <c r="K160" s="1071" t="s">
        <v>570</v>
      </c>
      <c r="L160" s="1071">
        <v>2</v>
      </c>
      <c r="M160" s="1145"/>
      <c r="N160" s="1080" t="str">
        <f t="shared" si="4"/>
        <v>Included</v>
      </c>
      <c r="O160" s="1081">
        <f t="shared" si="5"/>
        <v>0</v>
      </c>
      <c r="P160" s="875"/>
      <c r="Q160" s="285">
        <f t="shared" si="6"/>
        <v>0</v>
      </c>
      <c r="R160" s="907">
        <f t="shared" si="42"/>
        <v>0</v>
      </c>
      <c r="S160" s="875"/>
      <c r="T160" s="904"/>
      <c r="V160" s="905"/>
      <c r="AB160" s="876"/>
      <c r="AL160" s="876"/>
      <c r="AM160" s="876"/>
      <c r="AN160" s="876"/>
      <c r="AO160" s="876"/>
      <c r="AP160" s="876"/>
      <c r="AQ160" s="876"/>
      <c r="AR160" s="876"/>
      <c r="AS160" s="876"/>
      <c r="AT160" s="876"/>
      <c r="AU160" s="876"/>
      <c r="AV160" s="876"/>
      <c r="AW160" s="876"/>
      <c r="AX160" s="876"/>
      <c r="AY160" s="876"/>
    </row>
    <row r="161" spans="1:51" ht="33">
      <c r="A161" s="1071">
        <v>7</v>
      </c>
      <c r="B161" s="1071">
        <v>7000023377</v>
      </c>
      <c r="C161" s="1071">
        <v>10</v>
      </c>
      <c r="D161" s="908" t="s">
        <v>653</v>
      </c>
      <c r="E161" s="1071">
        <v>1000009714</v>
      </c>
      <c r="F161" s="1071">
        <v>85364900</v>
      </c>
      <c r="G161" s="1155"/>
      <c r="H161" s="1071">
        <v>18</v>
      </c>
      <c r="I161" s="1152"/>
      <c r="J161" s="908" t="s">
        <v>674</v>
      </c>
      <c r="K161" s="1071" t="s">
        <v>570</v>
      </c>
      <c r="L161" s="1071">
        <v>2</v>
      </c>
      <c r="M161" s="1145"/>
      <c r="N161" s="1080" t="str">
        <f t="shared" si="4"/>
        <v>Included</v>
      </c>
      <c r="O161" s="1081">
        <f t="shared" si="5"/>
        <v>0</v>
      </c>
      <c r="P161" s="875"/>
      <c r="Q161" s="285">
        <f t="shared" si="6"/>
        <v>0</v>
      </c>
      <c r="R161" s="907">
        <f t="shared" si="42"/>
        <v>0</v>
      </c>
      <c r="S161" s="875"/>
      <c r="T161" s="904"/>
      <c r="V161" s="905"/>
      <c r="AB161" s="876"/>
      <c r="AL161" s="876"/>
      <c r="AM161" s="876"/>
      <c r="AN161" s="876"/>
      <c r="AO161" s="876"/>
      <c r="AP161" s="876"/>
      <c r="AQ161" s="876"/>
      <c r="AR161" s="876"/>
      <c r="AS161" s="876"/>
      <c r="AT161" s="876"/>
      <c r="AU161" s="876"/>
      <c r="AV161" s="876"/>
      <c r="AW161" s="876"/>
      <c r="AX161" s="876"/>
      <c r="AY161" s="876"/>
    </row>
    <row r="162" spans="1:51" ht="33">
      <c r="A162" s="1071">
        <v>8</v>
      </c>
      <c r="B162" s="1071">
        <v>7000023378</v>
      </c>
      <c r="C162" s="1071">
        <v>10</v>
      </c>
      <c r="D162" s="908" t="s">
        <v>653</v>
      </c>
      <c r="E162" s="1071">
        <v>1000005848</v>
      </c>
      <c r="F162" s="1071">
        <v>85049090</v>
      </c>
      <c r="G162" s="1155"/>
      <c r="H162" s="1071">
        <v>18</v>
      </c>
      <c r="I162" s="1152"/>
      <c r="J162" s="908" t="s">
        <v>663</v>
      </c>
      <c r="K162" s="1071" t="s">
        <v>570</v>
      </c>
      <c r="L162" s="1071">
        <v>12</v>
      </c>
      <c r="M162" s="1145"/>
      <c r="N162" s="1080" t="str">
        <f t="shared" si="4"/>
        <v>Included</v>
      </c>
      <c r="O162" s="1081">
        <f t="shared" si="5"/>
        <v>0</v>
      </c>
      <c r="P162" s="875"/>
      <c r="Q162" s="285">
        <f t="shared" si="6"/>
        <v>0</v>
      </c>
      <c r="R162" s="907">
        <f t="shared" si="42"/>
        <v>0</v>
      </c>
      <c r="S162" s="875"/>
      <c r="T162" s="904"/>
      <c r="V162" s="905"/>
      <c r="AB162" s="876"/>
      <c r="AL162" s="876"/>
      <c r="AM162" s="876"/>
      <c r="AN162" s="876"/>
      <c r="AO162" s="876"/>
      <c r="AP162" s="876"/>
      <c r="AQ162" s="876"/>
      <c r="AR162" s="876"/>
      <c r="AS162" s="876"/>
      <c r="AT162" s="876"/>
      <c r="AU162" s="876"/>
      <c r="AV162" s="876"/>
      <c r="AW162" s="876"/>
      <c r="AX162" s="876"/>
      <c r="AY162" s="876"/>
    </row>
    <row r="163" spans="1:51" ht="33">
      <c r="A163" s="1071">
        <v>4</v>
      </c>
      <c r="B163" s="1071">
        <v>7000023379</v>
      </c>
      <c r="C163" s="1071">
        <v>10</v>
      </c>
      <c r="D163" s="908" t="s">
        <v>653</v>
      </c>
      <c r="E163" s="1071">
        <v>1000005840</v>
      </c>
      <c r="F163" s="1071">
        <v>85359090</v>
      </c>
      <c r="G163" s="1155"/>
      <c r="H163" s="1071">
        <v>18</v>
      </c>
      <c r="I163" s="1152"/>
      <c r="J163" s="908" t="s">
        <v>722</v>
      </c>
      <c r="K163" s="1071" t="s">
        <v>570</v>
      </c>
      <c r="L163" s="1071">
        <v>6</v>
      </c>
      <c r="M163" s="1145"/>
      <c r="N163" s="1080" t="str">
        <f t="shared" si="4"/>
        <v>Included</v>
      </c>
      <c r="O163" s="1081">
        <f t="shared" si="5"/>
        <v>0</v>
      </c>
      <c r="P163" s="875"/>
      <c r="Q163" s="285">
        <f t="shared" si="6"/>
        <v>0</v>
      </c>
      <c r="R163" s="907">
        <f t="shared" si="42"/>
        <v>0</v>
      </c>
      <c r="S163" s="875"/>
      <c r="T163" s="904"/>
      <c r="V163" s="905"/>
      <c r="AB163" s="876"/>
      <c r="AL163" s="876"/>
      <c r="AM163" s="876"/>
      <c r="AN163" s="876"/>
      <c r="AO163" s="876"/>
      <c r="AP163" s="876"/>
      <c r="AQ163" s="876"/>
      <c r="AR163" s="876"/>
      <c r="AS163" s="876"/>
      <c r="AT163" s="876"/>
      <c r="AU163" s="876"/>
      <c r="AV163" s="876"/>
      <c r="AW163" s="876"/>
      <c r="AX163" s="876"/>
      <c r="AY163" s="876"/>
    </row>
    <row r="164" spans="1:51" ht="33">
      <c r="A164" s="1071">
        <v>5</v>
      </c>
      <c r="B164" s="1071">
        <v>7000023380</v>
      </c>
      <c r="C164" s="1071">
        <v>10</v>
      </c>
      <c r="D164" s="908" t="s">
        <v>653</v>
      </c>
      <c r="E164" s="1071">
        <v>1000005853</v>
      </c>
      <c r="F164" s="1071">
        <v>85353090</v>
      </c>
      <c r="G164" s="1155"/>
      <c r="H164" s="1071">
        <v>18</v>
      </c>
      <c r="I164" s="1152"/>
      <c r="J164" s="908" t="s">
        <v>664</v>
      </c>
      <c r="K164" s="1071" t="s">
        <v>570</v>
      </c>
      <c r="L164" s="1071">
        <v>6</v>
      </c>
      <c r="M164" s="1145"/>
      <c r="N164" s="1080" t="str">
        <f t="shared" si="4"/>
        <v>Included</v>
      </c>
      <c r="O164" s="1081">
        <f t="shared" si="5"/>
        <v>0</v>
      </c>
      <c r="P164" s="875"/>
      <c r="Q164" s="285">
        <f t="shared" si="6"/>
        <v>0</v>
      </c>
      <c r="R164" s="907">
        <f t="shared" si="42"/>
        <v>0</v>
      </c>
      <c r="S164" s="875"/>
      <c r="T164" s="904"/>
      <c r="V164" s="905"/>
      <c r="AB164" s="876"/>
      <c r="AL164" s="876"/>
      <c r="AM164" s="876"/>
      <c r="AN164" s="876"/>
      <c r="AO164" s="876"/>
      <c r="AP164" s="876"/>
      <c r="AQ164" s="876"/>
      <c r="AR164" s="876"/>
      <c r="AS164" s="876"/>
      <c r="AT164" s="876"/>
      <c r="AU164" s="876"/>
      <c r="AV164" s="876"/>
      <c r="AW164" s="876"/>
      <c r="AX164" s="876"/>
      <c r="AY164" s="876"/>
    </row>
    <row r="165" spans="1:51" ht="33">
      <c r="A165" s="1071">
        <v>6</v>
      </c>
      <c r="B165" s="1071">
        <v>7000023381</v>
      </c>
      <c r="C165" s="1071">
        <v>10</v>
      </c>
      <c r="D165" s="908" t="s">
        <v>653</v>
      </c>
      <c r="E165" s="1071">
        <v>1000005854</v>
      </c>
      <c r="F165" s="1071">
        <v>85353090</v>
      </c>
      <c r="G165" s="1155"/>
      <c r="H165" s="1071">
        <v>18</v>
      </c>
      <c r="I165" s="1152"/>
      <c r="J165" s="908" t="s">
        <v>665</v>
      </c>
      <c r="K165" s="1071" t="s">
        <v>570</v>
      </c>
      <c r="L165" s="1071">
        <v>4</v>
      </c>
      <c r="M165" s="1145"/>
      <c r="N165" s="1080" t="str">
        <f t="shared" si="4"/>
        <v>Included</v>
      </c>
      <c r="O165" s="1081">
        <f t="shared" si="5"/>
        <v>0</v>
      </c>
      <c r="P165" s="875"/>
      <c r="Q165" s="285">
        <f t="shared" si="6"/>
        <v>0</v>
      </c>
      <c r="R165" s="907">
        <f t="shared" si="42"/>
        <v>0</v>
      </c>
      <c r="S165" s="875"/>
      <c r="T165" s="904"/>
      <c r="V165" s="905"/>
      <c r="AB165" s="876"/>
      <c r="AL165" s="876"/>
      <c r="AM165" s="876"/>
      <c r="AN165" s="876"/>
      <c r="AO165" s="876"/>
      <c r="AP165" s="876"/>
      <c r="AQ165" s="876"/>
      <c r="AR165" s="876"/>
      <c r="AS165" s="876"/>
      <c r="AT165" s="876"/>
      <c r="AU165" s="876"/>
      <c r="AV165" s="876"/>
      <c r="AW165" s="876"/>
      <c r="AX165" s="876"/>
      <c r="AY165" s="876"/>
    </row>
    <row r="166" spans="1:51" ht="33">
      <c r="A166" s="1071">
        <v>7</v>
      </c>
      <c r="B166" s="1071">
        <v>7000023382</v>
      </c>
      <c r="C166" s="1071">
        <v>10</v>
      </c>
      <c r="D166" s="908" t="s">
        <v>653</v>
      </c>
      <c r="E166" s="1071">
        <v>1000005820</v>
      </c>
      <c r="F166" s="1071">
        <v>85353090</v>
      </c>
      <c r="G166" s="1155"/>
      <c r="H166" s="1071">
        <v>18</v>
      </c>
      <c r="I166" s="1152"/>
      <c r="J166" s="908" t="s">
        <v>666</v>
      </c>
      <c r="K166" s="1071" t="s">
        <v>570</v>
      </c>
      <c r="L166" s="1071">
        <v>6</v>
      </c>
      <c r="M166" s="1145"/>
      <c r="N166" s="1080" t="str">
        <f t="shared" si="4"/>
        <v>Included</v>
      </c>
      <c r="O166" s="1081">
        <f t="shared" si="5"/>
        <v>0</v>
      </c>
      <c r="P166" s="875"/>
      <c r="Q166" s="285">
        <f t="shared" si="6"/>
        <v>0</v>
      </c>
      <c r="R166" s="907">
        <f t="shared" si="42"/>
        <v>0</v>
      </c>
      <c r="S166" s="875"/>
      <c r="T166" s="904"/>
      <c r="V166" s="905"/>
      <c r="AB166" s="876"/>
      <c r="AL166" s="876"/>
      <c r="AM166" s="876"/>
      <c r="AN166" s="876"/>
      <c r="AO166" s="876"/>
      <c r="AP166" s="876"/>
      <c r="AQ166" s="876"/>
      <c r="AR166" s="876"/>
      <c r="AS166" s="876"/>
      <c r="AT166" s="876"/>
      <c r="AU166" s="876"/>
      <c r="AV166" s="876"/>
      <c r="AW166" s="876"/>
      <c r="AX166" s="876"/>
      <c r="AY166" s="876"/>
    </row>
    <row r="167" spans="1:51" ht="33">
      <c r="A167" s="1071">
        <v>8</v>
      </c>
      <c r="B167" s="1071">
        <v>7000023383</v>
      </c>
      <c r="C167" s="1071">
        <v>10</v>
      </c>
      <c r="D167" s="908" t="s">
        <v>653</v>
      </c>
      <c r="E167" s="1071">
        <v>1000005819</v>
      </c>
      <c r="F167" s="1071">
        <v>85353090</v>
      </c>
      <c r="G167" s="1155"/>
      <c r="H167" s="1071">
        <v>18</v>
      </c>
      <c r="I167" s="1152"/>
      <c r="J167" s="908" t="s">
        <v>667</v>
      </c>
      <c r="K167" s="1071" t="s">
        <v>570</v>
      </c>
      <c r="L167" s="1071">
        <v>12</v>
      </c>
      <c r="M167" s="1145"/>
      <c r="N167" s="1080" t="str">
        <f t="shared" si="4"/>
        <v>Included</v>
      </c>
      <c r="O167" s="1081">
        <f t="shared" si="5"/>
        <v>0</v>
      </c>
      <c r="P167" s="875"/>
      <c r="Q167" s="285">
        <f t="shared" si="6"/>
        <v>0</v>
      </c>
      <c r="R167" s="907">
        <f t="shared" si="42"/>
        <v>0</v>
      </c>
      <c r="S167" s="875"/>
      <c r="T167" s="904"/>
      <c r="V167" s="905"/>
      <c r="AB167" s="876"/>
      <c r="AL167" s="876"/>
      <c r="AM167" s="876"/>
      <c r="AN167" s="876"/>
      <c r="AO167" s="876"/>
      <c r="AP167" s="876"/>
      <c r="AQ167" s="876"/>
      <c r="AR167" s="876"/>
      <c r="AS167" s="876"/>
      <c r="AT167" s="876"/>
      <c r="AU167" s="876"/>
      <c r="AV167" s="876"/>
      <c r="AW167" s="876"/>
      <c r="AX167" s="876"/>
      <c r="AY167" s="876"/>
    </row>
    <row r="168" spans="1:51" ht="33">
      <c r="A168" s="1071">
        <v>9</v>
      </c>
      <c r="B168" s="1071">
        <v>7000023384</v>
      </c>
      <c r="C168" s="1071">
        <v>10</v>
      </c>
      <c r="D168" s="908" t="s">
        <v>653</v>
      </c>
      <c r="E168" s="1071">
        <v>1000020421</v>
      </c>
      <c r="F168" s="1071">
        <v>85354010</v>
      </c>
      <c r="G168" s="1155"/>
      <c r="H168" s="1071">
        <v>18</v>
      </c>
      <c r="I168" s="1152"/>
      <c r="J168" s="908" t="s">
        <v>668</v>
      </c>
      <c r="K168" s="1071" t="s">
        <v>570</v>
      </c>
      <c r="L168" s="1071">
        <v>12</v>
      </c>
      <c r="M168" s="1145"/>
      <c r="N168" s="1080" t="str">
        <f t="shared" si="4"/>
        <v>Included</v>
      </c>
      <c r="O168" s="1081">
        <f t="shared" si="5"/>
        <v>0</v>
      </c>
      <c r="P168" s="875"/>
      <c r="Q168" s="285">
        <f t="shared" si="6"/>
        <v>0</v>
      </c>
      <c r="R168" s="907">
        <f t="shared" si="42"/>
        <v>0</v>
      </c>
      <c r="S168" s="875"/>
      <c r="T168" s="904"/>
      <c r="V168" s="905"/>
      <c r="AB168" s="876"/>
      <c r="AL168" s="876"/>
      <c r="AM168" s="876"/>
      <c r="AN168" s="876"/>
      <c r="AO168" s="876"/>
      <c r="AP168" s="876"/>
      <c r="AQ168" s="876"/>
      <c r="AR168" s="876"/>
      <c r="AS168" s="876"/>
      <c r="AT168" s="876"/>
      <c r="AU168" s="876"/>
      <c r="AV168" s="876"/>
      <c r="AW168" s="876"/>
      <c r="AX168" s="876"/>
      <c r="AY168" s="876"/>
    </row>
    <row r="169" spans="1:51" ht="33">
      <c r="A169" s="1071">
        <v>10</v>
      </c>
      <c r="B169" s="1071">
        <v>7000023385</v>
      </c>
      <c r="C169" s="1071">
        <v>10</v>
      </c>
      <c r="D169" s="908" t="s">
        <v>653</v>
      </c>
      <c r="E169" s="1071">
        <v>1000005791</v>
      </c>
      <c r="F169" s="1071">
        <v>85462040</v>
      </c>
      <c r="G169" s="1155"/>
      <c r="H169" s="1071">
        <v>18</v>
      </c>
      <c r="I169" s="1152"/>
      <c r="J169" s="908" t="s">
        <v>669</v>
      </c>
      <c r="K169" s="1071" t="s">
        <v>570</v>
      </c>
      <c r="L169" s="1071">
        <v>24</v>
      </c>
      <c r="M169" s="1145"/>
      <c r="N169" s="1080" t="str">
        <f t="shared" si="4"/>
        <v>Included</v>
      </c>
      <c r="O169" s="1081">
        <f t="shared" si="5"/>
        <v>0</v>
      </c>
      <c r="P169" s="875"/>
      <c r="Q169" s="285">
        <f t="shared" si="6"/>
        <v>0</v>
      </c>
      <c r="R169" s="907">
        <f t="shared" si="42"/>
        <v>0</v>
      </c>
      <c r="S169" s="875"/>
      <c r="T169" s="904"/>
      <c r="V169" s="905"/>
      <c r="AB169" s="876"/>
      <c r="AL169" s="876"/>
      <c r="AM169" s="876"/>
      <c r="AN169" s="876"/>
      <c r="AO169" s="876"/>
      <c r="AP169" s="876"/>
      <c r="AQ169" s="876"/>
      <c r="AR169" s="876"/>
      <c r="AS169" s="876"/>
      <c r="AT169" s="876"/>
      <c r="AU169" s="876"/>
      <c r="AV169" s="876"/>
      <c r="AW169" s="876"/>
      <c r="AX169" s="876"/>
      <c r="AY169" s="876"/>
    </row>
    <row r="170" spans="1:51" ht="33">
      <c r="A170" s="1071">
        <v>11</v>
      </c>
      <c r="B170" s="1071">
        <v>7000023386</v>
      </c>
      <c r="C170" s="1071">
        <v>10</v>
      </c>
      <c r="D170" s="908" t="s">
        <v>653</v>
      </c>
      <c r="E170" s="1071">
        <v>1000005790</v>
      </c>
      <c r="F170" s="1071">
        <v>85462040</v>
      </c>
      <c r="G170" s="1155"/>
      <c r="H170" s="1071">
        <v>18</v>
      </c>
      <c r="I170" s="1152"/>
      <c r="J170" s="908" t="s">
        <v>723</v>
      </c>
      <c r="K170" s="1071" t="s">
        <v>570</v>
      </c>
      <c r="L170" s="1071">
        <v>12</v>
      </c>
      <c r="M170" s="1145"/>
      <c r="N170" s="1080" t="str">
        <f t="shared" si="4"/>
        <v>Included</v>
      </c>
      <c r="O170" s="1081">
        <f t="shared" si="5"/>
        <v>0</v>
      </c>
      <c r="P170" s="875"/>
      <c r="Q170" s="285">
        <f t="shared" si="6"/>
        <v>0</v>
      </c>
      <c r="R170" s="907">
        <f t="shared" si="42"/>
        <v>0</v>
      </c>
      <c r="S170" s="875"/>
      <c r="T170" s="904"/>
      <c r="V170" s="905"/>
      <c r="AB170" s="876"/>
      <c r="AL170" s="876"/>
      <c r="AM170" s="876"/>
      <c r="AN170" s="876"/>
      <c r="AO170" s="876"/>
      <c r="AP170" s="876"/>
      <c r="AQ170" s="876"/>
      <c r="AR170" s="876"/>
      <c r="AS170" s="876"/>
      <c r="AT170" s="876"/>
      <c r="AU170" s="876"/>
      <c r="AV170" s="876"/>
      <c r="AW170" s="876"/>
      <c r="AX170" s="876"/>
      <c r="AY170" s="876"/>
    </row>
    <row r="171" spans="1:51" ht="33">
      <c r="A171" s="1071">
        <v>4</v>
      </c>
      <c r="B171" s="1071">
        <v>7000023387</v>
      </c>
      <c r="C171" s="1071">
        <v>10</v>
      </c>
      <c r="D171" s="908" t="s">
        <v>754</v>
      </c>
      <c r="E171" s="1071">
        <v>1000000945</v>
      </c>
      <c r="F171" s="1071">
        <v>85352911</v>
      </c>
      <c r="G171" s="1155"/>
      <c r="H171" s="1071">
        <v>18</v>
      </c>
      <c r="I171" s="1152"/>
      <c r="J171" s="908" t="s">
        <v>763</v>
      </c>
      <c r="K171" s="1071" t="s">
        <v>570</v>
      </c>
      <c r="L171" s="1071">
        <v>2</v>
      </c>
      <c r="M171" s="1145"/>
      <c r="N171" s="1080" t="str">
        <f t="shared" ref="N171:N183" si="43">IF(M171=0, "Included",IF(ISERROR(L171*M171), M171, L171*M171))</f>
        <v>Included</v>
      </c>
      <c r="O171" s="1081">
        <f t="shared" ref="O171:O183" si="44">R171</f>
        <v>0</v>
      </c>
      <c r="P171" s="875"/>
      <c r="Q171" s="285">
        <f t="shared" ref="Q171:Q183" si="45">IF(N171="Included",0,N171)</f>
        <v>0</v>
      </c>
      <c r="R171" s="907">
        <f t="shared" si="42"/>
        <v>0</v>
      </c>
      <c r="S171" s="875"/>
      <c r="T171" s="904"/>
      <c r="V171" s="905"/>
      <c r="AB171" s="876"/>
      <c r="AL171" s="876"/>
      <c r="AM171" s="876"/>
      <c r="AN171" s="876"/>
      <c r="AO171" s="876"/>
      <c r="AP171" s="876"/>
      <c r="AQ171" s="876"/>
      <c r="AR171" s="876"/>
      <c r="AS171" s="876"/>
      <c r="AT171" s="876"/>
      <c r="AU171" s="876"/>
      <c r="AV171" s="876"/>
      <c r="AW171" s="876"/>
      <c r="AX171" s="876"/>
      <c r="AY171" s="876"/>
    </row>
    <row r="172" spans="1:51" ht="33">
      <c r="A172" s="1071">
        <v>5</v>
      </c>
      <c r="B172" s="1071">
        <v>7000023388</v>
      </c>
      <c r="C172" s="1071">
        <v>10</v>
      </c>
      <c r="D172" s="908" t="s">
        <v>754</v>
      </c>
      <c r="E172" s="1071">
        <v>1000000956</v>
      </c>
      <c r="F172" s="1071">
        <v>85462040</v>
      </c>
      <c r="G172" s="1155"/>
      <c r="H172" s="1071">
        <v>18</v>
      </c>
      <c r="I172" s="1152"/>
      <c r="J172" s="908" t="s">
        <v>764</v>
      </c>
      <c r="K172" s="1071" t="s">
        <v>570</v>
      </c>
      <c r="L172" s="1071">
        <v>4</v>
      </c>
      <c r="M172" s="1145"/>
      <c r="N172" s="1080" t="str">
        <f t="shared" si="43"/>
        <v>Included</v>
      </c>
      <c r="O172" s="1081">
        <f t="shared" si="44"/>
        <v>0</v>
      </c>
      <c r="P172" s="875"/>
      <c r="Q172" s="285">
        <f t="shared" si="45"/>
        <v>0</v>
      </c>
      <c r="R172" s="907">
        <f t="shared" si="42"/>
        <v>0</v>
      </c>
      <c r="S172" s="875"/>
      <c r="T172" s="904"/>
      <c r="V172" s="905"/>
      <c r="AB172" s="876"/>
      <c r="AL172" s="876"/>
      <c r="AM172" s="876"/>
      <c r="AN172" s="876"/>
      <c r="AO172" s="876"/>
      <c r="AP172" s="876"/>
      <c r="AQ172" s="876"/>
      <c r="AR172" s="876"/>
      <c r="AS172" s="876"/>
      <c r="AT172" s="876"/>
      <c r="AU172" s="876"/>
      <c r="AV172" s="876"/>
      <c r="AW172" s="876"/>
      <c r="AX172" s="876"/>
      <c r="AY172" s="876"/>
    </row>
    <row r="173" spans="1:51" ht="33">
      <c r="A173" s="1071">
        <v>6</v>
      </c>
      <c r="B173" s="1071">
        <v>7000023389</v>
      </c>
      <c r="C173" s="1071">
        <v>10</v>
      </c>
      <c r="D173" s="908" t="s">
        <v>654</v>
      </c>
      <c r="E173" s="1071">
        <v>1000001999</v>
      </c>
      <c r="F173" s="1071">
        <v>85049010</v>
      </c>
      <c r="G173" s="1155"/>
      <c r="H173" s="1071">
        <v>18</v>
      </c>
      <c r="I173" s="1152"/>
      <c r="J173" s="908" t="s">
        <v>724</v>
      </c>
      <c r="K173" s="1071" t="s">
        <v>570</v>
      </c>
      <c r="L173" s="1071">
        <v>2</v>
      </c>
      <c r="M173" s="1145"/>
      <c r="N173" s="1080" t="str">
        <f t="shared" si="43"/>
        <v>Included</v>
      </c>
      <c r="O173" s="1081">
        <f t="shared" si="44"/>
        <v>0</v>
      </c>
      <c r="P173" s="875"/>
      <c r="Q173" s="285">
        <f t="shared" si="45"/>
        <v>0</v>
      </c>
      <c r="R173" s="907">
        <f t="shared" si="42"/>
        <v>0</v>
      </c>
      <c r="S173" s="875"/>
      <c r="T173" s="904"/>
      <c r="V173" s="905"/>
      <c r="AB173" s="876"/>
      <c r="AL173" s="876"/>
      <c r="AM173" s="876"/>
      <c r="AN173" s="876"/>
      <c r="AO173" s="876"/>
      <c r="AP173" s="876"/>
      <c r="AQ173" s="876"/>
      <c r="AR173" s="876"/>
      <c r="AS173" s="876"/>
      <c r="AT173" s="876"/>
      <c r="AU173" s="876"/>
      <c r="AV173" s="876"/>
      <c r="AW173" s="876"/>
      <c r="AX173" s="876"/>
      <c r="AY173" s="876"/>
    </row>
    <row r="174" spans="1:51" ht="33">
      <c r="A174" s="1071">
        <v>7</v>
      </c>
      <c r="B174" s="1071">
        <v>7000023390</v>
      </c>
      <c r="C174" s="1071">
        <v>10</v>
      </c>
      <c r="D174" s="908" t="s">
        <v>655</v>
      </c>
      <c r="E174" s="1071">
        <v>1000011350</v>
      </c>
      <c r="F174" s="1071">
        <v>72169990</v>
      </c>
      <c r="G174" s="1155"/>
      <c r="H174" s="1071">
        <v>18</v>
      </c>
      <c r="I174" s="1152"/>
      <c r="J174" s="908" t="s">
        <v>670</v>
      </c>
      <c r="K174" s="1071" t="s">
        <v>574</v>
      </c>
      <c r="L174" s="1071">
        <v>2</v>
      </c>
      <c r="M174" s="1145"/>
      <c r="N174" s="1080" t="str">
        <f t="shared" si="43"/>
        <v>Included</v>
      </c>
      <c r="O174" s="1081">
        <f t="shared" si="44"/>
        <v>0</v>
      </c>
      <c r="P174" s="875"/>
      <c r="Q174" s="285">
        <f t="shared" si="45"/>
        <v>0</v>
      </c>
      <c r="R174" s="907">
        <f t="shared" si="42"/>
        <v>0</v>
      </c>
      <c r="S174" s="875"/>
      <c r="T174" s="904"/>
      <c r="V174" s="905"/>
      <c r="AB174" s="876"/>
      <c r="AL174" s="876"/>
      <c r="AM174" s="876"/>
      <c r="AN174" s="876"/>
      <c r="AO174" s="876"/>
      <c r="AP174" s="876"/>
      <c r="AQ174" s="876"/>
      <c r="AR174" s="876"/>
      <c r="AS174" s="876"/>
      <c r="AT174" s="876"/>
      <c r="AU174" s="876"/>
      <c r="AV174" s="876"/>
      <c r="AW174" s="876"/>
      <c r="AX174" s="876"/>
      <c r="AY174" s="876"/>
    </row>
    <row r="175" spans="1:51" ht="33">
      <c r="A175" s="1071">
        <v>8</v>
      </c>
      <c r="B175" s="1071">
        <v>7000023391</v>
      </c>
      <c r="C175" s="1071">
        <v>10</v>
      </c>
      <c r="D175" s="908" t="s">
        <v>655</v>
      </c>
      <c r="E175" s="1071">
        <v>1000011358</v>
      </c>
      <c r="F175" s="1071">
        <v>72169990</v>
      </c>
      <c r="G175" s="1155"/>
      <c r="H175" s="1071">
        <v>18</v>
      </c>
      <c r="I175" s="1152"/>
      <c r="J175" s="908" t="s">
        <v>726</v>
      </c>
      <c r="K175" s="1071" t="s">
        <v>574</v>
      </c>
      <c r="L175" s="1071">
        <v>2</v>
      </c>
      <c r="M175" s="1145"/>
      <c r="N175" s="1080" t="str">
        <f t="shared" si="43"/>
        <v>Included</v>
      </c>
      <c r="O175" s="1081">
        <f t="shared" si="44"/>
        <v>0</v>
      </c>
      <c r="P175" s="875"/>
      <c r="Q175" s="285">
        <f t="shared" si="45"/>
        <v>0</v>
      </c>
      <c r="R175" s="907">
        <f t="shared" si="42"/>
        <v>0</v>
      </c>
      <c r="S175" s="875"/>
      <c r="T175" s="904"/>
      <c r="V175" s="905"/>
      <c r="AB175" s="876"/>
      <c r="AL175" s="876"/>
      <c r="AM175" s="876"/>
      <c r="AN175" s="876"/>
      <c r="AO175" s="876"/>
      <c r="AP175" s="876"/>
      <c r="AQ175" s="876"/>
      <c r="AR175" s="876"/>
      <c r="AS175" s="876"/>
      <c r="AT175" s="876"/>
      <c r="AU175" s="876"/>
      <c r="AV175" s="876"/>
      <c r="AW175" s="876"/>
      <c r="AX175" s="876"/>
      <c r="AY175" s="876"/>
    </row>
    <row r="176" spans="1:51" ht="49.5">
      <c r="A176" s="1071">
        <v>4</v>
      </c>
      <c r="B176" s="1071">
        <v>7000023392</v>
      </c>
      <c r="C176" s="1071">
        <v>10</v>
      </c>
      <c r="D176" s="908" t="s">
        <v>655</v>
      </c>
      <c r="E176" s="1071">
        <v>1000011356</v>
      </c>
      <c r="F176" s="1071">
        <v>72169990</v>
      </c>
      <c r="G176" s="1155"/>
      <c r="H176" s="1071">
        <v>18</v>
      </c>
      <c r="I176" s="1152"/>
      <c r="J176" s="908" t="s">
        <v>765</v>
      </c>
      <c r="K176" s="1071" t="s">
        <v>574</v>
      </c>
      <c r="L176" s="1071">
        <v>2</v>
      </c>
      <c r="M176" s="1145"/>
      <c r="N176" s="1080" t="str">
        <f t="shared" si="43"/>
        <v>Included</v>
      </c>
      <c r="O176" s="1081">
        <f t="shared" si="44"/>
        <v>0</v>
      </c>
      <c r="P176" s="875"/>
      <c r="Q176" s="285">
        <f t="shared" si="45"/>
        <v>0</v>
      </c>
      <c r="R176" s="907">
        <f t="shared" si="42"/>
        <v>0</v>
      </c>
      <c r="S176" s="875"/>
      <c r="T176" s="904"/>
      <c r="V176" s="905"/>
      <c r="AB176" s="876"/>
      <c r="AL176" s="876"/>
      <c r="AM176" s="876"/>
      <c r="AN176" s="876"/>
      <c r="AO176" s="876"/>
      <c r="AP176" s="876"/>
      <c r="AQ176" s="876"/>
      <c r="AR176" s="876"/>
      <c r="AS176" s="876"/>
      <c r="AT176" s="876"/>
      <c r="AU176" s="876"/>
      <c r="AV176" s="876"/>
      <c r="AW176" s="876"/>
      <c r="AX176" s="876"/>
      <c r="AY176" s="876"/>
    </row>
    <row r="177" spans="1:51" ht="148.5">
      <c r="A177" s="1071">
        <v>5</v>
      </c>
      <c r="B177" s="1071">
        <v>7000023393</v>
      </c>
      <c r="C177" s="1071">
        <v>10</v>
      </c>
      <c r="D177" s="908" t="s">
        <v>655</v>
      </c>
      <c r="E177" s="1071">
        <v>1000015928</v>
      </c>
      <c r="F177" s="1071">
        <v>85049010</v>
      </c>
      <c r="G177" s="1155"/>
      <c r="H177" s="1071">
        <v>18</v>
      </c>
      <c r="I177" s="1152"/>
      <c r="J177" s="908" t="s">
        <v>725</v>
      </c>
      <c r="K177" s="1071" t="s">
        <v>621</v>
      </c>
      <c r="L177" s="1071">
        <v>1</v>
      </c>
      <c r="M177" s="1145"/>
      <c r="N177" s="1080" t="str">
        <f t="shared" si="43"/>
        <v>Included</v>
      </c>
      <c r="O177" s="1081">
        <f t="shared" si="44"/>
        <v>0</v>
      </c>
      <c r="P177" s="875"/>
      <c r="Q177" s="285">
        <f t="shared" si="45"/>
        <v>0</v>
      </c>
      <c r="R177" s="907">
        <f t="shared" si="42"/>
        <v>0</v>
      </c>
      <c r="S177" s="875"/>
      <c r="T177" s="904"/>
      <c r="V177" s="905"/>
      <c r="AB177" s="876"/>
      <c r="AL177" s="876"/>
      <c r="AM177" s="876"/>
      <c r="AN177" s="876"/>
      <c r="AO177" s="876"/>
      <c r="AP177" s="876"/>
      <c r="AQ177" s="876"/>
      <c r="AR177" s="876"/>
      <c r="AS177" s="876"/>
      <c r="AT177" s="876"/>
      <c r="AU177" s="876"/>
      <c r="AV177" s="876"/>
      <c r="AW177" s="876"/>
      <c r="AX177" s="876"/>
      <c r="AY177" s="876"/>
    </row>
    <row r="178" spans="1:51" ht="49.5">
      <c r="A178" s="1071">
        <v>6</v>
      </c>
      <c r="B178" s="1071">
        <v>7000023394</v>
      </c>
      <c r="C178" s="1071">
        <v>10</v>
      </c>
      <c r="D178" s="908" t="s">
        <v>656</v>
      </c>
      <c r="E178" s="1071">
        <v>1000055997</v>
      </c>
      <c r="F178" s="1071">
        <v>72169990</v>
      </c>
      <c r="G178" s="1155"/>
      <c r="H178" s="1071">
        <v>18</v>
      </c>
      <c r="I178" s="1152"/>
      <c r="J178" s="908" t="s">
        <v>671</v>
      </c>
      <c r="K178" s="1071" t="s">
        <v>570</v>
      </c>
      <c r="L178" s="1071">
        <v>24</v>
      </c>
      <c r="M178" s="1145"/>
      <c r="N178" s="1080" t="str">
        <f t="shared" si="43"/>
        <v>Included</v>
      </c>
      <c r="O178" s="1081">
        <f t="shared" si="44"/>
        <v>0</v>
      </c>
      <c r="P178" s="875"/>
      <c r="Q178" s="285">
        <f t="shared" si="45"/>
        <v>0</v>
      </c>
      <c r="R178" s="907">
        <f t="shared" si="42"/>
        <v>0</v>
      </c>
      <c r="S178" s="875"/>
      <c r="T178" s="904"/>
      <c r="V178" s="905"/>
      <c r="AB178" s="876"/>
      <c r="AL178" s="876"/>
      <c r="AM178" s="876"/>
      <c r="AN178" s="876"/>
      <c r="AO178" s="876"/>
      <c r="AP178" s="876"/>
      <c r="AQ178" s="876"/>
      <c r="AR178" s="876"/>
      <c r="AS178" s="876"/>
      <c r="AT178" s="876"/>
      <c r="AU178" s="876"/>
      <c r="AV178" s="876"/>
      <c r="AW178" s="876"/>
      <c r="AX178" s="876"/>
      <c r="AY178" s="876"/>
    </row>
    <row r="179" spans="1:51" ht="49.5">
      <c r="A179" s="1071">
        <v>7</v>
      </c>
      <c r="B179" s="1071">
        <v>7000023395</v>
      </c>
      <c r="C179" s="1071">
        <v>10</v>
      </c>
      <c r="D179" s="908" t="s">
        <v>656</v>
      </c>
      <c r="E179" s="1071">
        <v>1000055996</v>
      </c>
      <c r="F179" s="1071">
        <v>72169990</v>
      </c>
      <c r="G179" s="1155"/>
      <c r="H179" s="1071">
        <v>18</v>
      </c>
      <c r="I179" s="1152"/>
      <c r="J179" s="908" t="s">
        <v>728</v>
      </c>
      <c r="K179" s="1071" t="s">
        <v>570</v>
      </c>
      <c r="L179" s="1071">
        <v>6</v>
      </c>
      <c r="M179" s="1145"/>
      <c r="N179" s="1080" t="str">
        <f t="shared" si="43"/>
        <v>Included</v>
      </c>
      <c r="O179" s="1081">
        <f t="shared" si="44"/>
        <v>0</v>
      </c>
      <c r="P179" s="875"/>
      <c r="Q179" s="285">
        <f t="shared" si="45"/>
        <v>0</v>
      </c>
      <c r="R179" s="907">
        <f t="shared" si="42"/>
        <v>0</v>
      </c>
      <c r="S179" s="875"/>
      <c r="T179" s="904"/>
      <c r="V179" s="905"/>
      <c r="AB179" s="876"/>
      <c r="AL179" s="876"/>
      <c r="AM179" s="876"/>
      <c r="AN179" s="876"/>
      <c r="AO179" s="876"/>
      <c r="AP179" s="876"/>
      <c r="AQ179" s="876"/>
      <c r="AR179" s="876"/>
      <c r="AS179" s="876"/>
      <c r="AT179" s="876"/>
      <c r="AU179" s="876"/>
      <c r="AV179" s="876"/>
      <c r="AW179" s="876"/>
      <c r="AX179" s="876"/>
      <c r="AY179" s="876"/>
    </row>
    <row r="180" spans="1:51" ht="49.5">
      <c r="A180" s="1071">
        <v>8</v>
      </c>
      <c r="B180" s="1071">
        <v>7000023396</v>
      </c>
      <c r="C180" s="1071">
        <v>10</v>
      </c>
      <c r="D180" s="908" t="s">
        <v>656</v>
      </c>
      <c r="E180" s="1071">
        <v>1000055995</v>
      </c>
      <c r="F180" s="1071">
        <v>72169990</v>
      </c>
      <c r="G180" s="1155"/>
      <c r="H180" s="1071">
        <v>18</v>
      </c>
      <c r="I180" s="1152"/>
      <c r="J180" s="908" t="s">
        <v>672</v>
      </c>
      <c r="K180" s="1071" t="s">
        <v>570</v>
      </c>
      <c r="L180" s="1071">
        <v>24</v>
      </c>
      <c r="M180" s="1145"/>
      <c r="N180" s="1080" t="str">
        <f t="shared" si="43"/>
        <v>Included</v>
      </c>
      <c r="O180" s="1081">
        <f t="shared" si="44"/>
        <v>0</v>
      </c>
      <c r="P180" s="875"/>
      <c r="Q180" s="285">
        <f t="shared" si="45"/>
        <v>0</v>
      </c>
      <c r="R180" s="907">
        <f t="shared" si="42"/>
        <v>0</v>
      </c>
      <c r="S180" s="875"/>
      <c r="T180" s="904"/>
      <c r="V180" s="905"/>
      <c r="AB180" s="876"/>
      <c r="AL180" s="876"/>
      <c r="AM180" s="876"/>
      <c r="AN180" s="876"/>
      <c r="AO180" s="876"/>
      <c r="AP180" s="876"/>
      <c r="AQ180" s="876"/>
      <c r="AR180" s="876"/>
      <c r="AS180" s="876"/>
      <c r="AT180" s="876"/>
      <c r="AU180" s="876"/>
      <c r="AV180" s="876"/>
      <c r="AW180" s="876"/>
      <c r="AX180" s="876"/>
      <c r="AY180" s="876"/>
    </row>
    <row r="181" spans="1:51" ht="49.5">
      <c r="A181" s="1071">
        <v>9</v>
      </c>
      <c r="B181" s="1071">
        <v>7000023397</v>
      </c>
      <c r="C181" s="1071">
        <v>10</v>
      </c>
      <c r="D181" s="908" t="s">
        <v>656</v>
      </c>
      <c r="E181" s="1071">
        <v>1000055993</v>
      </c>
      <c r="F181" s="1071">
        <v>72169990</v>
      </c>
      <c r="G181" s="1155"/>
      <c r="H181" s="1071">
        <v>18</v>
      </c>
      <c r="I181" s="1152"/>
      <c r="J181" s="908" t="s">
        <v>673</v>
      </c>
      <c r="K181" s="1071" t="s">
        <v>570</v>
      </c>
      <c r="L181" s="1071">
        <v>12</v>
      </c>
      <c r="M181" s="1145"/>
      <c r="N181" s="1080" t="str">
        <f t="shared" si="43"/>
        <v>Included</v>
      </c>
      <c r="O181" s="1081">
        <f t="shared" si="44"/>
        <v>0</v>
      </c>
      <c r="P181" s="875"/>
      <c r="Q181" s="285">
        <f t="shared" si="45"/>
        <v>0</v>
      </c>
      <c r="R181" s="907">
        <f t="shared" si="42"/>
        <v>0</v>
      </c>
      <c r="S181" s="875"/>
      <c r="T181" s="904"/>
      <c r="V181" s="905"/>
      <c r="AB181" s="876"/>
      <c r="AL181" s="876"/>
      <c r="AM181" s="876"/>
      <c r="AN181" s="876"/>
      <c r="AO181" s="876"/>
      <c r="AP181" s="876"/>
      <c r="AQ181" s="876"/>
      <c r="AR181" s="876"/>
      <c r="AS181" s="876"/>
      <c r="AT181" s="876"/>
      <c r="AU181" s="876"/>
      <c r="AV181" s="876"/>
      <c r="AW181" s="876"/>
      <c r="AX181" s="876"/>
      <c r="AY181" s="876"/>
    </row>
    <row r="182" spans="1:51" ht="49.5">
      <c r="A182" s="1071">
        <v>10</v>
      </c>
      <c r="B182" s="1071">
        <v>7000023398</v>
      </c>
      <c r="C182" s="1071">
        <v>10</v>
      </c>
      <c r="D182" s="908" t="s">
        <v>656</v>
      </c>
      <c r="E182" s="1071">
        <v>1000055992</v>
      </c>
      <c r="F182" s="1071">
        <v>72169990</v>
      </c>
      <c r="G182" s="1155"/>
      <c r="H182" s="1071">
        <v>18</v>
      </c>
      <c r="I182" s="1152"/>
      <c r="J182" s="908" t="s">
        <v>727</v>
      </c>
      <c r="K182" s="1071" t="s">
        <v>570</v>
      </c>
      <c r="L182" s="1071">
        <v>6</v>
      </c>
      <c r="M182" s="1145"/>
      <c r="N182" s="1080" t="str">
        <f t="shared" si="43"/>
        <v>Included</v>
      </c>
      <c r="O182" s="1081">
        <f t="shared" si="44"/>
        <v>0</v>
      </c>
      <c r="P182" s="875"/>
      <c r="Q182" s="285">
        <f t="shared" si="45"/>
        <v>0</v>
      </c>
      <c r="R182" s="907">
        <f t="shared" si="42"/>
        <v>0</v>
      </c>
      <c r="S182" s="875"/>
      <c r="T182" s="904"/>
      <c r="V182" s="905"/>
      <c r="AB182" s="876"/>
      <c r="AL182" s="876"/>
      <c r="AM182" s="876"/>
      <c r="AN182" s="876"/>
      <c r="AO182" s="876"/>
      <c r="AP182" s="876"/>
      <c r="AQ182" s="876"/>
      <c r="AR182" s="876"/>
      <c r="AS182" s="876"/>
      <c r="AT182" s="876"/>
      <c r="AU182" s="876"/>
      <c r="AV182" s="876"/>
      <c r="AW182" s="876"/>
      <c r="AX182" s="876"/>
      <c r="AY182" s="876"/>
    </row>
    <row r="183" spans="1:51" ht="16.5">
      <c r="A183" s="1071">
        <v>11</v>
      </c>
      <c r="B183" s="1071">
        <v>7000023399</v>
      </c>
      <c r="C183" s="1071">
        <v>10</v>
      </c>
      <c r="D183" s="908" t="s">
        <v>611</v>
      </c>
      <c r="E183" s="1071">
        <v>1000032055</v>
      </c>
      <c r="F183" s="1071">
        <v>72159090</v>
      </c>
      <c r="G183" s="1155"/>
      <c r="H183" s="1071">
        <v>18</v>
      </c>
      <c r="I183" s="1152"/>
      <c r="J183" s="908" t="s">
        <v>579</v>
      </c>
      <c r="K183" s="1071" t="s">
        <v>580</v>
      </c>
      <c r="L183" s="1071">
        <v>4</v>
      </c>
      <c r="M183" s="1145"/>
      <c r="N183" s="1080" t="str">
        <f t="shared" si="43"/>
        <v>Included</v>
      </c>
      <c r="O183" s="1081">
        <f t="shared" si="44"/>
        <v>0</v>
      </c>
      <c r="P183" s="875"/>
      <c r="Q183" s="285">
        <f t="shared" si="45"/>
        <v>0</v>
      </c>
      <c r="R183" s="907">
        <f t="shared" si="42"/>
        <v>0</v>
      </c>
      <c r="S183" s="875"/>
      <c r="T183" s="904"/>
      <c r="V183" s="905"/>
      <c r="AB183" s="876"/>
      <c r="AL183" s="876"/>
      <c r="AM183" s="876"/>
      <c r="AN183" s="876"/>
      <c r="AO183" s="876"/>
      <c r="AP183" s="876"/>
      <c r="AQ183" s="876"/>
      <c r="AR183" s="876"/>
      <c r="AS183" s="876"/>
      <c r="AT183" s="876"/>
      <c r="AU183" s="876"/>
      <c r="AV183" s="876"/>
      <c r="AW183" s="876"/>
      <c r="AX183" s="876"/>
      <c r="AY183" s="876"/>
    </row>
    <row r="184" spans="1:51" ht="33">
      <c r="A184" s="1071">
        <v>4</v>
      </c>
      <c r="B184" s="1071">
        <v>7000023400</v>
      </c>
      <c r="C184" s="1071">
        <v>10</v>
      </c>
      <c r="D184" s="908" t="s">
        <v>657</v>
      </c>
      <c r="E184" s="1071">
        <v>1000055448</v>
      </c>
      <c r="F184" s="1071">
        <v>85371000</v>
      </c>
      <c r="G184" s="1155"/>
      <c r="H184" s="1071">
        <v>18</v>
      </c>
      <c r="I184" s="1152"/>
      <c r="J184" s="908" t="s">
        <v>766</v>
      </c>
      <c r="K184" s="1071" t="s">
        <v>570</v>
      </c>
      <c r="L184" s="1071">
        <v>6</v>
      </c>
      <c r="M184" s="1145"/>
      <c r="N184" s="1080" t="str">
        <f t="shared" ref="N184:N196" si="46">IF(M184=0, "Included",IF(ISERROR(L184*M184), M184, L184*M184))</f>
        <v>Included</v>
      </c>
      <c r="O184" s="1081">
        <f t="shared" ref="O184:O196" si="47">R184</f>
        <v>0</v>
      </c>
      <c r="P184" s="875"/>
      <c r="Q184" s="285">
        <f t="shared" ref="Q184:Q196" si="48">IF(N184="Included",0,N184)</f>
        <v>0</v>
      </c>
      <c r="R184" s="907">
        <f t="shared" ref="R184:R196" si="49">IF(I184="", H184*Q184/100,I184*Q184)</f>
        <v>0</v>
      </c>
      <c r="S184" s="875"/>
      <c r="T184" s="904"/>
      <c r="V184" s="905"/>
      <c r="AB184" s="876"/>
      <c r="AL184" s="876"/>
      <c r="AM184" s="876"/>
      <c r="AN184" s="876"/>
      <c r="AO184" s="876"/>
      <c r="AP184" s="876"/>
      <c r="AQ184" s="876"/>
      <c r="AR184" s="876"/>
      <c r="AS184" s="876"/>
      <c r="AT184" s="876"/>
      <c r="AU184" s="876"/>
      <c r="AV184" s="876"/>
      <c r="AW184" s="876"/>
      <c r="AX184" s="876"/>
      <c r="AY184" s="876"/>
    </row>
    <row r="185" spans="1:51" ht="16.5">
      <c r="A185" s="1071">
        <v>5</v>
      </c>
      <c r="B185" s="1071">
        <v>7000023401</v>
      </c>
      <c r="C185" s="1071">
        <v>10</v>
      </c>
      <c r="D185" s="908" t="s">
        <v>657</v>
      </c>
      <c r="E185" s="1071">
        <v>1000005522</v>
      </c>
      <c r="F185" s="1071">
        <v>85371000</v>
      </c>
      <c r="G185" s="1155"/>
      <c r="H185" s="1071">
        <v>18</v>
      </c>
      <c r="I185" s="1152"/>
      <c r="J185" s="908" t="s">
        <v>729</v>
      </c>
      <c r="K185" s="1071" t="s">
        <v>570</v>
      </c>
      <c r="L185" s="1071">
        <v>2</v>
      </c>
      <c r="M185" s="1145"/>
      <c r="N185" s="1080" t="str">
        <f t="shared" si="46"/>
        <v>Included</v>
      </c>
      <c r="O185" s="1081">
        <f t="shared" si="47"/>
        <v>0</v>
      </c>
      <c r="P185" s="875"/>
      <c r="Q185" s="285">
        <f t="shared" si="48"/>
        <v>0</v>
      </c>
      <c r="R185" s="907">
        <f t="shared" si="49"/>
        <v>0</v>
      </c>
      <c r="S185" s="875"/>
      <c r="T185" s="904"/>
      <c r="V185" s="905"/>
      <c r="AB185" s="876"/>
      <c r="AL185" s="876"/>
      <c r="AM185" s="876"/>
      <c r="AN185" s="876"/>
      <c r="AO185" s="876"/>
      <c r="AP185" s="876"/>
      <c r="AQ185" s="876"/>
      <c r="AR185" s="876"/>
      <c r="AS185" s="876"/>
      <c r="AT185" s="876"/>
      <c r="AU185" s="876"/>
      <c r="AV185" s="876"/>
      <c r="AW185" s="876"/>
      <c r="AX185" s="876"/>
      <c r="AY185" s="876"/>
    </row>
    <row r="186" spans="1:51" ht="16.5">
      <c r="A186" s="1071">
        <v>6</v>
      </c>
      <c r="B186" s="1071">
        <v>7000023402</v>
      </c>
      <c r="C186" s="1071">
        <v>10</v>
      </c>
      <c r="D186" s="908" t="s">
        <v>657</v>
      </c>
      <c r="E186" s="1071">
        <v>1000005533</v>
      </c>
      <c r="F186" s="1071">
        <v>85371000</v>
      </c>
      <c r="G186" s="1155"/>
      <c r="H186" s="1071">
        <v>18</v>
      </c>
      <c r="I186" s="1152"/>
      <c r="J186" s="908" t="s">
        <v>730</v>
      </c>
      <c r="K186" s="1071" t="s">
        <v>570</v>
      </c>
      <c r="L186" s="1071">
        <v>2</v>
      </c>
      <c r="M186" s="1145"/>
      <c r="N186" s="1080" t="str">
        <f t="shared" si="46"/>
        <v>Included</v>
      </c>
      <c r="O186" s="1081">
        <f t="shared" si="47"/>
        <v>0</v>
      </c>
      <c r="P186" s="875"/>
      <c r="Q186" s="285">
        <f t="shared" si="48"/>
        <v>0</v>
      </c>
      <c r="R186" s="907">
        <f t="shared" si="49"/>
        <v>0</v>
      </c>
      <c r="S186" s="875"/>
      <c r="T186" s="904"/>
      <c r="V186" s="905"/>
      <c r="AB186" s="876"/>
      <c r="AL186" s="876"/>
      <c r="AM186" s="876"/>
      <c r="AN186" s="876"/>
      <c r="AO186" s="876"/>
      <c r="AP186" s="876"/>
      <c r="AQ186" s="876"/>
      <c r="AR186" s="876"/>
      <c r="AS186" s="876"/>
      <c r="AT186" s="876"/>
      <c r="AU186" s="876"/>
      <c r="AV186" s="876"/>
      <c r="AW186" s="876"/>
      <c r="AX186" s="876"/>
      <c r="AY186" s="876"/>
    </row>
    <row r="187" spans="1:51" ht="33">
      <c r="A187" s="1071">
        <v>7</v>
      </c>
      <c r="B187" s="1071">
        <v>7000023403</v>
      </c>
      <c r="C187" s="1071">
        <v>10</v>
      </c>
      <c r="D187" s="908" t="s">
        <v>657</v>
      </c>
      <c r="E187" s="1071">
        <v>1000005072</v>
      </c>
      <c r="F187" s="1071">
        <v>85371000</v>
      </c>
      <c r="G187" s="1155"/>
      <c r="H187" s="1071">
        <v>18</v>
      </c>
      <c r="I187" s="1152"/>
      <c r="J187" s="908" t="s">
        <v>767</v>
      </c>
      <c r="K187" s="1071" t="s">
        <v>574</v>
      </c>
      <c r="L187" s="1071">
        <v>1</v>
      </c>
      <c r="M187" s="1145"/>
      <c r="N187" s="1080" t="str">
        <f t="shared" si="46"/>
        <v>Included</v>
      </c>
      <c r="O187" s="1081">
        <f t="shared" si="47"/>
        <v>0</v>
      </c>
      <c r="P187" s="875"/>
      <c r="Q187" s="285">
        <f t="shared" si="48"/>
        <v>0</v>
      </c>
      <c r="R187" s="907">
        <f t="shared" si="49"/>
        <v>0</v>
      </c>
      <c r="S187" s="875"/>
      <c r="T187" s="904"/>
      <c r="V187" s="905"/>
      <c r="AB187" s="876"/>
      <c r="AL187" s="876"/>
      <c r="AM187" s="876"/>
      <c r="AN187" s="876"/>
      <c r="AO187" s="876"/>
      <c r="AP187" s="876"/>
      <c r="AQ187" s="876"/>
      <c r="AR187" s="876"/>
      <c r="AS187" s="876"/>
      <c r="AT187" s="876"/>
      <c r="AU187" s="876"/>
      <c r="AV187" s="876"/>
      <c r="AW187" s="876"/>
      <c r="AX187" s="876"/>
      <c r="AY187" s="876"/>
    </row>
    <row r="188" spans="1:51" ht="33">
      <c r="A188" s="1071">
        <v>8</v>
      </c>
      <c r="B188" s="1071">
        <v>7000023404</v>
      </c>
      <c r="C188" s="1071">
        <v>10</v>
      </c>
      <c r="D188" s="908" t="s">
        <v>616</v>
      </c>
      <c r="E188" s="1071">
        <v>1000005535</v>
      </c>
      <c r="F188" s="1071">
        <v>85371000</v>
      </c>
      <c r="G188" s="1155"/>
      <c r="H188" s="1071">
        <v>18</v>
      </c>
      <c r="I188" s="1152"/>
      <c r="J188" s="908" t="s">
        <v>675</v>
      </c>
      <c r="K188" s="1071" t="s">
        <v>570</v>
      </c>
      <c r="L188" s="1071">
        <v>2</v>
      </c>
      <c r="M188" s="1145"/>
      <c r="N188" s="1080" t="str">
        <f t="shared" si="46"/>
        <v>Included</v>
      </c>
      <c r="O188" s="1081">
        <f t="shared" si="47"/>
        <v>0</v>
      </c>
      <c r="P188" s="875"/>
      <c r="Q188" s="285">
        <f t="shared" si="48"/>
        <v>0</v>
      </c>
      <c r="R188" s="907">
        <f t="shared" si="49"/>
        <v>0</v>
      </c>
      <c r="S188" s="875"/>
      <c r="T188" s="904"/>
      <c r="V188" s="905"/>
      <c r="AB188" s="876"/>
      <c r="AL188" s="876"/>
      <c r="AM188" s="876"/>
      <c r="AN188" s="876"/>
      <c r="AO188" s="876"/>
      <c r="AP188" s="876"/>
      <c r="AQ188" s="876"/>
      <c r="AR188" s="876"/>
      <c r="AS188" s="876"/>
      <c r="AT188" s="876"/>
      <c r="AU188" s="876"/>
      <c r="AV188" s="876"/>
      <c r="AW188" s="876"/>
      <c r="AX188" s="876"/>
      <c r="AY188" s="876"/>
    </row>
    <row r="189" spans="1:51" ht="33">
      <c r="A189" s="1071">
        <v>4</v>
      </c>
      <c r="B189" s="1071">
        <v>7000023405</v>
      </c>
      <c r="C189" s="1071">
        <v>10</v>
      </c>
      <c r="D189" s="908" t="s">
        <v>616</v>
      </c>
      <c r="E189" s="1071">
        <v>1000005537</v>
      </c>
      <c r="F189" s="1071">
        <v>85371000</v>
      </c>
      <c r="G189" s="1155"/>
      <c r="H189" s="1071">
        <v>18</v>
      </c>
      <c r="I189" s="1152"/>
      <c r="J189" s="908" t="s">
        <v>676</v>
      </c>
      <c r="K189" s="1071" t="s">
        <v>570</v>
      </c>
      <c r="L189" s="1071">
        <v>2</v>
      </c>
      <c r="M189" s="1145"/>
      <c r="N189" s="1080" t="str">
        <f t="shared" si="46"/>
        <v>Included</v>
      </c>
      <c r="O189" s="1081">
        <f t="shared" si="47"/>
        <v>0</v>
      </c>
      <c r="P189" s="875"/>
      <c r="Q189" s="285">
        <f t="shared" si="48"/>
        <v>0</v>
      </c>
      <c r="R189" s="907">
        <f t="shared" si="49"/>
        <v>0</v>
      </c>
      <c r="S189" s="875"/>
      <c r="T189" s="904"/>
      <c r="V189" s="905"/>
      <c r="AB189" s="876"/>
      <c r="AL189" s="876"/>
      <c r="AM189" s="876"/>
      <c r="AN189" s="876"/>
      <c r="AO189" s="876"/>
      <c r="AP189" s="876"/>
      <c r="AQ189" s="876"/>
      <c r="AR189" s="876"/>
      <c r="AS189" s="876"/>
      <c r="AT189" s="876"/>
      <c r="AU189" s="876"/>
      <c r="AV189" s="876"/>
      <c r="AW189" s="876"/>
      <c r="AX189" s="876"/>
      <c r="AY189" s="876"/>
    </row>
    <row r="190" spans="1:51" ht="33">
      <c r="A190" s="1071">
        <v>5</v>
      </c>
      <c r="B190" s="1071">
        <v>7000023406</v>
      </c>
      <c r="C190" s="1071">
        <v>10</v>
      </c>
      <c r="D190" s="908" t="s">
        <v>616</v>
      </c>
      <c r="E190" s="1071">
        <v>1000005538</v>
      </c>
      <c r="F190" s="1071">
        <v>85371000</v>
      </c>
      <c r="G190" s="1155"/>
      <c r="H190" s="1071">
        <v>18</v>
      </c>
      <c r="I190" s="1152"/>
      <c r="J190" s="908" t="s">
        <v>768</v>
      </c>
      <c r="K190" s="1071" t="s">
        <v>570</v>
      </c>
      <c r="L190" s="1071">
        <v>2</v>
      </c>
      <c r="M190" s="1145"/>
      <c r="N190" s="1080" t="str">
        <f t="shared" si="46"/>
        <v>Included</v>
      </c>
      <c r="O190" s="1081">
        <f t="shared" si="47"/>
        <v>0</v>
      </c>
      <c r="P190" s="875"/>
      <c r="Q190" s="285">
        <f t="shared" si="48"/>
        <v>0</v>
      </c>
      <c r="R190" s="907">
        <f t="shared" si="49"/>
        <v>0</v>
      </c>
      <c r="S190" s="875"/>
      <c r="T190" s="904"/>
      <c r="V190" s="905"/>
      <c r="AB190" s="876"/>
      <c r="AL190" s="876"/>
      <c r="AM190" s="876"/>
      <c r="AN190" s="876"/>
      <c r="AO190" s="876"/>
      <c r="AP190" s="876"/>
      <c r="AQ190" s="876"/>
      <c r="AR190" s="876"/>
      <c r="AS190" s="876"/>
      <c r="AT190" s="876"/>
      <c r="AU190" s="876"/>
      <c r="AV190" s="876"/>
      <c r="AW190" s="876"/>
      <c r="AX190" s="876"/>
      <c r="AY190" s="876"/>
    </row>
    <row r="191" spans="1:51" ht="132">
      <c r="A191" s="1071">
        <v>6</v>
      </c>
      <c r="B191" s="1071">
        <v>7000023407</v>
      </c>
      <c r="C191" s="1071">
        <v>10</v>
      </c>
      <c r="D191" s="908" t="s">
        <v>613</v>
      </c>
      <c r="E191" s="1071">
        <v>1000030433</v>
      </c>
      <c r="F191" s="1071">
        <v>85287390</v>
      </c>
      <c r="G191" s="1155"/>
      <c r="H191" s="1071">
        <v>18</v>
      </c>
      <c r="I191" s="1152"/>
      <c r="J191" s="908" t="s">
        <v>607</v>
      </c>
      <c r="K191" s="1071" t="s">
        <v>574</v>
      </c>
      <c r="L191" s="1071">
        <v>1</v>
      </c>
      <c r="M191" s="1145"/>
      <c r="N191" s="1080" t="str">
        <f t="shared" si="46"/>
        <v>Included</v>
      </c>
      <c r="O191" s="1081">
        <f t="shared" si="47"/>
        <v>0</v>
      </c>
      <c r="P191" s="875"/>
      <c r="Q191" s="285">
        <f t="shared" si="48"/>
        <v>0</v>
      </c>
      <c r="R191" s="907">
        <f t="shared" si="49"/>
        <v>0</v>
      </c>
      <c r="S191" s="875"/>
      <c r="T191" s="904"/>
      <c r="V191" s="905"/>
      <c r="AB191" s="876"/>
      <c r="AL191" s="876"/>
      <c r="AM191" s="876"/>
      <c r="AN191" s="876"/>
      <c r="AO191" s="876"/>
      <c r="AP191" s="876"/>
      <c r="AQ191" s="876"/>
      <c r="AR191" s="876"/>
      <c r="AS191" s="876"/>
      <c r="AT191" s="876"/>
      <c r="AU191" s="876"/>
      <c r="AV191" s="876"/>
      <c r="AW191" s="876"/>
      <c r="AX191" s="876"/>
      <c r="AY191" s="876"/>
    </row>
    <row r="192" spans="1:51" ht="16.5">
      <c r="A192" s="1071">
        <v>7</v>
      </c>
      <c r="B192" s="1071">
        <v>7000023408</v>
      </c>
      <c r="C192" s="1071">
        <v>10</v>
      </c>
      <c r="D192" s="908" t="s">
        <v>691</v>
      </c>
      <c r="E192" s="1071">
        <v>1000005823</v>
      </c>
      <c r="F192" s="1071">
        <v>85176210</v>
      </c>
      <c r="G192" s="1155"/>
      <c r="H192" s="1071">
        <v>18</v>
      </c>
      <c r="I192" s="1152"/>
      <c r="J192" s="908" t="s">
        <v>731</v>
      </c>
      <c r="K192" s="1071" t="s">
        <v>570</v>
      </c>
      <c r="L192" s="1071">
        <v>4</v>
      </c>
      <c r="M192" s="1145"/>
      <c r="N192" s="1080" t="str">
        <f t="shared" si="46"/>
        <v>Included</v>
      </c>
      <c r="O192" s="1081">
        <f t="shared" si="47"/>
        <v>0</v>
      </c>
      <c r="P192" s="875"/>
      <c r="Q192" s="285">
        <f t="shared" si="48"/>
        <v>0</v>
      </c>
      <c r="R192" s="907">
        <f t="shared" si="49"/>
        <v>0</v>
      </c>
      <c r="S192" s="875"/>
      <c r="T192" s="904"/>
      <c r="V192" s="905"/>
      <c r="AB192" s="876"/>
      <c r="AL192" s="876"/>
      <c r="AM192" s="876"/>
      <c r="AN192" s="876"/>
      <c r="AO192" s="876"/>
      <c r="AP192" s="876"/>
      <c r="AQ192" s="876"/>
      <c r="AR192" s="876"/>
      <c r="AS192" s="876"/>
      <c r="AT192" s="876"/>
      <c r="AU192" s="876"/>
      <c r="AV192" s="876"/>
      <c r="AW192" s="876"/>
      <c r="AX192" s="876"/>
      <c r="AY192" s="876"/>
    </row>
    <row r="193" spans="1:51" ht="16.5">
      <c r="A193" s="1071">
        <v>8</v>
      </c>
      <c r="B193" s="1071">
        <v>7000023409</v>
      </c>
      <c r="C193" s="1071">
        <v>10</v>
      </c>
      <c r="D193" s="908" t="s">
        <v>691</v>
      </c>
      <c r="E193" s="1071">
        <v>1000010014</v>
      </c>
      <c r="F193" s="1071">
        <v>85176210</v>
      </c>
      <c r="G193" s="1155"/>
      <c r="H193" s="1071">
        <v>18</v>
      </c>
      <c r="I193" s="1152"/>
      <c r="J193" s="908" t="s">
        <v>774</v>
      </c>
      <c r="K193" s="1071" t="s">
        <v>574</v>
      </c>
      <c r="L193" s="1071">
        <v>2</v>
      </c>
      <c r="M193" s="1145"/>
      <c r="N193" s="1080" t="str">
        <f t="shared" si="46"/>
        <v>Included</v>
      </c>
      <c r="O193" s="1081">
        <f t="shared" si="47"/>
        <v>0</v>
      </c>
      <c r="P193" s="875"/>
      <c r="Q193" s="285">
        <f t="shared" si="48"/>
        <v>0</v>
      </c>
      <c r="R193" s="907">
        <f t="shared" si="49"/>
        <v>0</v>
      </c>
      <c r="S193" s="875"/>
      <c r="T193" s="904"/>
      <c r="V193" s="905"/>
      <c r="AB193" s="876"/>
      <c r="AL193" s="876"/>
      <c r="AM193" s="876"/>
      <c r="AN193" s="876"/>
      <c r="AO193" s="876"/>
      <c r="AP193" s="876"/>
      <c r="AQ193" s="876"/>
      <c r="AR193" s="876"/>
      <c r="AS193" s="876"/>
      <c r="AT193" s="876"/>
      <c r="AU193" s="876"/>
      <c r="AV193" s="876"/>
      <c r="AW193" s="876"/>
      <c r="AX193" s="876"/>
      <c r="AY193" s="876"/>
    </row>
    <row r="194" spans="1:51" ht="33">
      <c r="A194" s="1071">
        <v>9</v>
      </c>
      <c r="B194" s="1071">
        <v>7000023410</v>
      </c>
      <c r="C194" s="1071">
        <v>10</v>
      </c>
      <c r="D194" s="908" t="s">
        <v>691</v>
      </c>
      <c r="E194" s="1071">
        <v>1000000046</v>
      </c>
      <c r="F194" s="1071">
        <v>85176210</v>
      </c>
      <c r="G194" s="1155"/>
      <c r="H194" s="1071">
        <v>18</v>
      </c>
      <c r="I194" s="1152"/>
      <c r="J194" s="908" t="s">
        <v>773</v>
      </c>
      <c r="K194" s="1071" t="s">
        <v>570</v>
      </c>
      <c r="L194" s="1071">
        <v>2</v>
      </c>
      <c r="M194" s="1145"/>
      <c r="N194" s="1080" t="str">
        <f t="shared" si="46"/>
        <v>Included</v>
      </c>
      <c r="O194" s="1081">
        <f t="shared" si="47"/>
        <v>0</v>
      </c>
      <c r="P194" s="875"/>
      <c r="Q194" s="285">
        <f t="shared" si="48"/>
        <v>0</v>
      </c>
      <c r="R194" s="907">
        <f t="shared" si="49"/>
        <v>0</v>
      </c>
      <c r="S194" s="875"/>
      <c r="T194" s="904"/>
      <c r="V194" s="905"/>
      <c r="AB194" s="876"/>
      <c r="AL194" s="876"/>
      <c r="AM194" s="876"/>
      <c r="AN194" s="876"/>
      <c r="AO194" s="876"/>
      <c r="AP194" s="876"/>
      <c r="AQ194" s="876"/>
      <c r="AR194" s="876"/>
      <c r="AS194" s="876"/>
      <c r="AT194" s="876"/>
      <c r="AU194" s="876"/>
      <c r="AV194" s="876"/>
      <c r="AW194" s="876"/>
      <c r="AX194" s="876"/>
      <c r="AY194" s="876"/>
    </row>
    <row r="195" spans="1:51" ht="16.5">
      <c r="A195" s="1071">
        <v>10</v>
      </c>
      <c r="B195" s="1071">
        <v>7000023411</v>
      </c>
      <c r="C195" s="1071">
        <v>10</v>
      </c>
      <c r="D195" s="908" t="s">
        <v>691</v>
      </c>
      <c r="E195" s="1071">
        <v>1000017887</v>
      </c>
      <c r="F195" s="1071">
        <v>85176210</v>
      </c>
      <c r="G195" s="1155"/>
      <c r="H195" s="1071">
        <v>18</v>
      </c>
      <c r="I195" s="1152"/>
      <c r="J195" s="908" t="s">
        <v>772</v>
      </c>
      <c r="K195" s="1071" t="s">
        <v>570</v>
      </c>
      <c r="L195" s="1071">
        <v>2</v>
      </c>
      <c r="M195" s="1145"/>
      <c r="N195" s="1080" t="str">
        <f t="shared" si="46"/>
        <v>Included</v>
      </c>
      <c r="O195" s="1081">
        <f t="shared" si="47"/>
        <v>0</v>
      </c>
      <c r="P195" s="875"/>
      <c r="Q195" s="285">
        <f t="shared" si="48"/>
        <v>0</v>
      </c>
      <c r="R195" s="907">
        <f t="shared" si="49"/>
        <v>0</v>
      </c>
      <c r="S195" s="875"/>
      <c r="T195" s="904"/>
      <c r="V195" s="905"/>
      <c r="AB195" s="876"/>
      <c r="AL195" s="876"/>
      <c r="AM195" s="876"/>
      <c r="AN195" s="876"/>
      <c r="AO195" s="876"/>
      <c r="AP195" s="876"/>
      <c r="AQ195" s="876"/>
      <c r="AR195" s="876"/>
      <c r="AS195" s="876"/>
      <c r="AT195" s="876"/>
      <c r="AU195" s="876"/>
      <c r="AV195" s="876"/>
      <c r="AW195" s="876"/>
      <c r="AX195" s="876"/>
      <c r="AY195" s="876"/>
    </row>
    <row r="196" spans="1:51" ht="16.5">
      <c r="A196" s="1071">
        <v>11</v>
      </c>
      <c r="B196" s="1071">
        <v>7000023412</v>
      </c>
      <c r="C196" s="1071">
        <v>10</v>
      </c>
      <c r="D196" s="908" t="s">
        <v>691</v>
      </c>
      <c r="E196" s="1071">
        <v>1000010638</v>
      </c>
      <c r="F196" s="1071">
        <v>85176210</v>
      </c>
      <c r="G196" s="1155"/>
      <c r="H196" s="1071">
        <v>18</v>
      </c>
      <c r="I196" s="1152"/>
      <c r="J196" s="908" t="s">
        <v>771</v>
      </c>
      <c r="K196" s="1071" t="s">
        <v>570</v>
      </c>
      <c r="L196" s="1071">
        <v>2</v>
      </c>
      <c r="M196" s="1145"/>
      <c r="N196" s="1080" t="str">
        <f t="shared" si="46"/>
        <v>Included</v>
      </c>
      <c r="O196" s="1081">
        <f t="shared" si="47"/>
        <v>0</v>
      </c>
      <c r="P196" s="875"/>
      <c r="Q196" s="285">
        <f t="shared" si="48"/>
        <v>0</v>
      </c>
      <c r="R196" s="907">
        <f t="shared" si="49"/>
        <v>0</v>
      </c>
      <c r="S196" s="875"/>
      <c r="T196" s="904"/>
      <c r="V196" s="905"/>
      <c r="AB196" s="876"/>
      <c r="AL196" s="876"/>
      <c r="AM196" s="876"/>
      <c r="AN196" s="876"/>
      <c r="AO196" s="876"/>
      <c r="AP196" s="876"/>
      <c r="AQ196" s="876"/>
      <c r="AR196" s="876"/>
      <c r="AS196" s="876"/>
      <c r="AT196" s="876"/>
      <c r="AU196" s="876"/>
      <c r="AV196" s="876"/>
      <c r="AW196" s="876"/>
      <c r="AX196" s="876"/>
      <c r="AY196" s="876"/>
    </row>
    <row r="197" spans="1:51" ht="16.5">
      <c r="A197" s="1071">
        <v>4</v>
      </c>
      <c r="B197" s="1071">
        <v>7000023413</v>
      </c>
      <c r="C197" s="1071">
        <v>10</v>
      </c>
      <c r="D197" s="908" t="s">
        <v>691</v>
      </c>
      <c r="E197" s="1071">
        <v>1000001104</v>
      </c>
      <c r="F197" s="1071">
        <v>85176210</v>
      </c>
      <c r="G197" s="1155"/>
      <c r="H197" s="1071">
        <v>18</v>
      </c>
      <c r="I197" s="1152"/>
      <c r="J197" s="908" t="s">
        <v>770</v>
      </c>
      <c r="K197" s="1071" t="s">
        <v>570</v>
      </c>
      <c r="L197" s="1071">
        <v>2</v>
      </c>
      <c r="M197" s="1145"/>
      <c r="N197" s="1080" t="str">
        <f t="shared" si="4"/>
        <v>Included</v>
      </c>
      <c r="O197" s="1081">
        <f t="shared" si="5"/>
        <v>0</v>
      </c>
      <c r="P197" s="875"/>
      <c r="Q197" s="285">
        <f t="shared" si="6"/>
        <v>0</v>
      </c>
      <c r="R197" s="907">
        <f t="shared" ref="R197:R209" si="50">IF(I197="", H197*Q197/100,I197*Q197)</f>
        <v>0</v>
      </c>
      <c r="S197" s="875"/>
      <c r="T197" s="904"/>
      <c r="V197" s="905"/>
      <c r="AB197" s="876"/>
      <c r="AL197" s="876"/>
      <c r="AM197" s="876"/>
      <c r="AN197" s="876"/>
      <c r="AO197" s="876"/>
      <c r="AP197" s="876"/>
      <c r="AQ197" s="876"/>
      <c r="AR197" s="876"/>
      <c r="AS197" s="876"/>
      <c r="AT197" s="876"/>
      <c r="AU197" s="876"/>
      <c r="AV197" s="876"/>
      <c r="AW197" s="876"/>
      <c r="AX197" s="876"/>
      <c r="AY197" s="876"/>
    </row>
    <row r="198" spans="1:51" ht="16.5">
      <c r="A198" s="1071">
        <v>5</v>
      </c>
      <c r="B198" s="1071">
        <v>7000023414</v>
      </c>
      <c r="C198" s="1071">
        <v>10</v>
      </c>
      <c r="D198" s="908" t="s">
        <v>691</v>
      </c>
      <c r="E198" s="1071">
        <v>1000036908</v>
      </c>
      <c r="F198" s="1071">
        <v>85446020</v>
      </c>
      <c r="G198" s="1155"/>
      <c r="H198" s="1071">
        <v>18</v>
      </c>
      <c r="I198" s="1152"/>
      <c r="J198" s="908" t="s">
        <v>769</v>
      </c>
      <c r="K198" s="1071" t="s">
        <v>580</v>
      </c>
      <c r="L198" s="1071">
        <v>1</v>
      </c>
      <c r="M198" s="1145"/>
      <c r="N198" s="1080" t="str">
        <f t="shared" si="4"/>
        <v>Included</v>
      </c>
      <c r="O198" s="1081">
        <f t="shared" si="5"/>
        <v>0</v>
      </c>
      <c r="P198" s="875"/>
      <c r="Q198" s="285">
        <f t="shared" si="6"/>
        <v>0</v>
      </c>
      <c r="R198" s="907">
        <f t="shared" si="50"/>
        <v>0</v>
      </c>
      <c r="S198" s="875"/>
      <c r="T198" s="904"/>
      <c r="V198" s="905"/>
      <c r="AB198" s="876"/>
      <c r="AL198" s="876"/>
      <c r="AM198" s="876"/>
      <c r="AN198" s="876"/>
      <c r="AO198" s="876"/>
      <c r="AP198" s="876"/>
      <c r="AQ198" s="876"/>
      <c r="AR198" s="876"/>
      <c r="AS198" s="876"/>
      <c r="AT198" s="876"/>
      <c r="AU198" s="876"/>
      <c r="AV198" s="876"/>
      <c r="AW198" s="876"/>
      <c r="AX198" s="876"/>
      <c r="AY198" s="876"/>
    </row>
    <row r="199" spans="1:51" ht="33">
      <c r="A199" s="1071">
        <v>6</v>
      </c>
      <c r="B199" s="1071">
        <v>7000023415</v>
      </c>
      <c r="C199" s="1071">
        <v>10</v>
      </c>
      <c r="D199" s="908" t="s">
        <v>658</v>
      </c>
      <c r="E199" s="1071">
        <v>1000032050</v>
      </c>
      <c r="F199" s="1071">
        <v>85446020</v>
      </c>
      <c r="G199" s="1155"/>
      <c r="H199" s="1071">
        <v>18</v>
      </c>
      <c r="I199" s="1152"/>
      <c r="J199" s="908" t="s">
        <v>677</v>
      </c>
      <c r="K199" s="1071" t="s">
        <v>580</v>
      </c>
      <c r="L199" s="1071">
        <v>2</v>
      </c>
      <c r="M199" s="1145"/>
      <c r="N199" s="1080" t="str">
        <f t="shared" si="4"/>
        <v>Included</v>
      </c>
      <c r="O199" s="1081">
        <f t="shared" si="5"/>
        <v>0</v>
      </c>
      <c r="P199" s="875"/>
      <c r="Q199" s="285">
        <f t="shared" si="6"/>
        <v>0</v>
      </c>
      <c r="R199" s="907">
        <f t="shared" si="50"/>
        <v>0</v>
      </c>
      <c r="S199" s="875"/>
      <c r="T199" s="904"/>
      <c r="V199" s="905"/>
      <c r="AB199" s="876"/>
      <c r="AL199" s="876"/>
      <c r="AM199" s="876"/>
      <c r="AN199" s="876"/>
      <c r="AO199" s="876"/>
      <c r="AP199" s="876"/>
      <c r="AQ199" s="876"/>
      <c r="AR199" s="876"/>
      <c r="AS199" s="876"/>
      <c r="AT199" s="876"/>
      <c r="AU199" s="876"/>
      <c r="AV199" s="876"/>
      <c r="AW199" s="876"/>
      <c r="AX199" s="876"/>
      <c r="AY199" s="876"/>
    </row>
    <row r="200" spans="1:51" ht="33">
      <c r="A200" s="1071">
        <v>7</v>
      </c>
      <c r="B200" s="1071">
        <v>7000023416</v>
      </c>
      <c r="C200" s="1071">
        <v>10</v>
      </c>
      <c r="D200" s="908" t="s">
        <v>658</v>
      </c>
      <c r="E200" s="1071">
        <v>1000056265</v>
      </c>
      <c r="F200" s="1071">
        <v>85446020</v>
      </c>
      <c r="G200" s="1155"/>
      <c r="H200" s="1071">
        <v>18</v>
      </c>
      <c r="I200" s="1152"/>
      <c r="J200" s="908" t="s">
        <v>650</v>
      </c>
      <c r="K200" s="1071" t="s">
        <v>580</v>
      </c>
      <c r="L200" s="1071">
        <v>11</v>
      </c>
      <c r="M200" s="1145"/>
      <c r="N200" s="1080" t="str">
        <f t="shared" si="4"/>
        <v>Included</v>
      </c>
      <c r="O200" s="1081">
        <f t="shared" si="5"/>
        <v>0</v>
      </c>
      <c r="P200" s="875"/>
      <c r="Q200" s="285">
        <f t="shared" si="6"/>
        <v>0</v>
      </c>
      <c r="R200" s="907">
        <f t="shared" si="50"/>
        <v>0</v>
      </c>
      <c r="S200" s="875"/>
      <c r="T200" s="904"/>
      <c r="V200" s="905"/>
      <c r="AB200" s="876"/>
      <c r="AL200" s="876"/>
      <c r="AM200" s="876"/>
      <c r="AN200" s="876"/>
      <c r="AO200" s="876"/>
      <c r="AP200" s="876"/>
      <c r="AQ200" s="876"/>
      <c r="AR200" s="876"/>
      <c r="AS200" s="876"/>
      <c r="AT200" s="876"/>
      <c r="AU200" s="876"/>
      <c r="AV200" s="876"/>
      <c r="AW200" s="876"/>
      <c r="AX200" s="876"/>
      <c r="AY200" s="876"/>
    </row>
    <row r="201" spans="1:51" ht="33">
      <c r="A201" s="1071">
        <v>8</v>
      </c>
      <c r="B201" s="1071">
        <v>7000023417</v>
      </c>
      <c r="C201" s="1071">
        <v>10</v>
      </c>
      <c r="D201" s="908" t="s">
        <v>658</v>
      </c>
      <c r="E201" s="1071">
        <v>1000056264</v>
      </c>
      <c r="F201" s="1071">
        <v>85446020</v>
      </c>
      <c r="G201" s="1155"/>
      <c r="H201" s="1071">
        <v>18</v>
      </c>
      <c r="I201" s="1152"/>
      <c r="J201" s="908" t="s">
        <v>651</v>
      </c>
      <c r="K201" s="1071" t="s">
        <v>580</v>
      </c>
      <c r="L201" s="1071">
        <v>14</v>
      </c>
      <c r="M201" s="1145"/>
      <c r="N201" s="1080" t="str">
        <f t="shared" si="4"/>
        <v>Included</v>
      </c>
      <c r="O201" s="1081">
        <f t="shared" si="5"/>
        <v>0</v>
      </c>
      <c r="P201" s="875"/>
      <c r="Q201" s="285">
        <f t="shared" si="6"/>
        <v>0</v>
      </c>
      <c r="R201" s="907">
        <f t="shared" si="50"/>
        <v>0</v>
      </c>
      <c r="S201" s="875"/>
      <c r="T201" s="904"/>
      <c r="V201" s="905"/>
      <c r="AB201" s="876"/>
      <c r="AL201" s="876"/>
      <c r="AM201" s="876"/>
      <c r="AN201" s="876"/>
      <c r="AO201" s="876"/>
      <c r="AP201" s="876"/>
      <c r="AQ201" s="876"/>
      <c r="AR201" s="876"/>
      <c r="AS201" s="876"/>
      <c r="AT201" s="876"/>
      <c r="AU201" s="876"/>
      <c r="AV201" s="876"/>
      <c r="AW201" s="876"/>
      <c r="AX201" s="876"/>
      <c r="AY201" s="876"/>
    </row>
    <row r="202" spans="1:51" ht="33">
      <c r="A202" s="1071">
        <v>4</v>
      </c>
      <c r="B202" s="1071">
        <v>7000023418</v>
      </c>
      <c r="C202" s="1071">
        <v>10</v>
      </c>
      <c r="D202" s="908" t="s">
        <v>658</v>
      </c>
      <c r="E202" s="1071">
        <v>1000031887</v>
      </c>
      <c r="F202" s="1071">
        <v>85446020</v>
      </c>
      <c r="G202" s="1155"/>
      <c r="H202" s="1071">
        <v>18</v>
      </c>
      <c r="I202" s="1152"/>
      <c r="J202" s="908" t="s">
        <v>622</v>
      </c>
      <c r="K202" s="1071" t="s">
        <v>580</v>
      </c>
      <c r="L202" s="1071">
        <v>12</v>
      </c>
      <c r="M202" s="1145"/>
      <c r="N202" s="1080" t="str">
        <f t="shared" si="4"/>
        <v>Included</v>
      </c>
      <c r="O202" s="1081">
        <f t="shared" si="5"/>
        <v>0</v>
      </c>
      <c r="P202" s="875"/>
      <c r="Q202" s="285">
        <f t="shared" si="6"/>
        <v>0</v>
      </c>
      <c r="R202" s="907">
        <f t="shared" si="50"/>
        <v>0</v>
      </c>
      <c r="S202" s="875"/>
      <c r="T202" s="904"/>
      <c r="V202" s="905"/>
      <c r="AB202" s="876"/>
      <c r="AL202" s="876"/>
      <c r="AM202" s="876"/>
      <c r="AN202" s="876"/>
      <c r="AO202" s="876"/>
      <c r="AP202" s="876"/>
      <c r="AQ202" s="876"/>
      <c r="AR202" s="876"/>
      <c r="AS202" s="876"/>
      <c r="AT202" s="876"/>
      <c r="AU202" s="876"/>
      <c r="AV202" s="876"/>
      <c r="AW202" s="876"/>
      <c r="AX202" s="876"/>
      <c r="AY202" s="876"/>
    </row>
    <row r="203" spans="1:51" ht="33">
      <c r="A203" s="1071">
        <v>5</v>
      </c>
      <c r="B203" s="1071">
        <v>7000023419</v>
      </c>
      <c r="C203" s="1071">
        <v>10</v>
      </c>
      <c r="D203" s="908" t="s">
        <v>658</v>
      </c>
      <c r="E203" s="1071">
        <v>1000031987</v>
      </c>
      <c r="F203" s="1071">
        <v>85446020</v>
      </c>
      <c r="G203" s="1155"/>
      <c r="H203" s="1071">
        <v>18</v>
      </c>
      <c r="I203" s="1152"/>
      <c r="J203" s="908" t="s">
        <v>623</v>
      </c>
      <c r="K203" s="1071" t="s">
        <v>580</v>
      </c>
      <c r="L203" s="1071">
        <v>11</v>
      </c>
      <c r="M203" s="1145"/>
      <c r="N203" s="1080" t="str">
        <f t="shared" ref="N203:N209" si="51">IF(M203=0, "Included",IF(ISERROR(L203*M203), M203, L203*M203))</f>
        <v>Included</v>
      </c>
      <c r="O203" s="1081">
        <f t="shared" ref="O203:O209" si="52">R203</f>
        <v>0</v>
      </c>
      <c r="P203" s="875"/>
      <c r="Q203" s="285">
        <f t="shared" ref="Q203:Q209" si="53">IF(N203="Included",0,N203)</f>
        <v>0</v>
      </c>
      <c r="R203" s="907">
        <f t="shared" si="50"/>
        <v>0</v>
      </c>
      <c r="S203" s="875"/>
      <c r="T203" s="904"/>
      <c r="V203" s="905"/>
      <c r="AB203" s="876"/>
      <c r="AL203" s="876"/>
      <c r="AM203" s="876"/>
      <c r="AN203" s="876"/>
      <c r="AO203" s="876"/>
      <c r="AP203" s="876"/>
      <c r="AQ203" s="876"/>
      <c r="AR203" s="876"/>
      <c r="AS203" s="876"/>
      <c r="AT203" s="876"/>
      <c r="AU203" s="876"/>
      <c r="AV203" s="876"/>
      <c r="AW203" s="876"/>
      <c r="AX203" s="876"/>
      <c r="AY203" s="876"/>
    </row>
    <row r="204" spans="1:51" ht="33">
      <c r="A204" s="1071">
        <v>6</v>
      </c>
      <c r="B204" s="1071">
        <v>7000023420</v>
      </c>
      <c r="C204" s="1071">
        <v>10</v>
      </c>
      <c r="D204" s="908" t="s">
        <v>658</v>
      </c>
      <c r="E204" s="1071">
        <v>1000031964</v>
      </c>
      <c r="F204" s="1071">
        <v>85446020</v>
      </c>
      <c r="G204" s="1155"/>
      <c r="H204" s="1071">
        <v>18</v>
      </c>
      <c r="I204" s="1152"/>
      <c r="J204" s="908" t="s">
        <v>624</v>
      </c>
      <c r="K204" s="1071" t="s">
        <v>580</v>
      </c>
      <c r="L204" s="1071">
        <v>6</v>
      </c>
      <c r="M204" s="1145"/>
      <c r="N204" s="1080" t="str">
        <f t="shared" si="51"/>
        <v>Included</v>
      </c>
      <c r="O204" s="1081">
        <f t="shared" si="52"/>
        <v>0</v>
      </c>
      <c r="P204" s="875"/>
      <c r="Q204" s="285">
        <f t="shared" si="53"/>
        <v>0</v>
      </c>
      <c r="R204" s="907">
        <f t="shared" si="50"/>
        <v>0</v>
      </c>
      <c r="S204" s="875"/>
      <c r="T204" s="904"/>
      <c r="V204" s="905"/>
      <c r="AB204" s="876"/>
      <c r="AL204" s="876"/>
      <c r="AM204" s="876"/>
      <c r="AN204" s="876"/>
      <c r="AO204" s="876"/>
      <c r="AP204" s="876"/>
      <c r="AQ204" s="876"/>
      <c r="AR204" s="876"/>
      <c r="AS204" s="876"/>
      <c r="AT204" s="876"/>
      <c r="AU204" s="876"/>
      <c r="AV204" s="876"/>
      <c r="AW204" s="876"/>
      <c r="AX204" s="876"/>
      <c r="AY204" s="876"/>
    </row>
    <row r="205" spans="1:51" ht="33">
      <c r="A205" s="1071">
        <v>7</v>
      </c>
      <c r="B205" s="1071">
        <v>7000023421</v>
      </c>
      <c r="C205" s="1071">
        <v>10</v>
      </c>
      <c r="D205" s="908" t="s">
        <v>658</v>
      </c>
      <c r="E205" s="1071">
        <v>1000031985</v>
      </c>
      <c r="F205" s="1071">
        <v>85446020</v>
      </c>
      <c r="G205" s="1155"/>
      <c r="H205" s="1071">
        <v>18</v>
      </c>
      <c r="I205" s="1152"/>
      <c r="J205" s="908" t="s">
        <v>626</v>
      </c>
      <c r="K205" s="1071" t="s">
        <v>580</v>
      </c>
      <c r="L205" s="1071">
        <v>2</v>
      </c>
      <c r="M205" s="1145"/>
      <c r="N205" s="1080" t="str">
        <f t="shared" si="51"/>
        <v>Included</v>
      </c>
      <c r="O205" s="1081">
        <f t="shared" si="52"/>
        <v>0</v>
      </c>
      <c r="P205" s="875"/>
      <c r="Q205" s="285">
        <f t="shared" si="53"/>
        <v>0</v>
      </c>
      <c r="R205" s="907">
        <f t="shared" si="50"/>
        <v>0</v>
      </c>
      <c r="S205" s="875"/>
      <c r="T205" s="904"/>
      <c r="V205" s="905"/>
      <c r="AB205" s="876"/>
      <c r="AL205" s="876"/>
      <c r="AM205" s="876"/>
      <c r="AN205" s="876"/>
      <c r="AO205" s="876"/>
      <c r="AP205" s="876"/>
      <c r="AQ205" s="876"/>
      <c r="AR205" s="876"/>
      <c r="AS205" s="876"/>
      <c r="AT205" s="876"/>
      <c r="AU205" s="876"/>
      <c r="AV205" s="876"/>
      <c r="AW205" s="876"/>
      <c r="AX205" s="876"/>
      <c r="AY205" s="876"/>
    </row>
    <row r="206" spans="1:51" ht="33">
      <c r="A206" s="1071">
        <v>8</v>
      </c>
      <c r="B206" s="1071">
        <v>7000023422</v>
      </c>
      <c r="C206" s="1071">
        <v>10</v>
      </c>
      <c r="D206" s="908" t="s">
        <v>658</v>
      </c>
      <c r="E206" s="1071">
        <v>1000031976</v>
      </c>
      <c r="F206" s="1071">
        <v>85446020</v>
      </c>
      <c r="G206" s="1155"/>
      <c r="H206" s="1071">
        <v>18</v>
      </c>
      <c r="I206" s="1152"/>
      <c r="J206" s="908" t="s">
        <v>627</v>
      </c>
      <c r="K206" s="1071" t="s">
        <v>580</v>
      </c>
      <c r="L206" s="1071">
        <v>6</v>
      </c>
      <c r="M206" s="1145"/>
      <c r="N206" s="1080" t="str">
        <f t="shared" si="51"/>
        <v>Included</v>
      </c>
      <c r="O206" s="1081">
        <f t="shared" si="52"/>
        <v>0</v>
      </c>
      <c r="P206" s="875"/>
      <c r="Q206" s="285">
        <f t="shared" si="53"/>
        <v>0</v>
      </c>
      <c r="R206" s="907">
        <f t="shared" si="50"/>
        <v>0</v>
      </c>
      <c r="S206" s="875"/>
      <c r="T206" s="904"/>
      <c r="V206" s="905"/>
      <c r="AB206" s="876"/>
      <c r="AL206" s="876"/>
      <c r="AM206" s="876"/>
      <c r="AN206" s="876"/>
      <c r="AO206" s="876"/>
      <c r="AP206" s="876"/>
      <c r="AQ206" s="876"/>
      <c r="AR206" s="876"/>
      <c r="AS206" s="876"/>
      <c r="AT206" s="876"/>
      <c r="AU206" s="876"/>
      <c r="AV206" s="876"/>
      <c r="AW206" s="876"/>
      <c r="AX206" s="876"/>
      <c r="AY206" s="876"/>
    </row>
    <row r="207" spans="1:51" ht="33">
      <c r="A207" s="1071">
        <v>9</v>
      </c>
      <c r="B207" s="1071">
        <v>7000023423</v>
      </c>
      <c r="C207" s="1071">
        <v>10</v>
      </c>
      <c r="D207" s="908" t="s">
        <v>658</v>
      </c>
      <c r="E207" s="1071">
        <v>1000031953</v>
      </c>
      <c r="F207" s="1071">
        <v>85446020</v>
      </c>
      <c r="G207" s="1155"/>
      <c r="H207" s="1071">
        <v>18</v>
      </c>
      <c r="I207" s="1152"/>
      <c r="J207" s="908" t="s">
        <v>628</v>
      </c>
      <c r="K207" s="1071" t="s">
        <v>580</v>
      </c>
      <c r="L207" s="1071">
        <v>2</v>
      </c>
      <c r="M207" s="1145"/>
      <c r="N207" s="1080" t="str">
        <f t="shared" si="51"/>
        <v>Included</v>
      </c>
      <c r="O207" s="1081">
        <f t="shared" si="52"/>
        <v>0</v>
      </c>
      <c r="P207" s="875"/>
      <c r="Q207" s="285">
        <f t="shared" si="53"/>
        <v>0</v>
      </c>
      <c r="R207" s="907">
        <f t="shared" si="50"/>
        <v>0</v>
      </c>
      <c r="S207" s="875"/>
      <c r="T207" s="904"/>
      <c r="V207" s="905"/>
      <c r="AB207" s="876"/>
      <c r="AL207" s="876"/>
      <c r="AM207" s="876"/>
      <c r="AN207" s="876"/>
      <c r="AO207" s="876"/>
      <c r="AP207" s="876"/>
      <c r="AQ207" s="876"/>
      <c r="AR207" s="876"/>
      <c r="AS207" s="876"/>
      <c r="AT207" s="876"/>
      <c r="AU207" s="876"/>
      <c r="AV207" s="876"/>
      <c r="AW207" s="876"/>
      <c r="AX207" s="876"/>
      <c r="AY207" s="876"/>
    </row>
    <row r="208" spans="1:51" ht="33">
      <c r="A208" s="1071">
        <v>10</v>
      </c>
      <c r="B208" s="1071">
        <v>7000023424</v>
      </c>
      <c r="C208" s="1071">
        <v>10</v>
      </c>
      <c r="D208" s="908" t="s">
        <v>658</v>
      </c>
      <c r="E208" s="1071">
        <v>1000031957</v>
      </c>
      <c r="F208" s="1071">
        <v>85446020</v>
      </c>
      <c r="G208" s="1155"/>
      <c r="H208" s="1071">
        <v>18</v>
      </c>
      <c r="I208" s="1152"/>
      <c r="J208" s="908" t="s">
        <v>678</v>
      </c>
      <c r="K208" s="1071" t="s">
        <v>580</v>
      </c>
      <c r="L208" s="1071">
        <v>4</v>
      </c>
      <c r="M208" s="1145"/>
      <c r="N208" s="1080" t="str">
        <f t="shared" si="51"/>
        <v>Included</v>
      </c>
      <c r="O208" s="1081">
        <f t="shared" si="52"/>
        <v>0</v>
      </c>
      <c r="P208" s="875"/>
      <c r="Q208" s="285">
        <f t="shared" si="53"/>
        <v>0</v>
      </c>
      <c r="R208" s="907">
        <f t="shared" si="50"/>
        <v>0</v>
      </c>
      <c r="S208" s="875"/>
      <c r="T208" s="904"/>
      <c r="V208" s="905"/>
      <c r="AB208" s="876"/>
      <c r="AL208" s="876"/>
      <c r="AM208" s="876"/>
      <c r="AN208" s="876"/>
      <c r="AO208" s="876"/>
      <c r="AP208" s="876"/>
      <c r="AQ208" s="876"/>
      <c r="AR208" s="876"/>
      <c r="AS208" s="876"/>
      <c r="AT208" s="876"/>
      <c r="AU208" s="876"/>
      <c r="AV208" s="876"/>
      <c r="AW208" s="876"/>
      <c r="AX208" s="876"/>
      <c r="AY208" s="876"/>
    </row>
    <row r="209" spans="1:51" ht="33">
      <c r="A209" s="1071">
        <v>11</v>
      </c>
      <c r="B209" s="1071">
        <v>7000023425</v>
      </c>
      <c r="C209" s="1071">
        <v>10</v>
      </c>
      <c r="D209" s="908" t="s">
        <v>658</v>
      </c>
      <c r="E209" s="1071">
        <v>1000031951</v>
      </c>
      <c r="F209" s="1071">
        <v>85446090</v>
      </c>
      <c r="G209" s="1155"/>
      <c r="H209" s="1071">
        <v>18</v>
      </c>
      <c r="I209" s="1152"/>
      <c r="J209" s="908" t="s">
        <v>629</v>
      </c>
      <c r="K209" s="1071" t="s">
        <v>580</v>
      </c>
      <c r="L209" s="1071">
        <v>0.2</v>
      </c>
      <c r="M209" s="1145"/>
      <c r="N209" s="1080" t="str">
        <f t="shared" si="51"/>
        <v>Included</v>
      </c>
      <c r="O209" s="1081">
        <f t="shared" si="52"/>
        <v>0</v>
      </c>
      <c r="P209" s="875"/>
      <c r="Q209" s="285">
        <f t="shared" si="53"/>
        <v>0</v>
      </c>
      <c r="R209" s="907">
        <f t="shared" si="50"/>
        <v>0</v>
      </c>
      <c r="S209" s="875"/>
      <c r="T209" s="904"/>
      <c r="V209" s="905"/>
      <c r="AB209" s="876"/>
      <c r="AL209" s="876"/>
      <c r="AM209" s="876"/>
      <c r="AN209" s="876"/>
      <c r="AO209" s="876"/>
      <c r="AP209" s="876"/>
      <c r="AQ209" s="876"/>
      <c r="AR209" s="876"/>
      <c r="AS209" s="876"/>
      <c r="AT209" s="876"/>
      <c r="AU209" s="876"/>
      <c r="AV209" s="876"/>
      <c r="AW209" s="876"/>
      <c r="AX209" s="876"/>
      <c r="AY209" s="876"/>
    </row>
    <row r="210" spans="1:51" ht="33">
      <c r="A210" s="1071">
        <v>2</v>
      </c>
      <c r="B210" s="1071">
        <v>7000023426</v>
      </c>
      <c r="C210" s="1071">
        <v>10</v>
      </c>
      <c r="D210" s="908" t="s">
        <v>658</v>
      </c>
      <c r="E210" s="1071">
        <v>1000031943</v>
      </c>
      <c r="F210" s="1071">
        <v>85446020</v>
      </c>
      <c r="G210" s="1155"/>
      <c r="H210" s="1071">
        <v>18</v>
      </c>
      <c r="I210" s="1152"/>
      <c r="J210" s="908" t="s">
        <v>625</v>
      </c>
      <c r="K210" s="1071" t="s">
        <v>580</v>
      </c>
      <c r="L210" s="1071">
        <v>2</v>
      </c>
      <c r="M210" s="1145"/>
      <c r="N210" s="1080" t="str">
        <f t="shared" si="4"/>
        <v>Included</v>
      </c>
      <c r="O210" s="1081">
        <f t="shared" si="5"/>
        <v>0</v>
      </c>
      <c r="P210" s="875"/>
      <c r="Q210" s="285">
        <f t="shared" si="6"/>
        <v>0</v>
      </c>
      <c r="R210" s="907">
        <f t="shared" ref="R210:R245" si="54">IF(I210="", H210*Q210/100,I210*Q210)</f>
        <v>0</v>
      </c>
      <c r="S210" s="875"/>
      <c r="T210" s="904"/>
      <c r="V210" s="905"/>
      <c r="AB210" s="876"/>
      <c r="AL210" s="876"/>
      <c r="AM210" s="876"/>
      <c r="AN210" s="876"/>
      <c r="AO210" s="876"/>
      <c r="AP210" s="876"/>
      <c r="AQ210" s="876"/>
      <c r="AR210" s="876"/>
      <c r="AS210" s="876"/>
      <c r="AT210" s="876"/>
      <c r="AU210" s="876"/>
      <c r="AV210" s="876"/>
      <c r="AW210" s="876"/>
      <c r="AX210" s="876"/>
      <c r="AY210" s="876"/>
    </row>
    <row r="211" spans="1:51" ht="33">
      <c r="A211" s="1071">
        <v>3</v>
      </c>
      <c r="B211" s="1071">
        <v>7000023427</v>
      </c>
      <c r="C211" s="1071">
        <v>10</v>
      </c>
      <c r="D211" s="908" t="s">
        <v>757</v>
      </c>
      <c r="E211" s="1071">
        <v>1000006285</v>
      </c>
      <c r="F211" s="1071">
        <v>84151090</v>
      </c>
      <c r="G211" s="1155"/>
      <c r="H211" s="1071">
        <v>28</v>
      </c>
      <c r="I211" s="1152"/>
      <c r="J211" s="908" t="s">
        <v>632</v>
      </c>
      <c r="K211" s="1071" t="s">
        <v>574</v>
      </c>
      <c r="L211" s="1071">
        <v>1</v>
      </c>
      <c r="M211" s="1145"/>
      <c r="N211" s="1080" t="str">
        <f t="shared" ref="N211:N229" si="55">IF(M211=0, "Included",IF(ISERROR(L211*M211), M211, L211*M211))</f>
        <v>Included</v>
      </c>
      <c r="O211" s="1081">
        <f t="shared" ref="O211:O229" si="56">R211</f>
        <v>0</v>
      </c>
      <c r="P211" s="875"/>
      <c r="Q211" s="285">
        <f t="shared" ref="Q211:Q229" si="57">IF(N211="Included",0,N211)</f>
        <v>0</v>
      </c>
      <c r="R211" s="907">
        <f t="shared" si="54"/>
        <v>0</v>
      </c>
      <c r="S211" s="875"/>
      <c r="T211" s="904"/>
      <c r="V211" s="905"/>
      <c r="AB211" s="876"/>
      <c r="AL211" s="876"/>
      <c r="AM211" s="876"/>
      <c r="AN211" s="876"/>
      <c r="AO211" s="876"/>
      <c r="AP211" s="876"/>
      <c r="AQ211" s="876"/>
      <c r="AR211" s="876"/>
      <c r="AS211" s="876"/>
      <c r="AT211" s="876"/>
      <c r="AU211" s="876"/>
      <c r="AV211" s="876"/>
      <c r="AW211" s="876"/>
      <c r="AX211" s="876"/>
      <c r="AY211" s="876"/>
    </row>
    <row r="212" spans="1:51" ht="66">
      <c r="A212" s="1071">
        <v>4</v>
      </c>
      <c r="B212" s="1071">
        <v>7000023428</v>
      </c>
      <c r="C212" s="1071">
        <v>10</v>
      </c>
      <c r="D212" s="908" t="s">
        <v>612</v>
      </c>
      <c r="E212" s="1071">
        <v>1000055459</v>
      </c>
      <c r="F212" s="1071">
        <v>84248990</v>
      </c>
      <c r="G212" s="1155"/>
      <c r="H212" s="1071">
        <v>18</v>
      </c>
      <c r="I212" s="1152"/>
      <c r="J212" s="908" t="s">
        <v>732</v>
      </c>
      <c r="K212" s="1071" t="s">
        <v>574</v>
      </c>
      <c r="L212" s="1071">
        <v>6</v>
      </c>
      <c r="M212" s="1145"/>
      <c r="N212" s="1080" t="str">
        <f t="shared" ref="N212:N228" si="58">IF(M212=0, "Included",IF(ISERROR(L212*M212), M212, L212*M212))</f>
        <v>Included</v>
      </c>
      <c r="O212" s="1081">
        <f t="shared" ref="O212:O228" si="59">R212</f>
        <v>0</v>
      </c>
      <c r="P212" s="875"/>
      <c r="Q212" s="285">
        <f t="shared" ref="Q212:Q228" si="60">IF(N212="Included",0,N212)</f>
        <v>0</v>
      </c>
      <c r="R212" s="907">
        <f t="shared" ref="R212:R228" si="61">IF(I212="", H212*Q212/100,I212*Q212)</f>
        <v>0</v>
      </c>
      <c r="S212" s="875"/>
      <c r="T212" s="904"/>
      <c r="V212" s="905"/>
      <c r="AB212" s="876"/>
      <c r="AL212" s="876"/>
      <c r="AM212" s="876"/>
      <c r="AN212" s="876"/>
      <c r="AO212" s="876"/>
      <c r="AP212" s="876"/>
      <c r="AQ212" s="876"/>
      <c r="AR212" s="876"/>
      <c r="AS212" s="876"/>
      <c r="AT212" s="876"/>
      <c r="AU212" s="876"/>
      <c r="AV212" s="876"/>
      <c r="AW212" s="876"/>
      <c r="AX212" s="876"/>
      <c r="AY212" s="876"/>
    </row>
    <row r="213" spans="1:51" ht="33">
      <c r="A213" s="1071">
        <v>5</v>
      </c>
      <c r="B213" s="1071">
        <v>7000023429</v>
      </c>
      <c r="C213" s="1071">
        <v>10</v>
      </c>
      <c r="D213" s="908" t="s">
        <v>612</v>
      </c>
      <c r="E213" s="1071">
        <v>1000012019</v>
      </c>
      <c r="F213" s="1071">
        <v>85311020</v>
      </c>
      <c r="G213" s="1155"/>
      <c r="H213" s="1071">
        <v>18</v>
      </c>
      <c r="I213" s="1152"/>
      <c r="J213" s="908" t="s">
        <v>630</v>
      </c>
      <c r="K213" s="1071" t="s">
        <v>574</v>
      </c>
      <c r="L213" s="1071">
        <v>1</v>
      </c>
      <c r="M213" s="1145"/>
      <c r="N213" s="1080" t="str">
        <f t="shared" si="58"/>
        <v>Included</v>
      </c>
      <c r="O213" s="1081">
        <f t="shared" si="59"/>
        <v>0</v>
      </c>
      <c r="P213" s="875"/>
      <c r="Q213" s="285">
        <f t="shared" si="60"/>
        <v>0</v>
      </c>
      <c r="R213" s="907">
        <f t="shared" si="61"/>
        <v>0</v>
      </c>
      <c r="S213" s="875"/>
      <c r="T213" s="904"/>
      <c r="V213" s="905"/>
      <c r="AB213" s="876"/>
      <c r="AL213" s="876"/>
      <c r="AM213" s="876"/>
      <c r="AN213" s="876"/>
      <c r="AO213" s="876"/>
      <c r="AP213" s="876"/>
      <c r="AQ213" s="876"/>
      <c r="AR213" s="876"/>
      <c r="AS213" s="876"/>
      <c r="AT213" s="876"/>
      <c r="AU213" s="876"/>
      <c r="AV213" s="876"/>
      <c r="AW213" s="876"/>
      <c r="AX213" s="876"/>
      <c r="AY213" s="876"/>
    </row>
    <row r="214" spans="1:51" ht="33">
      <c r="A214" s="1071">
        <v>6</v>
      </c>
      <c r="B214" s="1071">
        <v>7000023430</v>
      </c>
      <c r="C214" s="1071">
        <v>10</v>
      </c>
      <c r="D214" s="908" t="s">
        <v>612</v>
      </c>
      <c r="E214" s="1071">
        <v>1000012022</v>
      </c>
      <c r="F214" s="1071">
        <v>84241000</v>
      </c>
      <c r="G214" s="1155"/>
      <c r="H214" s="1071">
        <v>18</v>
      </c>
      <c r="I214" s="1152"/>
      <c r="J214" s="908" t="s">
        <v>575</v>
      </c>
      <c r="K214" s="1071" t="s">
        <v>570</v>
      </c>
      <c r="L214" s="1071">
        <v>1</v>
      </c>
      <c r="M214" s="1145"/>
      <c r="N214" s="1080" t="str">
        <f t="shared" si="58"/>
        <v>Included</v>
      </c>
      <c r="O214" s="1081">
        <f t="shared" si="59"/>
        <v>0</v>
      </c>
      <c r="P214" s="875"/>
      <c r="Q214" s="285">
        <f t="shared" si="60"/>
        <v>0</v>
      </c>
      <c r="R214" s="907">
        <f t="shared" si="61"/>
        <v>0</v>
      </c>
      <c r="S214" s="875"/>
      <c r="T214" s="904"/>
      <c r="V214" s="905"/>
      <c r="AB214" s="876"/>
      <c r="AL214" s="876"/>
      <c r="AM214" s="876"/>
      <c r="AN214" s="876"/>
      <c r="AO214" s="876"/>
      <c r="AP214" s="876"/>
      <c r="AQ214" s="876"/>
      <c r="AR214" s="876"/>
      <c r="AS214" s="876"/>
      <c r="AT214" s="876"/>
      <c r="AU214" s="876"/>
      <c r="AV214" s="876"/>
      <c r="AW214" s="876"/>
      <c r="AX214" s="876"/>
      <c r="AY214" s="876"/>
    </row>
    <row r="215" spans="1:51" ht="33">
      <c r="A215" s="1071">
        <v>8</v>
      </c>
      <c r="B215" s="1071">
        <v>7000023431</v>
      </c>
      <c r="C215" s="1071">
        <v>10</v>
      </c>
      <c r="D215" s="908" t="s">
        <v>612</v>
      </c>
      <c r="E215" s="1071">
        <v>1000028771</v>
      </c>
      <c r="F215" s="1071">
        <v>84241000</v>
      </c>
      <c r="G215" s="1155"/>
      <c r="H215" s="1071">
        <v>18</v>
      </c>
      <c r="I215" s="1152"/>
      <c r="J215" s="908" t="s">
        <v>775</v>
      </c>
      <c r="K215" s="1071" t="s">
        <v>570</v>
      </c>
      <c r="L215" s="1071">
        <v>1</v>
      </c>
      <c r="M215" s="1145"/>
      <c r="N215" s="1080" t="str">
        <f t="shared" ref="N215:N226" si="62">IF(M215=0, "Included",IF(ISERROR(L215*M215), M215, L215*M215))</f>
        <v>Included</v>
      </c>
      <c r="O215" s="1081">
        <f t="shared" ref="O215:O226" si="63">R215</f>
        <v>0</v>
      </c>
      <c r="P215" s="875"/>
      <c r="Q215" s="285">
        <f t="shared" ref="Q215:Q226" si="64">IF(N215="Included",0,N215)</f>
        <v>0</v>
      </c>
      <c r="R215" s="907">
        <f t="shared" ref="R215:R226" si="65">IF(I215="", H215*Q215/100,I215*Q215)</f>
        <v>0</v>
      </c>
      <c r="S215" s="875"/>
      <c r="T215" s="904"/>
      <c r="V215" s="905"/>
      <c r="AB215" s="876"/>
      <c r="AL215" s="876"/>
      <c r="AM215" s="876"/>
      <c r="AN215" s="876"/>
      <c r="AO215" s="876"/>
      <c r="AP215" s="876"/>
      <c r="AQ215" s="876"/>
      <c r="AR215" s="876"/>
      <c r="AS215" s="876"/>
      <c r="AT215" s="876"/>
      <c r="AU215" s="876"/>
      <c r="AV215" s="876"/>
      <c r="AW215" s="876"/>
      <c r="AX215" s="876"/>
      <c r="AY215" s="876"/>
    </row>
    <row r="216" spans="1:51" ht="33">
      <c r="A216" s="1071">
        <v>4</v>
      </c>
      <c r="B216" s="1071">
        <v>7000023432</v>
      </c>
      <c r="C216" s="1071">
        <v>10</v>
      </c>
      <c r="D216" s="908" t="s">
        <v>569</v>
      </c>
      <c r="E216" s="1071">
        <v>1000014547</v>
      </c>
      <c r="F216" s="1071">
        <v>85371000</v>
      </c>
      <c r="G216" s="1155"/>
      <c r="H216" s="1071">
        <v>18</v>
      </c>
      <c r="I216" s="1152"/>
      <c r="J216" s="908" t="s">
        <v>576</v>
      </c>
      <c r="K216" s="1071" t="s">
        <v>570</v>
      </c>
      <c r="L216" s="1071">
        <v>2</v>
      </c>
      <c r="M216" s="1145"/>
      <c r="N216" s="1080" t="str">
        <f t="shared" si="62"/>
        <v>Included</v>
      </c>
      <c r="O216" s="1081">
        <f t="shared" si="63"/>
        <v>0</v>
      </c>
      <c r="P216" s="875"/>
      <c r="Q216" s="285">
        <f t="shared" si="64"/>
        <v>0</v>
      </c>
      <c r="R216" s="907">
        <f t="shared" si="65"/>
        <v>0</v>
      </c>
      <c r="S216" s="875"/>
      <c r="T216" s="904"/>
      <c r="V216" s="905"/>
      <c r="AB216" s="876"/>
      <c r="AL216" s="876"/>
      <c r="AM216" s="876"/>
      <c r="AN216" s="876"/>
      <c r="AO216" s="876"/>
      <c r="AP216" s="876"/>
      <c r="AQ216" s="876"/>
      <c r="AR216" s="876"/>
      <c r="AS216" s="876"/>
      <c r="AT216" s="876"/>
      <c r="AU216" s="876"/>
      <c r="AV216" s="876"/>
      <c r="AW216" s="876"/>
      <c r="AX216" s="876"/>
      <c r="AY216" s="876"/>
    </row>
    <row r="217" spans="1:51" ht="33">
      <c r="A217" s="1071">
        <v>5</v>
      </c>
      <c r="B217" s="1071">
        <v>7000023433</v>
      </c>
      <c r="C217" s="1071">
        <v>10</v>
      </c>
      <c r="D217" s="908" t="s">
        <v>569</v>
      </c>
      <c r="E217" s="1071">
        <v>1000004952</v>
      </c>
      <c r="F217" s="1071">
        <v>94059900</v>
      </c>
      <c r="G217" s="1155"/>
      <c r="H217" s="1071">
        <v>18</v>
      </c>
      <c r="I217" s="1152"/>
      <c r="J217" s="908" t="s">
        <v>777</v>
      </c>
      <c r="K217" s="1071" t="s">
        <v>570</v>
      </c>
      <c r="L217" s="1071">
        <v>1</v>
      </c>
      <c r="M217" s="1145"/>
      <c r="N217" s="1080" t="str">
        <f t="shared" si="62"/>
        <v>Included</v>
      </c>
      <c r="O217" s="1081">
        <f t="shared" si="63"/>
        <v>0</v>
      </c>
      <c r="P217" s="875"/>
      <c r="Q217" s="285">
        <f t="shared" si="64"/>
        <v>0</v>
      </c>
      <c r="R217" s="907">
        <f t="shared" si="65"/>
        <v>0</v>
      </c>
      <c r="S217" s="875"/>
      <c r="T217" s="904"/>
      <c r="V217" s="905"/>
      <c r="AB217" s="876"/>
      <c r="AL217" s="876"/>
      <c r="AM217" s="876"/>
      <c r="AN217" s="876"/>
      <c r="AO217" s="876"/>
      <c r="AP217" s="876"/>
      <c r="AQ217" s="876"/>
      <c r="AR217" s="876"/>
      <c r="AS217" s="876"/>
      <c r="AT217" s="876"/>
      <c r="AU217" s="876"/>
      <c r="AV217" s="876"/>
      <c r="AW217" s="876"/>
      <c r="AX217" s="876"/>
      <c r="AY217" s="876"/>
    </row>
    <row r="218" spans="1:51" ht="33">
      <c r="A218" s="1071">
        <v>6</v>
      </c>
      <c r="B218" s="1071">
        <v>7000023434</v>
      </c>
      <c r="C218" s="1071">
        <v>10</v>
      </c>
      <c r="D218" s="908" t="s">
        <v>569</v>
      </c>
      <c r="E218" s="1071">
        <v>1000001894</v>
      </c>
      <c r="F218" s="1071">
        <v>94059900</v>
      </c>
      <c r="G218" s="1155"/>
      <c r="H218" s="1071">
        <v>18</v>
      </c>
      <c r="I218" s="1152"/>
      <c r="J218" s="908" t="s">
        <v>577</v>
      </c>
      <c r="K218" s="1071" t="s">
        <v>570</v>
      </c>
      <c r="L218" s="1071">
        <v>2</v>
      </c>
      <c r="M218" s="1145"/>
      <c r="N218" s="1080" t="str">
        <f t="shared" si="62"/>
        <v>Included</v>
      </c>
      <c r="O218" s="1081">
        <f t="shared" si="63"/>
        <v>0</v>
      </c>
      <c r="P218" s="875"/>
      <c r="Q218" s="285">
        <f t="shared" si="64"/>
        <v>0</v>
      </c>
      <c r="R218" s="907">
        <f t="shared" si="65"/>
        <v>0</v>
      </c>
      <c r="S218" s="875"/>
      <c r="T218" s="904"/>
      <c r="V218" s="905"/>
      <c r="AB218" s="876"/>
      <c r="AL218" s="876"/>
      <c r="AM218" s="876"/>
      <c r="AN218" s="876"/>
      <c r="AO218" s="876"/>
      <c r="AP218" s="876"/>
      <c r="AQ218" s="876"/>
      <c r="AR218" s="876"/>
      <c r="AS218" s="876"/>
      <c r="AT218" s="876"/>
      <c r="AU218" s="876"/>
      <c r="AV218" s="876"/>
      <c r="AW218" s="876"/>
      <c r="AX218" s="876"/>
      <c r="AY218" s="876"/>
    </row>
    <row r="219" spans="1:51" ht="33">
      <c r="A219" s="1071">
        <v>7</v>
      </c>
      <c r="B219" s="1071">
        <v>7000023435</v>
      </c>
      <c r="C219" s="1071">
        <v>10</v>
      </c>
      <c r="D219" s="908" t="s">
        <v>569</v>
      </c>
      <c r="E219" s="1071">
        <v>1000038387</v>
      </c>
      <c r="F219" s="1071">
        <v>94051090</v>
      </c>
      <c r="G219" s="1155"/>
      <c r="H219" s="1071">
        <v>18</v>
      </c>
      <c r="I219" s="1152"/>
      <c r="J219" s="908" t="s">
        <v>581</v>
      </c>
      <c r="K219" s="1071" t="s">
        <v>570</v>
      </c>
      <c r="L219" s="1071">
        <v>10</v>
      </c>
      <c r="M219" s="1145"/>
      <c r="N219" s="1080" t="str">
        <f t="shared" si="62"/>
        <v>Included</v>
      </c>
      <c r="O219" s="1081">
        <f t="shared" si="63"/>
        <v>0</v>
      </c>
      <c r="P219" s="875"/>
      <c r="Q219" s="285">
        <f t="shared" si="64"/>
        <v>0</v>
      </c>
      <c r="R219" s="907">
        <f t="shared" si="65"/>
        <v>0</v>
      </c>
      <c r="S219" s="875"/>
      <c r="T219" s="904"/>
      <c r="V219" s="905"/>
      <c r="AB219" s="876"/>
      <c r="AL219" s="876"/>
      <c r="AM219" s="876"/>
      <c r="AN219" s="876"/>
      <c r="AO219" s="876"/>
      <c r="AP219" s="876"/>
      <c r="AQ219" s="876"/>
      <c r="AR219" s="876"/>
      <c r="AS219" s="876"/>
      <c r="AT219" s="876"/>
      <c r="AU219" s="876"/>
      <c r="AV219" s="876"/>
      <c r="AW219" s="876"/>
      <c r="AX219" s="876"/>
      <c r="AY219" s="876"/>
    </row>
    <row r="220" spans="1:51" ht="33">
      <c r="A220" s="1071">
        <v>8</v>
      </c>
      <c r="B220" s="1071">
        <v>7000023436</v>
      </c>
      <c r="C220" s="1071">
        <v>10</v>
      </c>
      <c r="D220" s="908" t="s">
        <v>569</v>
      </c>
      <c r="E220" s="1071">
        <v>1000038325</v>
      </c>
      <c r="F220" s="1071">
        <v>94059900</v>
      </c>
      <c r="G220" s="1155"/>
      <c r="H220" s="1071">
        <v>18</v>
      </c>
      <c r="I220" s="1152"/>
      <c r="J220" s="908" t="s">
        <v>578</v>
      </c>
      <c r="K220" s="1071" t="s">
        <v>570</v>
      </c>
      <c r="L220" s="1071">
        <v>20</v>
      </c>
      <c r="M220" s="1145"/>
      <c r="N220" s="1080" t="str">
        <f t="shared" si="62"/>
        <v>Included</v>
      </c>
      <c r="O220" s="1081">
        <f t="shared" si="63"/>
        <v>0</v>
      </c>
      <c r="P220" s="875"/>
      <c r="Q220" s="285">
        <f t="shared" si="64"/>
        <v>0</v>
      </c>
      <c r="R220" s="907">
        <f t="shared" si="65"/>
        <v>0</v>
      </c>
      <c r="S220" s="875"/>
      <c r="T220" s="904"/>
      <c r="V220" s="905"/>
      <c r="AB220" s="876"/>
      <c r="AL220" s="876"/>
      <c r="AM220" s="876"/>
      <c r="AN220" s="876"/>
      <c r="AO220" s="876"/>
      <c r="AP220" s="876"/>
      <c r="AQ220" s="876"/>
      <c r="AR220" s="876"/>
      <c r="AS220" s="876"/>
      <c r="AT220" s="876"/>
      <c r="AU220" s="876"/>
      <c r="AV220" s="876"/>
      <c r="AW220" s="876"/>
      <c r="AX220" s="876"/>
      <c r="AY220" s="876"/>
    </row>
    <row r="221" spans="1:51" ht="33">
      <c r="A221" s="1071">
        <v>9</v>
      </c>
      <c r="B221" s="1071">
        <v>7000023437</v>
      </c>
      <c r="C221" s="1071">
        <v>10</v>
      </c>
      <c r="D221" s="908" t="s">
        <v>569</v>
      </c>
      <c r="E221" s="1071">
        <v>1000038385</v>
      </c>
      <c r="F221" s="1071">
        <v>94059900</v>
      </c>
      <c r="G221" s="1155"/>
      <c r="H221" s="1071">
        <v>18</v>
      </c>
      <c r="I221" s="1152"/>
      <c r="J221" s="908" t="s">
        <v>776</v>
      </c>
      <c r="K221" s="1071" t="s">
        <v>570</v>
      </c>
      <c r="L221" s="1071">
        <v>12</v>
      </c>
      <c r="M221" s="1145"/>
      <c r="N221" s="1080" t="str">
        <f t="shared" si="62"/>
        <v>Included</v>
      </c>
      <c r="O221" s="1081">
        <f t="shared" si="63"/>
        <v>0</v>
      </c>
      <c r="P221" s="875"/>
      <c r="Q221" s="285">
        <f t="shared" si="64"/>
        <v>0</v>
      </c>
      <c r="R221" s="907">
        <f t="shared" si="65"/>
        <v>0</v>
      </c>
      <c r="S221" s="875"/>
      <c r="T221" s="904"/>
      <c r="V221" s="905"/>
      <c r="AB221" s="876"/>
      <c r="AL221" s="876"/>
      <c r="AM221" s="876"/>
      <c r="AN221" s="876"/>
      <c r="AO221" s="876"/>
      <c r="AP221" s="876"/>
      <c r="AQ221" s="876"/>
      <c r="AR221" s="876"/>
      <c r="AS221" s="876"/>
      <c r="AT221" s="876"/>
      <c r="AU221" s="876"/>
      <c r="AV221" s="876"/>
      <c r="AW221" s="876"/>
      <c r="AX221" s="876"/>
      <c r="AY221" s="876"/>
    </row>
    <row r="222" spans="1:51" ht="33">
      <c r="A222" s="1071">
        <v>10</v>
      </c>
      <c r="B222" s="1071">
        <v>7000023438</v>
      </c>
      <c r="C222" s="1071">
        <v>10</v>
      </c>
      <c r="D222" s="908" t="s">
        <v>569</v>
      </c>
      <c r="E222" s="1071">
        <v>1000013796</v>
      </c>
      <c r="F222" s="1071">
        <v>94059900</v>
      </c>
      <c r="G222" s="1155"/>
      <c r="H222" s="1071">
        <v>18</v>
      </c>
      <c r="I222" s="1152"/>
      <c r="J222" s="908" t="s">
        <v>631</v>
      </c>
      <c r="K222" s="1071" t="s">
        <v>571</v>
      </c>
      <c r="L222" s="1071">
        <v>1</v>
      </c>
      <c r="M222" s="1145"/>
      <c r="N222" s="1080" t="str">
        <f t="shared" si="62"/>
        <v>Included</v>
      </c>
      <c r="O222" s="1081">
        <f t="shared" si="63"/>
        <v>0</v>
      </c>
      <c r="P222" s="875"/>
      <c r="Q222" s="285">
        <f t="shared" si="64"/>
        <v>0</v>
      </c>
      <c r="R222" s="907">
        <f t="shared" si="65"/>
        <v>0</v>
      </c>
      <c r="S222" s="875"/>
      <c r="T222" s="904"/>
      <c r="V222" s="905"/>
      <c r="AB222" s="876"/>
      <c r="AL222" s="876"/>
      <c r="AM222" s="876"/>
      <c r="AN222" s="876"/>
      <c r="AO222" s="876"/>
      <c r="AP222" s="876"/>
      <c r="AQ222" s="876"/>
      <c r="AR222" s="876"/>
      <c r="AS222" s="876"/>
      <c r="AT222" s="876"/>
      <c r="AU222" s="876"/>
      <c r="AV222" s="876"/>
      <c r="AW222" s="876"/>
      <c r="AX222" s="876"/>
      <c r="AY222" s="876"/>
    </row>
    <row r="223" spans="1:51" ht="33">
      <c r="A223" s="1071">
        <v>11</v>
      </c>
      <c r="B223" s="1071">
        <v>7000023439</v>
      </c>
      <c r="C223" s="1071">
        <v>10</v>
      </c>
      <c r="D223" s="908" t="s">
        <v>659</v>
      </c>
      <c r="E223" s="1071">
        <v>1000050817</v>
      </c>
      <c r="F223" s="1071">
        <v>73045930</v>
      </c>
      <c r="G223" s="1155"/>
      <c r="H223" s="1071">
        <v>18</v>
      </c>
      <c r="I223" s="1152"/>
      <c r="J223" s="908" t="s">
        <v>679</v>
      </c>
      <c r="K223" s="1071" t="s">
        <v>570</v>
      </c>
      <c r="L223" s="1071">
        <v>10</v>
      </c>
      <c r="M223" s="1145"/>
      <c r="N223" s="1080" t="str">
        <f t="shared" si="62"/>
        <v>Included</v>
      </c>
      <c r="O223" s="1081">
        <f t="shared" si="63"/>
        <v>0</v>
      </c>
      <c r="P223" s="875"/>
      <c r="Q223" s="285">
        <f t="shared" si="64"/>
        <v>0</v>
      </c>
      <c r="R223" s="907">
        <f t="shared" si="65"/>
        <v>0</v>
      </c>
      <c r="S223" s="875"/>
      <c r="T223" s="904"/>
      <c r="V223" s="905"/>
      <c r="AB223" s="876"/>
      <c r="AL223" s="876"/>
      <c r="AM223" s="876"/>
      <c r="AN223" s="876"/>
      <c r="AO223" s="876"/>
      <c r="AP223" s="876"/>
      <c r="AQ223" s="876"/>
      <c r="AR223" s="876"/>
      <c r="AS223" s="876"/>
      <c r="AT223" s="876"/>
      <c r="AU223" s="876"/>
      <c r="AV223" s="876"/>
      <c r="AW223" s="876"/>
      <c r="AX223" s="876"/>
      <c r="AY223" s="876"/>
    </row>
    <row r="224" spans="1:51" ht="33">
      <c r="A224" s="1071">
        <v>12</v>
      </c>
      <c r="B224" s="1071">
        <v>7000023440</v>
      </c>
      <c r="C224" s="1071">
        <v>10</v>
      </c>
      <c r="D224" s="908" t="s">
        <v>659</v>
      </c>
      <c r="E224" s="1071">
        <v>1000050814</v>
      </c>
      <c r="F224" s="1071">
        <v>73045930</v>
      </c>
      <c r="G224" s="1155"/>
      <c r="H224" s="1071">
        <v>18</v>
      </c>
      <c r="I224" s="1152"/>
      <c r="J224" s="908" t="s">
        <v>680</v>
      </c>
      <c r="K224" s="1071" t="s">
        <v>570</v>
      </c>
      <c r="L224" s="1071">
        <v>18</v>
      </c>
      <c r="M224" s="1145"/>
      <c r="N224" s="1080" t="str">
        <f t="shared" si="62"/>
        <v>Included</v>
      </c>
      <c r="O224" s="1081">
        <f t="shared" si="63"/>
        <v>0</v>
      </c>
      <c r="P224" s="875"/>
      <c r="Q224" s="285">
        <f t="shared" si="64"/>
        <v>0</v>
      </c>
      <c r="R224" s="907">
        <f t="shared" si="65"/>
        <v>0</v>
      </c>
      <c r="S224" s="875"/>
      <c r="T224" s="904"/>
      <c r="V224" s="905"/>
      <c r="AB224" s="876"/>
      <c r="AL224" s="876"/>
      <c r="AM224" s="876"/>
      <c r="AN224" s="876"/>
      <c r="AO224" s="876"/>
      <c r="AP224" s="876"/>
      <c r="AQ224" s="876"/>
      <c r="AR224" s="876"/>
      <c r="AS224" s="876"/>
      <c r="AT224" s="876"/>
      <c r="AU224" s="876"/>
      <c r="AV224" s="876"/>
      <c r="AW224" s="876"/>
      <c r="AX224" s="876"/>
      <c r="AY224" s="876"/>
    </row>
    <row r="225" spans="1:51" ht="33">
      <c r="A225" s="1071">
        <v>13</v>
      </c>
      <c r="B225" s="1071">
        <v>7000023441</v>
      </c>
      <c r="C225" s="1071">
        <v>10</v>
      </c>
      <c r="D225" s="908" t="s">
        <v>659</v>
      </c>
      <c r="E225" s="1071">
        <v>1000050815</v>
      </c>
      <c r="F225" s="1071">
        <v>73045930</v>
      </c>
      <c r="G225" s="1155"/>
      <c r="H225" s="1071">
        <v>18</v>
      </c>
      <c r="I225" s="1152"/>
      <c r="J225" s="908" t="s">
        <v>681</v>
      </c>
      <c r="K225" s="1071" t="s">
        <v>570</v>
      </c>
      <c r="L225" s="1071">
        <v>12</v>
      </c>
      <c r="M225" s="1145"/>
      <c r="N225" s="1080" t="str">
        <f t="shared" si="62"/>
        <v>Included</v>
      </c>
      <c r="O225" s="1081">
        <f t="shared" si="63"/>
        <v>0</v>
      </c>
      <c r="P225" s="875"/>
      <c r="Q225" s="285">
        <f t="shared" si="64"/>
        <v>0</v>
      </c>
      <c r="R225" s="907">
        <f t="shared" si="65"/>
        <v>0</v>
      </c>
      <c r="S225" s="875"/>
      <c r="T225" s="904"/>
      <c r="V225" s="905"/>
      <c r="AB225" s="876"/>
      <c r="AL225" s="876"/>
      <c r="AM225" s="876"/>
      <c r="AN225" s="876"/>
      <c r="AO225" s="876"/>
      <c r="AP225" s="876"/>
      <c r="AQ225" s="876"/>
      <c r="AR225" s="876"/>
      <c r="AS225" s="876"/>
      <c r="AT225" s="876"/>
      <c r="AU225" s="876"/>
      <c r="AV225" s="876"/>
      <c r="AW225" s="876"/>
      <c r="AX225" s="876"/>
      <c r="AY225" s="876"/>
    </row>
    <row r="226" spans="1:51" ht="33">
      <c r="A226" s="1071">
        <v>14</v>
      </c>
      <c r="B226" s="1071">
        <v>7000023442</v>
      </c>
      <c r="C226" s="1071">
        <v>10</v>
      </c>
      <c r="D226" s="908" t="s">
        <v>659</v>
      </c>
      <c r="E226" s="1071">
        <v>1000050816</v>
      </c>
      <c r="F226" s="1071">
        <v>73045930</v>
      </c>
      <c r="G226" s="1155"/>
      <c r="H226" s="1071">
        <v>18</v>
      </c>
      <c r="I226" s="1152"/>
      <c r="J226" s="908" t="s">
        <v>733</v>
      </c>
      <c r="K226" s="1071" t="s">
        <v>570</v>
      </c>
      <c r="L226" s="1071">
        <v>4</v>
      </c>
      <c r="M226" s="1145"/>
      <c r="N226" s="1080" t="str">
        <f t="shared" si="62"/>
        <v>Included</v>
      </c>
      <c r="O226" s="1081">
        <f t="shared" si="63"/>
        <v>0</v>
      </c>
      <c r="P226" s="875"/>
      <c r="Q226" s="285">
        <f t="shared" si="64"/>
        <v>0</v>
      </c>
      <c r="R226" s="907">
        <f t="shared" si="65"/>
        <v>0</v>
      </c>
      <c r="S226" s="875"/>
      <c r="T226" s="904"/>
      <c r="V226" s="905"/>
      <c r="AB226" s="876"/>
      <c r="AL226" s="876"/>
      <c r="AM226" s="876"/>
      <c r="AN226" s="876"/>
      <c r="AO226" s="876"/>
      <c r="AP226" s="876"/>
      <c r="AQ226" s="876"/>
      <c r="AR226" s="876"/>
      <c r="AS226" s="876"/>
      <c r="AT226" s="876"/>
      <c r="AU226" s="876"/>
      <c r="AV226" s="876"/>
      <c r="AW226" s="876"/>
      <c r="AX226" s="876"/>
      <c r="AY226" s="876"/>
    </row>
    <row r="227" spans="1:51" ht="33">
      <c r="A227" s="1071">
        <v>7</v>
      </c>
      <c r="B227" s="1071">
        <v>7000023443</v>
      </c>
      <c r="C227" s="1071">
        <v>10</v>
      </c>
      <c r="D227" s="908" t="s">
        <v>659</v>
      </c>
      <c r="E227" s="1071">
        <v>1000050812</v>
      </c>
      <c r="F227" s="1071">
        <v>73045930</v>
      </c>
      <c r="G227" s="1155"/>
      <c r="H227" s="1071">
        <v>18</v>
      </c>
      <c r="I227" s="1152"/>
      <c r="J227" s="908" t="s">
        <v>682</v>
      </c>
      <c r="K227" s="1071" t="s">
        <v>570</v>
      </c>
      <c r="L227" s="1071">
        <v>12</v>
      </c>
      <c r="M227" s="1145"/>
      <c r="N227" s="1080" t="str">
        <f t="shared" si="58"/>
        <v>Included</v>
      </c>
      <c r="O227" s="1081">
        <f t="shared" si="59"/>
        <v>0</v>
      </c>
      <c r="P227" s="875"/>
      <c r="Q227" s="285">
        <f t="shared" si="60"/>
        <v>0</v>
      </c>
      <c r="R227" s="907">
        <f t="shared" si="61"/>
        <v>0</v>
      </c>
      <c r="S227" s="875"/>
      <c r="T227" s="904"/>
      <c r="V227" s="905"/>
      <c r="AB227" s="876"/>
      <c r="AL227" s="876"/>
      <c r="AM227" s="876"/>
      <c r="AN227" s="876"/>
      <c r="AO227" s="876"/>
      <c r="AP227" s="876"/>
      <c r="AQ227" s="876"/>
      <c r="AR227" s="876"/>
      <c r="AS227" s="876"/>
      <c r="AT227" s="876"/>
      <c r="AU227" s="876"/>
      <c r="AV227" s="876"/>
      <c r="AW227" s="876"/>
      <c r="AX227" s="876"/>
      <c r="AY227" s="876"/>
    </row>
    <row r="228" spans="1:51" ht="33">
      <c r="A228" s="1071">
        <v>8</v>
      </c>
      <c r="B228" s="1071">
        <v>7000023444</v>
      </c>
      <c r="C228" s="1071">
        <v>10</v>
      </c>
      <c r="D228" s="908" t="s">
        <v>659</v>
      </c>
      <c r="E228" s="1071">
        <v>1000050813</v>
      </c>
      <c r="F228" s="1071">
        <v>73045930</v>
      </c>
      <c r="G228" s="1155"/>
      <c r="H228" s="1071">
        <v>18</v>
      </c>
      <c r="I228" s="1152"/>
      <c r="J228" s="908" t="s">
        <v>734</v>
      </c>
      <c r="K228" s="1071" t="s">
        <v>570</v>
      </c>
      <c r="L228" s="1071">
        <v>6</v>
      </c>
      <c r="M228" s="1145"/>
      <c r="N228" s="1080" t="str">
        <f t="shared" si="58"/>
        <v>Included</v>
      </c>
      <c r="O228" s="1081">
        <f t="shared" si="59"/>
        <v>0</v>
      </c>
      <c r="P228" s="875"/>
      <c r="Q228" s="285">
        <f t="shared" si="60"/>
        <v>0</v>
      </c>
      <c r="R228" s="907">
        <f t="shared" si="61"/>
        <v>0</v>
      </c>
      <c r="S228" s="875"/>
      <c r="T228" s="904"/>
      <c r="V228" s="905"/>
      <c r="AB228" s="876"/>
      <c r="AL228" s="876"/>
      <c r="AM228" s="876"/>
      <c r="AN228" s="876"/>
      <c r="AO228" s="876"/>
      <c r="AP228" s="876"/>
      <c r="AQ228" s="876"/>
      <c r="AR228" s="876"/>
      <c r="AS228" s="876"/>
      <c r="AT228" s="876"/>
      <c r="AU228" s="876"/>
      <c r="AV228" s="876"/>
      <c r="AW228" s="876"/>
      <c r="AX228" s="876"/>
      <c r="AY228" s="876"/>
    </row>
    <row r="229" spans="1:51" ht="33">
      <c r="A229" s="1071">
        <v>4</v>
      </c>
      <c r="B229" s="1071">
        <v>7000023445</v>
      </c>
      <c r="C229" s="1071">
        <v>10</v>
      </c>
      <c r="D229" s="908" t="s">
        <v>659</v>
      </c>
      <c r="E229" s="1071">
        <v>1000050811</v>
      </c>
      <c r="F229" s="1071">
        <v>73045930</v>
      </c>
      <c r="G229" s="1155"/>
      <c r="H229" s="1071">
        <v>18</v>
      </c>
      <c r="I229" s="1152"/>
      <c r="J229" s="908" t="s">
        <v>683</v>
      </c>
      <c r="K229" s="1071" t="s">
        <v>570</v>
      </c>
      <c r="L229" s="1071">
        <v>24</v>
      </c>
      <c r="M229" s="1145"/>
      <c r="N229" s="1080" t="str">
        <f t="shared" si="55"/>
        <v>Included</v>
      </c>
      <c r="O229" s="1081">
        <f t="shared" si="56"/>
        <v>0</v>
      </c>
      <c r="P229" s="875"/>
      <c r="Q229" s="285">
        <f t="shared" si="57"/>
        <v>0</v>
      </c>
      <c r="R229" s="907">
        <f t="shared" si="54"/>
        <v>0</v>
      </c>
      <c r="S229" s="875"/>
      <c r="T229" s="904"/>
      <c r="V229" s="905"/>
      <c r="AB229" s="876"/>
      <c r="AL229" s="876"/>
      <c r="AM229" s="876"/>
      <c r="AN229" s="876"/>
      <c r="AO229" s="876"/>
      <c r="AP229" s="876"/>
      <c r="AQ229" s="876"/>
      <c r="AR229" s="876"/>
      <c r="AS229" s="876"/>
      <c r="AT229" s="876"/>
      <c r="AU229" s="876"/>
      <c r="AV229" s="876"/>
      <c r="AW229" s="876"/>
      <c r="AX229" s="876"/>
      <c r="AY229" s="876"/>
    </row>
    <row r="230" spans="1:51" ht="16.5">
      <c r="A230" s="1071">
        <v>5</v>
      </c>
      <c r="B230" s="1071">
        <v>7000023480</v>
      </c>
      <c r="C230" s="1071">
        <v>10</v>
      </c>
      <c r="D230" s="908" t="s">
        <v>660</v>
      </c>
      <c r="E230" s="1071">
        <v>1000027625</v>
      </c>
      <c r="F230" s="1071">
        <v>85352919</v>
      </c>
      <c r="G230" s="1155"/>
      <c r="H230" s="1071">
        <v>18</v>
      </c>
      <c r="I230" s="1152"/>
      <c r="J230" s="908" t="s">
        <v>688</v>
      </c>
      <c r="K230" s="1071" t="s">
        <v>621</v>
      </c>
      <c r="L230" s="1071">
        <v>1</v>
      </c>
      <c r="M230" s="1145"/>
      <c r="N230" s="1080" t="str">
        <f t="shared" si="4"/>
        <v>Included</v>
      </c>
      <c r="O230" s="1081">
        <f t="shared" si="5"/>
        <v>0</v>
      </c>
      <c r="P230" s="875"/>
      <c r="Q230" s="285">
        <f t="shared" si="6"/>
        <v>0</v>
      </c>
      <c r="R230" s="907">
        <f t="shared" si="54"/>
        <v>0</v>
      </c>
      <c r="S230" s="875"/>
      <c r="T230" s="904"/>
      <c r="V230" s="905"/>
      <c r="AB230" s="876"/>
      <c r="AL230" s="876"/>
      <c r="AM230" s="876"/>
      <c r="AN230" s="876"/>
      <c r="AO230" s="876"/>
      <c r="AP230" s="876"/>
      <c r="AQ230" s="876"/>
      <c r="AR230" s="876"/>
      <c r="AS230" s="876"/>
      <c r="AT230" s="876"/>
      <c r="AU230" s="876"/>
      <c r="AV230" s="876"/>
      <c r="AW230" s="876"/>
      <c r="AX230" s="876"/>
      <c r="AY230" s="876"/>
    </row>
    <row r="231" spans="1:51" ht="16.5">
      <c r="A231" s="1071">
        <v>6</v>
      </c>
      <c r="B231" s="1071">
        <v>7000023481</v>
      </c>
      <c r="C231" s="1071">
        <v>10</v>
      </c>
      <c r="D231" s="908" t="s">
        <v>660</v>
      </c>
      <c r="E231" s="1071">
        <v>1000028091</v>
      </c>
      <c r="F231" s="1071">
        <v>85353090</v>
      </c>
      <c r="G231" s="1155"/>
      <c r="H231" s="1071">
        <v>18</v>
      </c>
      <c r="I231" s="1152"/>
      <c r="J231" s="908" t="s">
        <v>687</v>
      </c>
      <c r="K231" s="1071" t="s">
        <v>621</v>
      </c>
      <c r="L231" s="1071">
        <v>1</v>
      </c>
      <c r="M231" s="1145"/>
      <c r="N231" s="1080" t="str">
        <f t="shared" si="4"/>
        <v>Included</v>
      </c>
      <c r="O231" s="1081">
        <f t="shared" si="5"/>
        <v>0</v>
      </c>
      <c r="P231" s="875"/>
      <c r="Q231" s="285">
        <f t="shared" si="6"/>
        <v>0</v>
      </c>
      <c r="R231" s="907">
        <f t="shared" si="54"/>
        <v>0</v>
      </c>
      <c r="S231" s="875"/>
      <c r="T231" s="904"/>
      <c r="V231" s="905"/>
      <c r="AB231" s="876"/>
      <c r="AL231" s="876"/>
      <c r="AM231" s="876"/>
      <c r="AN231" s="876"/>
      <c r="AO231" s="876"/>
      <c r="AP231" s="876"/>
      <c r="AQ231" s="876"/>
      <c r="AR231" s="876"/>
      <c r="AS231" s="876"/>
      <c r="AT231" s="876"/>
      <c r="AU231" s="876"/>
      <c r="AV231" s="876"/>
      <c r="AW231" s="876"/>
      <c r="AX231" s="876"/>
      <c r="AY231" s="876"/>
    </row>
    <row r="232" spans="1:51" ht="16.5">
      <c r="A232" s="1071">
        <v>7</v>
      </c>
      <c r="B232" s="1071">
        <v>7000023482</v>
      </c>
      <c r="C232" s="1071">
        <v>10</v>
      </c>
      <c r="D232" s="908" t="s">
        <v>660</v>
      </c>
      <c r="E232" s="1071">
        <v>1000054976</v>
      </c>
      <c r="F232" s="1071">
        <v>85352919</v>
      </c>
      <c r="G232" s="1155"/>
      <c r="H232" s="1071">
        <v>18</v>
      </c>
      <c r="I232" s="1152"/>
      <c r="J232" s="908" t="s">
        <v>686</v>
      </c>
      <c r="K232" s="1071" t="s">
        <v>621</v>
      </c>
      <c r="L232" s="1071">
        <v>1</v>
      </c>
      <c r="M232" s="1145"/>
      <c r="N232" s="1080" t="str">
        <f t="shared" si="4"/>
        <v>Included</v>
      </c>
      <c r="O232" s="1081">
        <f t="shared" si="5"/>
        <v>0</v>
      </c>
      <c r="P232" s="875"/>
      <c r="Q232" s="285">
        <f t="shared" si="6"/>
        <v>0</v>
      </c>
      <c r="R232" s="907">
        <f t="shared" si="54"/>
        <v>0</v>
      </c>
      <c r="S232" s="875"/>
      <c r="T232" s="904"/>
      <c r="V232" s="905"/>
      <c r="AB232" s="876"/>
      <c r="AL232" s="876"/>
      <c r="AM232" s="876"/>
      <c r="AN232" s="876"/>
      <c r="AO232" s="876"/>
      <c r="AP232" s="876"/>
      <c r="AQ232" s="876"/>
      <c r="AR232" s="876"/>
      <c r="AS232" s="876"/>
      <c r="AT232" s="876"/>
      <c r="AU232" s="876"/>
      <c r="AV232" s="876"/>
      <c r="AW232" s="876"/>
      <c r="AX232" s="876"/>
      <c r="AY232" s="876"/>
    </row>
    <row r="233" spans="1:51" ht="16.5">
      <c r="A233" s="1071">
        <v>8</v>
      </c>
      <c r="B233" s="1071">
        <v>7000023483</v>
      </c>
      <c r="C233" s="1071">
        <v>10</v>
      </c>
      <c r="D233" s="908" t="s">
        <v>660</v>
      </c>
      <c r="E233" s="1071">
        <v>1000054977</v>
      </c>
      <c r="F233" s="1071">
        <v>85352919</v>
      </c>
      <c r="G233" s="1155"/>
      <c r="H233" s="1071">
        <v>18</v>
      </c>
      <c r="I233" s="1152"/>
      <c r="J233" s="908" t="s">
        <v>735</v>
      </c>
      <c r="K233" s="1071" t="s">
        <v>621</v>
      </c>
      <c r="L233" s="1071">
        <v>1</v>
      </c>
      <c r="M233" s="1145"/>
      <c r="N233" s="1080" t="str">
        <f t="shared" si="4"/>
        <v>Included</v>
      </c>
      <c r="O233" s="1081">
        <f t="shared" si="5"/>
        <v>0</v>
      </c>
      <c r="P233" s="875"/>
      <c r="Q233" s="285">
        <f t="shared" si="6"/>
        <v>0</v>
      </c>
      <c r="R233" s="907">
        <f t="shared" si="54"/>
        <v>0</v>
      </c>
      <c r="S233" s="875"/>
      <c r="T233" s="904"/>
      <c r="V233" s="905"/>
      <c r="AB233" s="876"/>
      <c r="AL233" s="876"/>
      <c r="AM233" s="876"/>
      <c r="AN233" s="876"/>
      <c r="AO233" s="876"/>
      <c r="AP233" s="876"/>
      <c r="AQ233" s="876"/>
      <c r="AR233" s="876"/>
      <c r="AS233" s="876"/>
      <c r="AT233" s="876"/>
      <c r="AU233" s="876"/>
      <c r="AV233" s="876"/>
      <c r="AW233" s="876"/>
      <c r="AX233" s="876"/>
      <c r="AY233" s="876"/>
    </row>
    <row r="234" spans="1:51" ht="16.5">
      <c r="A234" s="1071">
        <v>9</v>
      </c>
      <c r="B234" s="1071">
        <v>7000023484</v>
      </c>
      <c r="C234" s="1071">
        <v>10</v>
      </c>
      <c r="D234" s="908" t="s">
        <v>660</v>
      </c>
      <c r="E234" s="1071">
        <v>1000028372</v>
      </c>
      <c r="F234" s="1071">
        <v>85354010</v>
      </c>
      <c r="G234" s="1155"/>
      <c r="H234" s="1071">
        <v>18</v>
      </c>
      <c r="I234" s="1152"/>
      <c r="J234" s="908" t="s">
        <v>685</v>
      </c>
      <c r="K234" s="1071" t="s">
        <v>571</v>
      </c>
      <c r="L234" s="1071">
        <v>1</v>
      </c>
      <c r="M234" s="1145"/>
      <c r="N234" s="1080" t="str">
        <f t="shared" si="4"/>
        <v>Included</v>
      </c>
      <c r="O234" s="1081">
        <f t="shared" si="5"/>
        <v>0</v>
      </c>
      <c r="P234" s="875"/>
      <c r="Q234" s="285">
        <f t="shared" si="6"/>
        <v>0</v>
      </c>
      <c r="R234" s="907">
        <f t="shared" si="54"/>
        <v>0</v>
      </c>
      <c r="S234" s="875"/>
      <c r="T234" s="904"/>
      <c r="V234" s="905"/>
      <c r="AB234" s="876"/>
      <c r="AL234" s="876"/>
      <c r="AM234" s="876"/>
      <c r="AN234" s="876"/>
      <c r="AO234" s="876"/>
      <c r="AP234" s="876"/>
      <c r="AQ234" s="876"/>
      <c r="AR234" s="876"/>
      <c r="AS234" s="876"/>
      <c r="AT234" s="876"/>
      <c r="AU234" s="876"/>
      <c r="AV234" s="876"/>
      <c r="AW234" s="876"/>
      <c r="AX234" s="876"/>
      <c r="AY234" s="876"/>
    </row>
    <row r="235" spans="1:51" ht="16.5">
      <c r="A235" s="1071">
        <v>10</v>
      </c>
      <c r="B235" s="1071">
        <v>7000023485</v>
      </c>
      <c r="C235" s="1071">
        <v>10</v>
      </c>
      <c r="D235" s="908" t="s">
        <v>660</v>
      </c>
      <c r="E235" s="1071">
        <v>1000019912</v>
      </c>
      <c r="F235" s="1071">
        <v>85371000</v>
      </c>
      <c r="G235" s="1155"/>
      <c r="H235" s="1071">
        <v>18</v>
      </c>
      <c r="I235" s="1152"/>
      <c r="J235" s="908" t="s">
        <v>614</v>
      </c>
      <c r="K235" s="1071" t="s">
        <v>571</v>
      </c>
      <c r="L235" s="1071">
        <v>1</v>
      </c>
      <c r="M235" s="1145"/>
      <c r="N235" s="1080" t="str">
        <f t="shared" si="4"/>
        <v>Included</v>
      </c>
      <c r="O235" s="1081">
        <f t="shared" si="5"/>
        <v>0</v>
      </c>
      <c r="P235" s="875"/>
      <c r="Q235" s="285">
        <f t="shared" si="6"/>
        <v>0</v>
      </c>
      <c r="R235" s="907">
        <f t="shared" si="54"/>
        <v>0</v>
      </c>
      <c r="S235" s="875"/>
      <c r="T235" s="904"/>
      <c r="V235" s="905"/>
      <c r="AB235" s="876"/>
      <c r="AL235" s="876"/>
      <c r="AM235" s="876"/>
      <c r="AN235" s="876"/>
      <c r="AO235" s="876"/>
      <c r="AP235" s="876"/>
      <c r="AQ235" s="876"/>
      <c r="AR235" s="876"/>
      <c r="AS235" s="876"/>
      <c r="AT235" s="876"/>
      <c r="AU235" s="876"/>
      <c r="AV235" s="876"/>
      <c r="AW235" s="876"/>
      <c r="AX235" s="876"/>
      <c r="AY235" s="876"/>
    </row>
    <row r="236" spans="1:51" ht="16.5">
      <c r="A236" s="1071">
        <v>11</v>
      </c>
      <c r="B236" s="1071">
        <v>7000023486</v>
      </c>
      <c r="C236" s="1071">
        <v>10</v>
      </c>
      <c r="D236" s="908" t="s">
        <v>660</v>
      </c>
      <c r="E236" s="1071">
        <v>1000019927</v>
      </c>
      <c r="F236" s="1071">
        <v>85389000</v>
      </c>
      <c r="G236" s="1155"/>
      <c r="H236" s="1071">
        <v>18</v>
      </c>
      <c r="I236" s="1152"/>
      <c r="J236" s="908" t="s">
        <v>615</v>
      </c>
      <c r="K236" s="1071" t="s">
        <v>571</v>
      </c>
      <c r="L236" s="1071">
        <v>1</v>
      </c>
      <c r="M236" s="1145"/>
      <c r="N236" s="1080" t="str">
        <f t="shared" ref="N236:N244" si="66">IF(M236=0, "Included",IF(ISERROR(L236*M236), M236, L236*M236))</f>
        <v>Included</v>
      </c>
      <c r="O236" s="1081">
        <f t="shared" ref="O236:O244" si="67">R236</f>
        <v>0</v>
      </c>
      <c r="P236" s="875"/>
      <c r="Q236" s="285">
        <f t="shared" ref="Q236:Q244" si="68">IF(N236="Included",0,N236)</f>
        <v>0</v>
      </c>
      <c r="R236" s="907">
        <f t="shared" si="54"/>
        <v>0</v>
      </c>
      <c r="S236" s="875"/>
      <c r="T236" s="904"/>
      <c r="V236" s="905"/>
      <c r="AB236" s="876"/>
      <c r="AL236" s="876"/>
      <c r="AM236" s="876"/>
      <c r="AN236" s="876"/>
      <c r="AO236" s="876"/>
      <c r="AP236" s="876"/>
      <c r="AQ236" s="876"/>
      <c r="AR236" s="876"/>
      <c r="AS236" s="876"/>
      <c r="AT236" s="876"/>
      <c r="AU236" s="876"/>
      <c r="AV236" s="876"/>
      <c r="AW236" s="876"/>
      <c r="AX236" s="876"/>
      <c r="AY236" s="876"/>
    </row>
    <row r="237" spans="1:51" ht="16.5">
      <c r="A237" s="1071">
        <v>12</v>
      </c>
      <c r="B237" s="1071">
        <v>7000023487</v>
      </c>
      <c r="C237" s="1071">
        <v>10</v>
      </c>
      <c r="D237" s="908" t="s">
        <v>660</v>
      </c>
      <c r="E237" s="1071">
        <v>1000025950</v>
      </c>
      <c r="F237" s="1071">
        <v>85176210</v>
      </c>
      <c r="G237" s="1155"/>
      <c r="H237" s="1071">
        <v>18</v>
      </c>
      <c r="I237" s="1152"/>
      <c r="J237" s="908" t="s">
        <v>779</v>
      </c>
      <c r="K237" s="1071" t="s">
        <v>574</v>
      </c>
      <c r="L237" s="1071">
        <v>1</v>
      </c>
      <c r="M237" s="1145"/>
      <c r="N237" s="1080" t="str">
        <f t="shared" si="66"/>
        <v>Included</v>
      </c>
      <c r="O237" s="1081">
        <f t="shared" si="67"/>
        <v>0</v>
      </c>
      <c r="P237" s="875"/>
      <c r="Q237" s="285">
        <f t="shared" si="68"/>
        <v>0</v>
      </c>
      <c r="R237" s="907">
        <f t="shared" si="54"/>
        <v>0</v>
      </c>
      <c r="S237" s="875"/>
      <c r="T237" s="904"/>
      <c r="V237" s="905"/>
      <c r="AB237" s="876"/>
      <c r="AL237" s="876"/>
      <c r="AM237" s="876"/>
      <c r="AN237" s="876"/>
      <c r="AO237" s="876"/>
      <c r="AP237" s="876"/>
      <c r="AQ237" s="876"/>
      <c r="AR237" s="876"/>
      <c r="AS237" s="876"/>
      <c r="AT237" s="876"/>
      <c r="AU237" s="876"/>
      <c r="AV237" s="876"/>
      <c r="AW237" s="876"/>
      <c r="AX237" s="876"/>
      <c r="AY237" s="876"/>
    </row>
    <row r="238" spans="1:51" ht="16.5">
      <c r="A238" s="1071">
        <v>13</v>
      </c>
      <c r="B238" s="1071">
        <v>7000023488</v>
      </c>
      <c r="C238" s="1071">
        <v>10</v>
      </c>
      <c r="D238" s="908" t="s">
        <v>660</v>
      </c>
      <c r="E238" s="1071">
        <v>1000032289</v>
      </c>
      <c r="F238" s="1071">
        <v>84819090</v>
      </c>
      <c r="G238" s="1155"/>
      <c r="H238" s="1071">
        <v>18</v>
      </c>
      <c r="I238" s="1152"/>
      <c r="J238" s="908" t="s">
        <v>780</v>
      </c>
      <c r="K238" s="1071" t="s">
        <v>574</v>
      </c>
      <c r="L238" s="1071">
        <v>1</v>
      </c>
      <c r="M238" s="1145"/>
      <c r="N238" s="1080" t="str">
        <f t="shared" si="66"/>
        <v>Included</v>
      </c>
      <c r="O238" s="1081">
        <f t="shared" si="67"/>
        <v>0</v>
      </c>
      <c r="P238" s="875"/>
      <c r="Q238" s="285">
        <f t="shared" si="68"/>
        <v>0</v>
      </c>
      <c r="R238" s="907">
        <f t="shared" si="54"/>
        <v>0</v>
      </c>
      <c r="S238" s="875"/>
      <c r="T238" s="904"/>
      <c r="V238" s="905"/>
      <c r="AB238" s="876"/>
      <c r="AL238" s="876"/>
      <c r="AM238" s="876"/>
      <c r="AN238" s="876"/>
      <c r="AO238" s="876"/>
      <c r="AP238" s="876"/>
      <c r="AQ238" s="876"/>
      <c r="AR238" s="876"/>
      <c r="AS238" s="876"/>
      <c r="AT238" s="876"/>
      <c r="AU238" s="876"/>
      <c r="AV238" s="876"/>
      <c r="AW238" s="876"/>
      <c r="AX238" s="876"/>
      <c r="AY238" s="876"/>
    </row>
    <row r="239" spans="1:51" ht="16.5">
      <c r="A239" s="1071">
        <v>14</v>
      </c>
      <c r="B239" s="1071">
        <v>7000023489</v>
      </c>
      <c r="C239" s="1071">
        <v>10</v>
      </c>
      <c r="D239" s="908" t="s">
        <v>660</v>
      </c>
      <c r="E239" s="1071">
        <v>1000053851</v>
      </c>
      <c r="F239" s="1071">
        <v>76169990</v>
      </c>
      <c r="G239" s="1155"/>
      <c r="H239" s="1071">
        <v>18</v>
      </c>
      <c r="I239" s="1152"/>
      <c r="J239" s="908" t="s">
        <v>684</v>
      </c>
      <c r="K239" s="1071" t="s">
        <v>621</v>
      </c>
      <c r="L239" s="1071">
        <v>1</v>
      </c>
      <c r="M239" s="1145"/>
      <c r="N239" s="1080" t="str">
        <f t="shared" si="66"/>
        <v>Included</v>
      </c>
      <c r="O239" s="1081">
        <f t="shared" si="67"/>
        <v>0</v>
      </c>
      <c r="P239" s="875"/>
      <c r="Q239" s="285">
        <f t="shared" si="68"/>
        <v>0</v>
      </c>
      <c r="R239" s="907">
        <f t="shared" si="54"/>
        <v>0</v>
      </c>
      <c r="S239" s="875"/>
      <c r="T239" s="904"/>
      <c r="V239" s="905"/>
      <c r="AB239" s="876"/>
      <c r="AL239" s="876"/>
      <c r="AM239" s="876"/>
      <c r="AN239" s="876"/>
      <c r="AO239" s="876"/>
      <c r="AP239" s="876"/>
      <c r="AQ239" s="876"/>
      <c r="AR239" s="876"/>
      <c r="AS239" s="876"/>
      <c r="AT239" s="876"/>
      <c r="AU239" s="876"/>
      <c r="AV239" s="876"/>
      <c r="AW239" s="876"/>
      <c r="AX239" s="876"/>
      <c r="AY239" s="876"/>
    </row>
    <row r="240" spans="1:51" ht="16.5">
      <c r="A240" s="1071">
        <v>15</v>
      </c>
      <c r="B240" s="1071">
        <v>7000023490</v>
      </c>
      <c r="C240" s="1071">
        <v>10</v>
      </c>
      <c r="D240" s="908" t="s">
        <v>660</v>
      </c>
      <c r="E240" s="1071">
        <v>1000054979</v>
      </c>
      <c r="F240" s="1071">
        <v>85352919</v>
      </c>
      <c r="G240" s="1155"/>
      <c r="H240" s="1071">
        <v>18</v>
      </c>
      <c r="I240" s="1152"/>
      <c r="J240" s="908" t="s">
        <v>689</v>
      </c>
      <c r="K240" s="1071" t="s">
        <v>621</v>
      </c>
      <c r="L240" s="1071">
        <v>1</v>
      </c>
      <c r="M240" s="1145"/>
      <c r="N240" s="1080" t="str">
        <f t="shared" si="66"/>
        <v>Included</v>
      </c>
      <c r="O240" s="1081">
        <f t="shared" si="67"/>
        <v>0</v>
      </c>
      <c r="P240" s="875"/>
      <c r="Q240" s="285">
        <f t="shared" si="68"/>
        <v>0</v>
      </c>
      <c r="R240" s="907">
        <f t="shared" si="54"/>
        <v>0</v>
      </c>
      <c r="S240" s="875"/>
      <c r="T240" s="904"/>
      <c r="V240" s="905"/>
      <c r="AB240" s="876"/>
      <c r="AL240" s="876"/>
      <c r="AM240" s="876"/>
      <c r="AN240" s="876"/>
      <c r="AO240" s="876"/>
      <c r="AP240" s="876"/>
      <c r="AQ240" s="876"/>
      <c r="AR240" s="876"/>
      <c r="AS240" s="876"/>
      <c r="AT240" s="876"/>
      <c r="AU240" s="876"/>
      <c r="AV240" s="876"/>
      <c r="AW240" s="876"/>
      <c r="AX240" s="876"/>
      <c r="AY240" s="876"/>
    </row>
    <row r="241" spans="1:51" ht="82.5">
      <c r="A241" s="1071">
        <v>16</v>
      </c>
      <c r="B241" s="1071">
        <v>7000023446</v>
      </c>
      <c r="C241" s="1071">
        <v>10</v>
      </c>
      <c r="D241" s="908" t="s">
        <v>756</v>
      </c>
      <c r="E241" s="1071">
        <v>1000015954</v>
      </c>
      <c r="F241" s="1071">
        <v>73082011</v>
      </c>
      <c r="G241" s="1155"/>
      <c r="H241" s="1071">
        <v>18</v>
      </c>
      <c r="I241" s="1152"/>
      <c r="J241" s="908" t="s">
        <v>582</v>
      </c>
      <c r="K241" s="1071" t="s">
        <v>583</v>
      </c>
      <c r="L241" s="1071">
        <v>439</v>
      </c>
      <c r="M241" s="1145"/>
      <c r="N241" s="1080" t="str">
        <f t="shared" si="66"/>
        <v>Included</v>
      </c>
      <c r="O241" s="1081">
        <f t="shared" si="67"/>
        <v>0</v>
      </c>
      <c r="P241" s="875"/>
      <c r="Q241" s="285">
        <f t="shared" si="68"/>
        <v>0</v>
      </c>
      <c r="R241" s="907">
        <f t="shared" si="54"/>
        <v>0</v>
      </c>
      <c r="S241" s="875"/>
      <c r="T241" s="904"/>
      <c r="V241" s="905"/>
      <c r="AB241" s="876"/>
      <c r="AL241" s="876"/>
      <c r="AM241" s="876"/>
      <c r="AN241" s="876"/>
      <c r="AO241" s="876"/>
      <c r="AP241" s="876"/>
      <c r="AQ241" s="876"/>
      <c r="AR241" s="876"/>
      <c r="AS241" s="876"/>
      <c r="AT241" s="876"/>
      <c r="AU241" s="876"/>
      <c r="AV241" s="876"/>
      <c r="AW241" s="876"/>
      <c r="AX241" s="876"/>
      <c r="AY241" s="876"/>
    </row>
    <row r="242" spans="1:51" ht="82.5">
      <c r="A242" s="1071">
        <v>17</v>
      </c>
      <c r="B242" s="1071">
        <v>7000023447</v>
      </c>
      <c r="C242" s="1071">
        <v>10</v>
      </c>
      <c r="D242" s="908" t="s">
        <v>756</v>
      </c>
      <c r="E242" s="1071">
        <v>1000015953</v>
      </c>
      <c r="F242" s="1071">
        <v>73082011</v>
      </c>
      <c r="G242" s="1155"/>
      <c r="H242" s="1071">
        <v>18</v>
      </c>
      <c r="I242" s="1152"/>
      <c r="J242" s="908" t="s">
        <v>690</v>
      </c>
      <c r="K242" s="1071" t="s">
        <v>583</v>
      </c>
      <c r="L242" s="1071">
        <v>161</v>
      </c>
      <c r="M242" s="1145"/>
      <c r="N242" s="1080" t="str">
        <f t="shared" si="66"/>
        <v>Included</v>
      </c>
      <c r="O242" s="1081">
        <f t="shared" si="67"/>
        <v>0</v>
      </c>
      <c r="P242" s="875"/>
      <c r="Q242" s="285">
        <f t="shared" si="68"/>
        <v>0</v>
      </c>
      <c r="R242" s="907">
        <f t="shared" si="54"/>
        <v>0</v>
      </c>
      <c r="S242" s="875"/>
      <c r="T242" s="904"/>
      <c r="V242" s="905"/>
      <c r="AB242" s="876"/>
      <c r="AL242" s="876"/>
      <c r="AM242" s="876"/>
      <c r="AN242" s="876"/>
      <c r="AO242" s="876"/>
      <c r="AP242" s="876"/>
      <c r="AQ242" s="876"/>
      <c r="AR242" s="876"/>
      <c r="AS242" s="876"/>
      <c r="AT242" s="876"/>
      <c r="AU242" s="876"/>
      <c r="AV242" s="876"/>
      <c r="AW242" s="876"/>
      <c r="AX242" s="876"/>
      <c r="AY242" s="876"/>
    </row>
    <row r="243" spans="1:51" ht="49.5">
      <c r="A243" s="1071">
        <v>18</v>
      </c>
      <c r="B243" s="1071">
        <v>7000023448</v>
      </c>
      <c r="C243" s="1071">
        <v>10</v>
      </c>
      <c r="D243" s="908" t="s">
        <v>756</v>
      </c>
      <c r="E243" s="1071">
        <v>1000011713</v>
      </c>
      <c r="F243" s="1071">
        <v>73082011</v>
      </c>
      <c r="G243" s="1155"/>
      <c r="H243" s="1071">
        <v>18</v>
      </c>
      <c r="I243" s="1152"/>
      <c r="J243" s="908" t="s">
        <v>584</v>
      </c>
      <c r="K243" s="1071" t="s">
        <v>583</v>
      </c>
      <c r="L243" s="1071">
        <v>22</v>
      </c>
      <c r="M243" s="1145"/>
      <c r="N243" s="1080" t="str">
        <f t="shared" si="66"/>
        <v>Included</v>
      </c>
      <c r="O243" s="1081">
        <f t="shared" si="67"/>
        <v>0</v>
      </c>
      <c r="P243" s="875"/>
      <c r="Q243" s="285">
        <f t="shared" si="68"/>
        <v>0</v>
      </c>
      <c r="R243" s="907">
        <f t="shared" si="54"/>
        <v>0</v>
      </c>
      <c r="S243" s="875"/>
      <c r="T243" s="904"/>
      <c r="V243" s="905"/>
      <c r="AB243" s="876"/>
      <c r="AL243" s="876"/>
      <c r="AM243" s="876"/>
      <c r="AN243" s="876"/>
      <c r="AO243" s="876"/>
      <c r="AP243" s="876"/>
      <c r="AQ243" s="876"/>
      <c r="AR243" s="876"/>
      <c r="AS243" s="876"/>
      <c r="AT243" s="876"/>
      <c r="AU243" s="876"/>
      <c r="AV243" s="876"/>
      <c r="AW243" s="876"/>
      <c r="AX243" s="876"/>
      <c r="AY243" s="876"/>
    </row>
    <row r="244" spans="1:51" ht="49.5">
      <c r="A244" s="1071">
        <v>19</v>
      </c>
      <c r="B244" s="1071">
        <v>7000023449</v>
      </c>
      <c r="C244" s="1071">
        <v>10</v>
      </c>
      <c r="D244" s="908" t="s">
        <v>756</v>
      </c>
      <c r="E244" s="1071">
        <v>1000012373</v>
      </c>
      <c r="F244" s="1071">
        <v>73082011</v>
      </c>
      <c r="G244" s="1155"/>
      <c r="H244" s="1071">
        <v>18</v>
      </c>
      <c r="I244" s="1152"/>
      <c r="J244" s="908" t="s">
        <v>585</v>
      </c>
      <c r="K244" s="1071" t="s">
        <v>583</v>
      </c>
      <c r="L244" s="1071">
        <v>30</v>
      </c>
      <c r="M244" s="1145"/>
      <c r="N244" s="1080" t="str">
        <f t="shared" si="66"/>
        <v>Included</v>
      </c>
      <c r="O244" s="1081">
        <f t="shared" si="67"/>
        <v>0</v>
      </c>
      <c r="P244" s="875"/>
      <c r="Q244" s="285">
        <f t="shared" si="68"/>
        <v>0</v>
      </c>
      <c r="R244" s="907">
        <f t="shared" si="54"/>
        <v>0</v>
      </c>
      <c r="S244" s="875"/>
      <c r="T244" s="904"/>
      <c r="V244" s="905"/>
      <c r="AB244" s="876"/>
      <c r="AL244" s="876"/>
      <c r="AM244" s="876"/>
      <c r="AN244" s="876"/>
      <c r="AO244" s="876"/>
      <c r="AP244" s="876"/>
      <c r="AQ244" s="876"/>
      <c r="AR244" s="876"/>
      <c r="AS244" s="876"/>
      <c r="AT244" s="876"/>
      <c r="AU244" s="876"/>
      <c r="AV244" s="876"/>
      <c r="AW244" s="876"/>
      <c r="AX244" s="876"/>
      <c r="AY244" s="876"/>
    </row>
    <row r="245" spans="1:51" ht="33">
      <c r="A245" s="1071">
        <v>20</v>
      </c>
      <c r="B245" s="1071">
        <v>7000023450</v>
      </c>
      <c r="C245" s="1071">
        <v>10</v>
      </c>
      <c r="D245" s="908" t="s">
        <v>755</v>
      </c>
      <c r="E245" s="1071">
        <v>1000050973</v>
      </c>
      <c r="F245" s="1071">
        <v>73045930</v>
      </c>
      <c r="G245" s="1155"/>
      <c r="H245" s="1071">
        <v>18</v>
      </c>
      <c r="I245" s="1152"/>
      <c r="J245" s="908" t="s">
        <v>778</v>
      </c>
      <c r="K245" s="1071" t="s">
        <v>570</v>
      </c>
      <c r="L245" s="1071">
        <v>4</v>
      </c>
      <c r="M245" s="1145"/>
      <c r="N245" s="1080" t="str">
        <f t="shared" si="4"/>
        <v>Included</v>
      </c>
      <c r="O245" s="1081">
        <f t="shared" si="5"/>
        <v>0</v>
      </c>
      <c r="P245" s="875"/>
      <c r="Q245" s="285">
        <f t="shared" si="6"/>
        <v>0</v>
      </c>
      <c r="R245" s="907">
        <f t="shared" si="54"/>
        <v>0</v>
      </c>
      <c r="S245" s="875"/>
      <c r="T245" s="904"/>
      <c r="V245" s="905"/>
      <c r="AB245" s="876"/>
      <c r="AL245" s="876"/>
      <c r="AM245" s="876"/>
      <c r="AN245" s="876"/>
      <c r="AO245" s="876"/>
      <c r="AP245" s="876"/>
      <c r="AQ245" s="876"/>
      <c r="AR245" s="876"/>
      <c r="AS245" s="876"/>
      <c r="AT245" s="876"/>
      <c r="AU245" s="876"/>
      <c r="AV245" s="876"/>
      <c r="AW245" s="876"/>
      <c r="AX245" s="876"/>
      <c r="AY245" s="876"/>
    </row>
    <row r="246" spans="1:51" ht="25.5" customHeight="1">
      <c r="A246" s="910"/>
      <c r="B246" s="911"/>
      <c r="C246" s="911"/>
      <c r="D246" s="911"/>
      <c r="E246" s="911"/>
      <c r="F246" s="911"/>
      <c r="G246" s="911"/>
      <c r="H246" s="1242" t="s">
        <v>586</v>
      </c>
      <c r="I246" s="1242"/>
      <c r="J246" s="1242"/>
      <c r="K246" s="1242"/>
      <c r="L246" s="1242"/>
      <c r="M246" s="1243"/>
      <c r="N246" s="1127">
        <f>SUM(N22:N245)</f>
        <v>0</v>
      </c>
      <c r="O246" s="1082">
        <f>SUM(O22:O245)</f>
        <v>0</v>
      </c>
      <c r="S246" s="873"/>
      <c r="Z246" s="882"/>
      <c r="AA246" s="882"/>
      <c r="AC246" s="882"/>
      <c r="AD246" s="882"/>
      <c r="AF246" s="877"/>
      <c r="AL246" s="876"/>
      <c r="AM246" s="876"/>
      <c r="AN246" s="876"/>
      <c r="AO246" s="876"/>
      <c r="AP246" s="876"/>
      <c r="AQ246" s="876"/>
      <c r="AR246" s="876"/>
      <c r="AS246" s="876"/>
      <c r="AT246" s="876"/>
      <c r="AU246" s="876"/>
      <c r="AV246" s="876"/>
      <c r="AW246" s="876"/>
      <c r="AX246" s="876"/>
      <c r="AY246" s="876"/>
    </row>
    <row r="247" spans="1:51">
      <c r="A247" s="912"/>
      <c r="B247" s="913"/>
      <c r="C247" s="913"/>
      <c r="D247" s="913"/>
      <c r="E247" s="913"/>
      <c r="F247" s="913"/>
      <c r="G247" s="913"/>
      <c r="H247" s="1237" t="s">
        <v>501</v>
      </c>
      <c r="I247" s="1237"/>
      <c r="J247" s="1237"/>
      <c r="K247" s="1237"/>
      <c r="L247" s="1237"/>
      <c r="M247" s="1238"/>
      <c r="N247" s="1083">
        <f>'Sch-7'!M20</f>
        <v>0</v>
      </c>
      <c r="O247" s="1084"/>
      <c r="Z247" s="877"/>
      <c r="AA247" s="882"/>
      <c r="AC247" s="877"/>
      <c r="AD247" s="882"/>
      <c r="AL247" s="876"/>
      <c r="AM247" s="876"/>
      <c r="AN247" s="876"/>
      <c r="AO247" s="876"/>
      <c r="AP247" s="876"/>
      <c r="AQ247" s="876"/>
      <c r="AR247" s="876"/>
      <c r="AS247" s="876"/>
      <c r="AT247" s="876"/>
      <c r="AU247" s="876"/>
      <c r="AV247" s="876"/>
      <c r="AW247" s="876"/>
      <c r="AX247" s="876"/>
      <c r="AY247" s="876"/>
    </row>
    <row r="248" spans="1:51" ht="15.75" thickBot="1">
      <c r="A248" s="914"/>
      <c r="B248" s="915"/>
      <c r="C248" s="915"/>
      <c r="D248" s="915"/>
      <c r="E248" s="915"/>
      <c r="F248" s="915"/>
      <c r="G248" s="915"/>
      <c r="H248" s="1239" t="s">
        <v>419</v>
      </c>
      <c r="I248" s="1239"/>
      <c r="J248" s="1239"/>
      <c r="K248" s="1239"/>
      <c r="L248" s="1239"/>
      <c r="M248" s="1239"/>
      <c r="N248" s="1128">
        <f>N247+N246</f>
        <v>0</v>
      </c>
      <c r="O248" s="1086"/>
      <c r="Z248" s="877"/>
      <c r="AA248" s="909"/>
      <c r="AB248" s="901"/>
      <c r="AC248" s="901"/>
      <c r="AD248" s="909"/>
      <c r="AF248" s="916"/>
      <c r="AL248" s="876"/>
      <c r="AM248" s="876"/>
      <c r="AN248" s="876"/>
      <c r="AO248" s="876"/>
      <c r="AP248" s="876"/>
      <c r="AQ248" s="876"/>
      <c r="AR248" s="876"/>
      <c r="AS248" s="876"/>
      <c r="AT248" s="876"/>
      <c r="AU248" s="876"/>
      <c r="AV248" s="876"/>
      <c r="AW248" s="876"/>
      <c r="AX248" s="876"/>
      <c r="AY248" s="876"/>
    </row>
    <row r="249" spans="1:51" ht="15.75" thickBot="1">
      <c r="A249" s="917"/>
      <c r="B249" s="917"/>
      <c r="C249" s="917"/>
      <c r="D249" s="917"/>
      <c r="E249" s="917"/>
      <c r="F249" s="917"/>
      <c r="G249" s="917"/>
      <c r="H249" s="1246" t="s">
        <v>506</v>
      </c>
      <c r="I249" s="1247"/>
      <c r="J249" s="1247"/>
      <c r="K249" s="1247"/>
      <c r="L249" s="1247"/>
      <c r="M249" s="1248"/>
      <c r="N249" s="1085">
        <f>O246</f>
        <v>0</v>
      </c>
      <c r="O249" s="1086"/>
      <c r="Z249" s="877"/>
      <c r="AA249" s="909"/>
      <c r="AB249" s="901"/>
      <c r="AC249" s="901"/>
      <c r="AD249" s="909"/>
      <c r="AF249" s="916"/>
      <c r="AL249" s="876"/>
      <c r="AM249" s="876"/>
      <c r="AN249" s="876"/>
      <c r="AO249" s="876"/>
      <c r="AP249" s="876"/>
      <c r="AQ249" s="876"/>
      <c r="AR249" s="876"/>
      <c r="AS249" s="876"/>
      <c r="AT249" s="876"/>
      <c r="AU249" s="876"/>
      <c r="AV249" s="876"/>
      <c r="AW249" s="876"/>
      <c r="AX249" s="876"/>
      <c r="AY249" s="876"/>
    </row>
    <row r="250" spans="1:51">
      <c r="A250" s="1244"/>
      <c r="B250" s="1244"/>
      <c r="C250" s="1244"/>
      <c r="D250" s="1244"/>
      <c r="E250" s="1244"/>
      <c r="F250" s="1244"/>
      <c r="G250" s="1244"/>
      <c r="H250" s="1245"/>
      <c r="I250" s="1245"/>
      <c r="J250" s="1245"/>
      <c r="K250" s="1245"/>
      <c r="L250" s="1245"/>
      <c r="M250" s="1245"/>
      <c r="N250" s="1245"/>
      <c r="O250" s="1245"/>
      <c r="Z250" s="916"/>
      <c r="AA250" s="882"/>
      <c r="AC250" s="916"/>
      <c r="AD250" s="882"/>
      <c r="AL250" s="876"/>
      <c r="AM250" s="876"/>
      <c r="AN250" s="876"/>
      <c r="AO250" s="876"/>
      <c r="AP250" s="876"/>
      <c r="AQ250" s="876"/>
      <c r="AR250" s="876"/>
      <c r="AS250" s="876"/>
      <c r="AT250" s="876"/>
      <c r="AU250" s="876"/>
      <c r="AV250" s="876"/>
      <c r="AW250" s="876"/>
      <c r="AX250" s="876"/>
      <c r="AY250" s="876"/>
    </row>
    <row r="251" spans="1:51">
      <c r="A251" s="918" t="s">
        <v>406</v>
      </c>
      <c r="B251" s="1228" t="s">
        <v>482</v>
      </c>
      <c r="C251" s="1228"/>
      <c r="D251" s="1228"/>
      <c r="E251" s="1228"/>
      <c r="F251" s="1228"/>
      <c r="G251" s="1228"/>
      <c r="H251" s="1228"/>
      <c r="I251" s="1228"/>
      <c r="J251" s="1228"/>
      <c r="K251" s="1228"/>
      <c r="L251" s="1228"/>
      <c r="M251" s="1228"/>
      <c r="N251" s="1228"/>
      <c r="O251" s="1228"/>
      <c r="AL251" s="876"/>
      <c r="AM251" s="876"/>
      <c r="AN251" s="876"/>
      <c r="AO251" s="876"/>
      <c r="AP251" s="876"/>
      <c r="AQ251" s="876"/>
      <c r="AR251" s="876"/>
      <c r="AS251" s="876"/>
      <c r="AT251" s="876"/>
      <c r="AU251" s="876"/>
      <c r="AV251" s="876"/>
      <c r="AW251" s="876"/>
      <c r="AX251" s="876"/>
      <c r="AY251" s="876"/>
    </row>
    <row r="252" spans="1:51">
      <c r="A252" s="916" t="s">
        <v>484</v>
      </c>
      <c r="B252" s="1228" t="s">
        <v>483</v>
      </c>
      <c r="C252" s="1228"/>
      <c r="D252" s="1228"/>
      <c r="E252" s="1228"/>
      <c r="F252" s="1228"/>
      <c r="G252" s="1228"/>
      <c r="H252" s="1228"/>
      <c r="I252" s="1228"/>
      <c r="J252" s="1228"/>
      <c r="K252" s="1228"/>
      <c r="L252" s="1228"/>
      <c r="M252" s="1228"/>
      <c r="N252" s="1228"/>
      <c r="O252" s="1228"/>
      <c r="AL252" s="876"/>
      <c r="AM252" s="876"/>
      <c r="AN252" s="876"/>
      <c r="AO252" s="876"/>
      <c r="AP252" s="876"/>
      <c r="AQ252" s="876"/>
      <c r="AR252" s="876"/>
      <c r="AS252" s="876"/>
      <c r="AT252" s="876"/>
      <c r="AU252" s="876"/>
      <c r="AV252" s="876"/>
      <c r="AW252" s="876"/>
      <c r="AX252" s="876"/>
      <c r="AY252" s="876"/>
    </row>
    <row r="253" spans="1:51">
      <c r="A253" s="916"/>
      <c r="B253" s="916"/>
      <c r="C253" s="916"/>
      <c r="D253" s="916"/>
      <c r="E253" s="916"/>
      <c r="F253" s="1228"/>
      <c r="G253" s="1228"/>
      <c r="H253" s="1228"/>
      <c r="I253" s="1228"/>
      <c r="J253" s="1228"/>
      <c r="K253" s="1228"/>
      <c r="L253" s="1228"/>
      <c r="M253" s="1228"/>
      <c r="N253" s="1228"/>
      <c r="O253" s="1228"/>
      <c r="AL253" s="876"/>
      <c r="AM253" s="876"/>
      <c r="AN253" s="876"/>
      <c r="AO253" s="876"/>
      <c r="AP253" s="876"/>
      <c r="AQ253" s="876"/>
      <c r="AR253" s="876"/>
      <c r="AS253" s="876"/>
      <c r="AT253" s="876"/>
      <c r="AU253" s="876"/>
      <c r="AV253" s="876"/>
      <c r="AW253" s="876"/>
      <c r="AX253" s="876"/>
      <c r="AY253" s="876"/>
    </row>
    <row r="254" spans="1:51" ht="28.5">
      <c r="A254" s="919" t="s">
        <v>402</v>
      </c>
      <c r="B254" s="920" t="str">
        <f>'Names of Bidder'!D31&amp;"-"&amp; 'Names of Bidder'!E31&amp;"-" &amp;'Names of Bidder'!F31</f>
        <v>--</v>
      </c>
      <c r="C254" s="919"/>
      <c r="D254" s="919"/>
      <c r="E254" s="919"/>
      <c r="F254" s="876"/>
      <c r="G254" s="919"/>
      <c r="H254" s="919"/>
      <c r="I254" s="891"/>
      <c r="K254" s="921"/>
      <c r="L254" s="901"/>
      <c r="AL254" s="876"/>
      <c r="AM254" s="876"/>
      <c r="AN254" s="876"/>
      <c r="AO254" s="876"/>
      <c r="AP254" s="876"/>
      <c r="AQ254" s="876"/>
      <c r="AR254" s="876"/>
      <c r="AS254" s="876"/>
      <c r="AT254" s="876"/>
      <c r="AU254" s="876"/>
      <c r="AV254" s="876"/>
      <c r="AW254" s="876"/>
      <c r="AX254" s="876"/>
      <c r="AY254" s="876"/>
    </row>
    <row r="255" spans="1:51" ht="28.5">
      <c r="A255" s="919" t="s">
        <v>403</v>
      </c>
      <c r="B255" s="920" t="str">
        <f>IF('Names of Bidder'!D32=0, "", 'Names of Bidder'!D32)</f>
        <v/>
      </c>
      <c r="C255" s="919"/>
      <c r="D255" s="919"/>
      <c r="E255" s="919"/>
      <c r="F255" s="876"/>
      <c r="G255" s="919"/>
      <c r="H255" s="919"/>
      <c r="I255" s="891"/>
      <c r="L255" s="901" t="s">
        <v>404</v>
      </c>
      <c r="M255" s="922" t="str">
        <f>IF('Names of Bidder'!D24=0, "", 'Names of Bidder'!D24)</f>
        <v/>
      </c>
      <c r="AL255" s="876"/>
      <c r="AM255" s="876"/>
      <c r="AN255" s="876"/>
      <c r="AO255" s="876"/>
      <c r="AP255" s="876"/>
      <c r="AQ255" s="876"/>
      <c r="AR255" s="876"/>
      <c r="AS255" s="876"/>
      <c r="AT255" s="876"/>
      <c r="AU255" s="876"/>
      <c r="AV255" s="876"/>
      <c r="AW255" s="876"/>
      <c r="AX255" s="876"/>
      <c r="AY255" s="876"/>
    </row>
    <row r="256" spans="1:51">
      <c r="A256" s="874"/>
      <c r="B256" s="874"/>
      <c r="C256" s="874"/>
      <c r="D256" s="874"/>
      <c r="E256" s="874"/>
      <c r="F256" s="874"/>
      <c r="G256" s="874"/>
      <c r="H256" s="874"/>
      <c r="I256" s="923"/>
      <c r="J256" s="875"/>
      <c r="K256" s="874"/>
      <c r="L256" s="901" t="s">
        <v>405</v>
      </c>
      <c r="M256" s="922" t="str">
        <f>IF('Names of Bidder'!D25=0, "", 'Names of Bidder'!D25)</f>
        <v/>
      </c>
      <c r="N256" s="874"/>
      <c r="AL256" s="876"/>
      <c r="AM256" s="876"/>
      <c r="AN256" s="876"/>
      <c r="AO256" s="876"/>
      <c r="AP256" s="876"/>
      <c r="AQ256" s="876"/>
      <c r="AR256" s="876"/>
      <c r="AS256" s="876"/>
      <c r="AT256" s="876"/>
      <c r="AU256" s="876"/>
      <c r="AV256" s="876"/>
      <c r="AW256" s="876"/>
      <c r="AX256" s="876"/>
      <c r="AY256" s="876"/>
    </row>
    <row r="257" spans="1:51">
      <c r="A257" s="924"/>
      <c r="B257" s="924"/>
      <c r="C257" s="924"/>
      <c r="D257" s="924"/>
      <c r="E257" s="924"/>
      <c r="F257" s="924"/>
      <c r="G257" s="924"/>
      <c r="H257" s="924"/>
      <c r="I257" s="925"/>
      <c r="J257" s="905"/>
      <c r="K257" s="924"/>
      <c r="L257" s="901"/>
      <c r="M257" s="926"/>
      <c r="N257" s="924"/>
      <c r="O257" s="942"/>
      <c r="AL257" s="876"/>
      <c r="AM257" s="876"/>
      <c r="AN257" s="876"/>
      <c r="AO257" s="876"/>
      <c r="AP257" s="876"/>
      <c r="AQ257" s="876"/>
      <c r="AR257" s="876"/>
      <c r="AS257" s="876"/>
      <c r="AT257" s="876"/>
      <c r="AU257" s="876"/>
      <c r="AV257" s="876"/>
      <c r="AW257" s="876"/>
      <c r="AX257" s="876"/>
      <c r="AY257" s="876"/>
    </row>
    <row r="258" spans="1:51">
      <c r="A258" s="924"/>
      <c r="B258" s="924"/>
      <c r="C258" s="924"/>
      <c r="D258" s="924"/>
      <c r="E258" s="924"/>
      <c r="F258" s="924"/>
      <c r="G258" s="924"/>
      <c r="H258" s="924"/>
      <c r="I258" s="925"/>
      <c r="J258" s="905"/>
      <c r="K258" s="924"/>
      <c r="L258" s="924"/>
      <c r="M258" s="905"/>
      <c r="N258" s="924"/>
      <c r="O258" s="942"/>
      <c r="AL258" s="876"/>
      <c r="AM258" s="876"/>
      <c r="AN258" s="876"/>
      <c r="AO258" s="876"/>
      <c r="AP258" s="876"/>
      <c r="AQ258" s="876"/>
      <c r="AR258" s="876"/>
      <c r="AS258" s="876"/>
      <c r="AT258" s="876"/>
      <c r="AU258" s="876"/>
      <c r="AV258" s="876"/>
      <c r="AW258" s="876"/>
      <c r="AX258" s="876"/>
      <c r="AY258" s="876"/>
    </row>
    <row r="259" spans="1:51">
      <c r="A259" s="924"/>
      <c r="B259" s="924"/>
      <c r="C259" s="924"/>
      <c r="D259" s="924"/>
      <c r="E259" s="924"/>
      <c r="F259" s="924"/>
      <c r="G259" s="924"/>
      <c r="H259" s="924"/>
      <c r="I259" s="925"/>
      <c r="J259" s="905"/>
      <c r="K259" s="924"/>
      <c r="L259" s="924"/>
      <c r="M259" s="905"/>
      <c r="N259" s="924"/>
      <c r="O259" s="942"/>
      <c r="AL259" s="876"/>
      <c r="AM259" s="876"/>
      <c r="AN259" s="876"/>
      <c r="AO259" s="876"/>
      <c r="AP259" s="876"/>
      <c r="AQ259" s="876"/>
      <c r="AR259" s="876"/>
      <c r="AS259" s="876"/>
      <c r="AT259" s="876"/>
      <c r="AU259" s="876"/>
      <c r="AV259" s="876"/>
      <c r="AW259" s="876"/>
      <c r="AX259" s="876"/>
      <c r="AY259" s="876"/>
    </row>
    <row r="260" spans="1:51">
      <c r="A260" s="924"/>
      <c r="B260" s="924"/>
      <c r="C260" s="924"/>
      <c r="D260" s="924"/>
      <c r="E260" s="924"/>
      <c r="F260" s="924"/>
      <c r="G260" s="924"/>
      <c r="H260" s="924"/>
      <c r="I260" s="925"/>
      <c r="J260" s="905"/>
      <c r="K260" s="924"/>
      <c r="L260" s="924"/>
      <c r="M260" s="905"/>
      <c r="N260" s="924"/>
      <c r="O260" s="942"/>
      <c r="AL260" s="876"/>
      <c r="AM260" s="876"/>
      <c r="AN260" s="876"/>
      <c r="AO260" s="876"/>
      <c r="AP260" s="876"/>
      <c r="AQ260" s="876"/>
      <c r="AR260" s="876"/>
      <c r="AS260" s="876"/>
      <c r="AT260" s="876"/>
      <c r="AU260" s="876"/>
      <c r="AV260" s="876"/>
      <c r="AW260" s="876"/>
      <c r="AX260" s="876"/>
      <c r="AY260" s="876"/>
    </row>
    <row r="261" spans="1:51">
      <c r="A261" s="924"/>
      <c r="B261" s="924"/>
      <c r="C261" s="924"/>
      <c r="D261" s="924"/>
      <c r="E261" s="924"/>
      <c r="F261" s="924"/>
      <c r="G261" s="924"/>
      <c r="H261" s="924"/>
      <c r="I261" s="925"/>
      <c r="J261" s="905"/>
      <c r="K261" s="924"/>
      <c r="L261" s="924"/>
      <c r="M261" s="905"/>
      <c r="N261" s="924"/>
      <c r="O261" s="942"/>
      <c r="AL261" s="876"/>
      <c r="AM261" s="876"/>
      <c r="AN261" s="876"/>
      <c r="AO261" s="876"/>
      <c r="AP261" s="876"/>
      <c r="AQ261" s="876"/>
      <c r="AR261" s="876"/>
      <c r="AS261" s="876"/>
      <c r="AT261" s="876"/>
      <c r="AU261" s="876"/>
      <c r="AV261" s="876"/>
      <c r="AW261" s="876"/>
      <c r="AX261" s="876"/>
      <c r="AY261" s="876"/>
    </row>
    <row r="262" spans="1:51">
      <c r="A262" s="924"/>
      <c r="B262" s="924"/>
      <c r="C262" s="924"/>
      <c r="D262" s="924"/>
      <c r="E262" s="924"/>
      <c r="F262" s="924"/>
      <c r="G262" s="924"/>
      <c r="H262" s="924"/>
      <c r="I262" s="925"/>
      <c r="J262" s="905"/>
      <c r="K262" s="924"/>
      <c r="L262" s="924"/>
      <c r="M262" s="905"/>
      <c r="N262" s="924"/>
      <c r="O262" s="942"/>
      <c r="AL262" s="876"/>
      <c r="AM262" s="876"/>
      <c r="AN262" s="876"/>
      <c r="AO262" s="876"/>
      <c r="AP262" s="876"/>
      <c r="AQ262" s="876"/>
      <c r="AR262" s="876"/>
      <c r="AS262" s="876"/>
      <c r="AT262" s="876"/>
      <c r="AU262" s="876"/>
      <c r="AV262" s="876"/>
      <c r="AW262" s="876"/>
      <c r="AX262" s="876"/>
      <c r="AY262" s="876"/>
    </row>
    <row r="263" spans="1:51">
      <c r="A263" s="924"/>
      <c r="B263" s="924"/>
      <c r="C263" s="924"/>
      <c r="D263" s="924"/>
      <c r="E263" s="924"/>
      <c r="F263" s="924"/>
      <c r="G263" s="924"/>
      <c r="H263" s="924"/>
      <c r="I263" s="925"/>
      <c r="J263" s="905"/>
      <c r="K263" s="924"/>
      <c r="L263" s="924"/>
      <c r="M263" s="905"/>
      <c r="N263" s="924"/>
      <c r="O263" s="942"/>
      <c r="AL263" s="876"/>
      <c r="AM263" s="876"/>
      <c r="AN263" s="876"/>
      <c r="AO263" s="876"/>
      <c r="AP263" s="876"/>
      <c r="AQ263" s="876"/>
      <c r="AR263" s="876"/>
      <c r="AS263" s="876"/>
      <c r="AT263" s="876"/>
      <c r="AU263" s="876"/>
      <c r="AV263" s="876"/>
      <c r="AW263" s="876"/>
      <c r="AX263" s="876"/>
      <c r="AY263" s="876"/>
    </row>
    <row r="264" spans="1:51">
      <c r="A264" s="924"/>
      <c r="B264" s="924"/>
      <c r="C264" s="924"/>
      <c r="D264" s="924"/>
      <c r="E264" s="924"/>
      <c r="F264" s="924"/>
      <c r="G264" s="924"/>
      <c r="H264" s="924"/>
      <c r="I264" s="925"/>
      <c r="J264" s="905"/>
      <c r="K264" s="924"/>
      <c r="L264" s="924"/>
      <c r="M264" s="905"/>
      <c r="N264" s="924"/>
      <c r="O264" s="942"/>
      <c r="P264" s="876"/>
      <c r="Q264" s="876"/>
      <c r="R264" s="876"/>
      <c r="S264" s="876"/>
      <c r="T264" s="876"/>
      <c r="U264" s="876"/>
      <c r="V264" s="876"/>
      <c r="W264" s="876"/>
      <c r="X264" s="876"/>
      <c r="Y264" s="876"/>
      <c r="AB264" s="876"/>
      <c r="AL264" s="876"/>
      <c r="AM264" s="876"/>
      <c r="AN264" s="876"/>
      <c r="AO264" s="876"/>
      <c r="AP264" s="876"/>
      <c r="AQ264" s="876"/>
      <c r="AR264" s="876"/>
      <c r="AS264" s="876"/>
      <c r="AT264" s="876"/>
      <c r="AU264" s="876"/>
      <c r="AV264" s="876"/>
      <c r="AW264" s="876"/>
      <c r="AX264" s="876"/>
      <c r="AY264" s="876"/>
    </row>
    <row r="265" spans="1:51">
      <c r="A265" s="924"/>
      <c r="B265" s="924"/>
      <c r="C265" s="924"/>
      <c r="D265" s="924"/>
      <c r="E265" s="924"/>
      <c r="F265" s="924"/>
      <c r="G265" s="924"/>
      <c r="H265" s="924"/>
      <c r="I265" s="925"/>
      <c r="J265" s="905"/>
      <c r="K265" s="924"/>
      <c r="L265" s="924"/>
      <c r="M265" s="905"/>
      <c r="N265" s="924"/>
      <c r="O265" s="942"/>
      <c r="P265" s="876"/>
      <c r="Q265" s="876"/>
      <c r="R265" s="876"/>
      <c r="S265" s="876"/>
      <c r="T265" s="876"/>
      <c r="U265" s="876"/>
      <c r="V265" s="876"/>
      <c r="W265" s="876"/>
      <c r="X265" s="876"/>
      <c r="Y265" s="876"/>
      <c r="AB265" s="876"/>
      <c r="AL265" s="876"/>
      <c r="AM265" s="876"/>
      <c r="AN265" s="876"/>
      <c r="AO265" s="876"/>
      <c r="AP265" s="876"/>
      <c r="AQ265" s="876"/>
      <c r="AR265" s="876"/>
      <c r="AS265" s="876"/>
      <c r="AT265" s="876"/>
      <c r="AU265" s="876"/>
      <c r="AV265" s="876"/>
      <c r="AW265" s="876"/>
      <c r="AX265" s="876"/>
      <c r="AY265" s="876"/>
    </row>
    <row r="266" spans="1:51">
      <c r="A266" s="924"/>
      <c r="B266" s="924"/>
      <c r="C266" s="924"/>
      <c r="D266" s="924"/>
      <c r="E266" s="924"/>
      <c r="F266" s="924"/>
      <c r="G266" s="924"/>
      <c r="H266" s="924"/>
      <c r="I266" s="925"/>
      <c r="J266" s="905"/>
      <c r="K266" s="924"/>
      <c r="L266" s="924"/>
      <c r="M266" s="905"/>
      <c r="N266" s="924"/>
      <c r="O266" s="942"/>
      <c r="P266" s="876"/>
      <c r="Q266" s="876"/>
      <c r="R266" s="876"/>
      <c r="S266" s="876"/>
      <c r="T266" s="876"/>
      <c r="U266" s="876"/>
      <c r="V266" s="876"/>
      <c r="W266" s="876"/>
      <c r="X266" s="876"/>
      <c r="Y266" s="876"/>
      <c r="AB266" s="876"/>
      <c r="AL266" s="876"/>
      <c r="AM266" s="876"/>
      <c r="AN266" s="876"/>
      <c r="AO266" s="876"/>
      <c r="AP266" s="876"/>
      <c r="AQ266" s="876"/>
      <c r="AR266" s="876"/>
      <c r="AS266" s="876"/>
      <c r="AT266" s="876"/>
      <c r="AU266" s="876"/>
      <c r="AV266" s="876"/>
      <c r="AW266" s="876"/>
      <c r="AX266" s="876"/>
      <c r="AY266" s="876"/>
    </row>
    <row r="267" spans="1:51">
      <c r="A267" s="924"/>
      <c r="B267" s="924"/>
      <c r="C267" s="924"/>
      <c r="D267" s="924"/>
      <c r="E267" s="924"/>
      <c r="F267" s="924"/>
      <c r="G267" s="924"/>
      <c r="H267" s="924"/>
      <c r="I267" s="925"/>
      <c r="J267" s="905"/>
      <c r="K267" s="924"/>
      <c r="L267" s="924"/>
      <c r="M267" s="905"/>
      <c r="N267" s="924"/>
      <c r="O267" s="942"/>
      <c r="P267" s="876"/>
      <c r="Q267" s="876"/>
      <c r="R267" s="876"/>
      <c r="S267" s="876"/>
      <c r="T267" s="876"/>
      <c r="U267" s="876"/>
      <c r="V267" s="876"/>
      <c r="W267" s="876"/>
      <c r="X267" s="876"/>
      <c r="Y267" s="876"/>
      <c r="AB267" s="876"/>
      <c r="AL267" s="876"/>
      <c r="AM267" s="876"/>
      <c r="AN267" s="876"/>
      <c r="AO267" s="876"/>
      <c r="AP267" s="876"/>
      <c r="AQ267" s="876"/>
      <c r="AR267" s="876"/>
      <c r="AS267" s="876"/>
      <c r="AT267" s="876"/>
      <c r="AU267" s="876"/>
      <c r="AV267" s="876"/>
      <c r="AW267" s="876"/>
      <c r="AX267" s="876"/>
      <c r="AY267" s="876"/>
    </row>
    <row r="268" spans="1:51">
      <c r="A268" s="924"/>
      <c r="B268" s="924"/>
      <c r="C268" s="924"/>
      <c r="D268" s="924"/>
      <c r="E268" s="924"/>
      <c r="F268" s="924"/>
      <c r="G268" s="924"/>
      <c r="H268" s="924"/>
      <c r="I268" s="925"/>
      <c r="J268" s="905"/>
      <c r="K268" s="924"/>
      <c r="L268" s="924"/>
      <c r="M268" s="905"/>
      <c r="N268" s="924"/>
      <c r="O268" s="942"/>
      <c r="P268" s="876"/>
      <c r="Q268" s="876"/>
      <c r="R268" s="876"/>
      <c r="S268" s="876"/>
      <c r="T268" s="876"/>
      <c r="U268" s="876"/>
      <c r="V268" s="876"/>
      <c r="W268" s="876"/>
      <c r="X268" s="876"/>
      <c r="Y268" s="876"/>
      <c r="AB268" s="876"/>
      <c r="AL268" s="876"/>
      <c r="AM268" s="876"/>
      <c r="AN268" s="876"/>
      <c r="AO268" s="876"/>
      <c r="AP268" s="876"/>
      <c r="AQ268" s="876"/>
      <c r="AR268" s="876"/>
      <c r="AS268" s="876"/>
      <c r="AT268" s="876"/>
      <c r="AU268" s="876"/>
      <c r="AV268" s="876"/>
      <c r="AW268" s="876"/>
      <c r="AX268" s="876"/>
      <c r="AY268" s="876"/>
    </row>
    <row r="269" spans="1:51">
      <c r="A269" s="924"/>
      <c r="B269" s="924"/>
      <c r="C269" s="924"/>
      <c r="D269" s="924"/>
      <c r="E269" s="924"/>
      <c r="F269" s="924"/>
      <c r="G269" s="924"/>
      <c r="H269" s="924"/>
      <c r="I269" s="925"/>
      <c r="J269" s="905"/>
      <c r="K269" s="924"/>
      <c r="L269" s="924"/>
      <c r="M269" s="905"/>
      <c r="N269" s="924"/>
      <c r="O269" s="942"/>
      <c r="P269" s="876"/>
      <c r="Q269" s="876"/>
      <c r="R269" s="876"/>
      <c r="S269" s="876"/>
      <c r="T269" s="876"/>
      <c r="U269" s="876"/>
      <c r="V269" s="876"/>
      <c r="W269" s="876"/>
      <c r="X269" s="876"/>
      <c r="Y269" s="876"/>
      <c r="AB269" s="876"/>
      <c r="AL269" s="876"/>
      <c r="AM269" s="876"/>
      <c r="AN269" s="876"/>
      <c r="AO269" s="876"/>
      <c r="AP269" s="876"/>
      <c r="AQ269" s="876"/>
      <c r="AR269" s="876"/>
      <c r="AS269" s="876"/>
      <c r="AT269" s="876"/>
      <c r="AU269" s="876"/>
      <c r="AV269" s="876"/>
      <c r="AW269" s="876"/>
      <c r="AX269" s="876"/>
      <c r="AY269" s="876"/>
    </row>
    <row r="270" spans="1:51">
      <c r="A270" s="924"/>
      <c r="B270" s="924"/>
      <c r="C270" s="924"/>
      <c r="D270" s="924"/>
      <c r="E270" s="924"/>
      <c r="F270" s="924"/>
      <c r="G270" s="924"/>
      <c r="H270" s="924"/>
      <c r="I270" s="925"/>
      <c r="J270" s="905"/>
      <c r="K270" s="924"/>
      <c r="L270" s="924"/>
      <c r="M270" s="905"/>
      <c r="N270" s="924"/>
      <c r="O270" s="942"/>
      <c r="P270" s="876"/>
      <c r="Q270" s="876"/>
      <c r="R270" s="876"/>
      <c r="S270" s="876"/>
      <c r="T270" s="876"/>
      <c r="U270" s="876"/>
      <c r="V270" s="876"/>
      <c r="W270" s="876"/>
      <c r="X270" s="876"/>
      <c r="Y270" s="876"/>
      <c r="AB270" s="876"/>
      <c r="AL270" s="876"/>
      <c r="AM270" s="876"/>
      <c r="AN270" s="876"/>
      <c r="AO270" s="876"/>
      <c r="AP270" s="876"/>
      <c r="AQ270" s="876"/>
      <c r="AR270" s="876"/>
      <c r="AS270" s="876"/>
      <c r="AT270" s="876"/>
      <c r="AU270" s="876"/>
      <c r="AV270" s="876"/>
      <c r="AW270" s="876"/>
      <c r="AX270" s="876"/>
      <c r="AY270" s="876"/>
    </row>
    <row r="271" spans="1:51">
      <c r="A271" s="924"/>
      <c r="B271" s="924"/>
      <c r="C271" s="924"/>
      <c r="D271" s="924"/>
      <c r="E271" s="924"/>
      <c r="F271" s="924"/>
      <c r="G271" s="924"/>
      <c r="H271" s="924"/>
      <c r="I271" s="925"/>
      <c r="J271" s="905"/>
      <c r="K271" s="924"/>
      <c r="L271" s="924"/>
      <c r="M271" s="905"/>
      <c r="N271" s="924"/>
      <c r="O271" s="942"/>
      <c r="P271" s="876"/>
      <c r="Q271" s="876"/>
      <c r="R271" s="876"/>
      <c r="S271" s="876"/>
      <c r="T271" s="876"/>
      <c r="U271" s="876"/>
      <c r="V271" s="876"/>
      <c r="W271" s="876"/>
      <c r="X271" s="876"/>
      <c r="Y271" s="876"/>
      <c r="AB271" s="876"/>
      <c r="AL271" s="876"/>
      <c r="AM271" s="876"/>
      <c r="AN271" s="876"/>
      <c r="AO271" s="876"/>
      <c r="AP271" s="876"/>
      <c r="AQ271" s="876"/>
      <c r="AR271" s="876"/>
      <c r="AS271" s="876"/>
      <c r="AT271" s="876"/>
      <c r="AU271" s="876"/>
      <c r="AV271" s="876"/>
      <c r="AW271" s="876"/>
      <c r="AX271" s="876"/>
      <c r="AY271" s="876"/>
    </row>
    <row r="272" spans="1:51">
      <c r="A272" s="924"/>
      <c r="B272" s="924"/>
      <c r="C272" s="924"/>
      <c r="D272" s="924"/>
      <c r="E272" s="924"/>
      <c r="F272" s="924"/>
      <c r="G272" s="924"/>
      <c r="H272" s="924"/>
      <c r="I272" s="925"/>
      <c r="J272" s="905"/>
      <c r="K272" s="924"/>
      <c r="L272" s="924"/>
      <c r="M272" s="905"/>
      <c r="N272" s="924"/>
      <c r="O272" s="942"/>
      <c r="P272" s="876"/>
      <c r="Q272" s="876"/>
      <c r="R272" s="876"/>
      <c r="S272" s="876"/>
      <c r="T272" s="876"/>
      <c r="U272" s="876"/>
      <c r="V272" s="876"/>
      <c r="W272" s="876"/>
      <c r="X272" s="876"/>
      <c r="Y272" s="876"/>
      <c r="AB272" s="876"/>
      <c r="AL272" s="876"/>
      <c r="AM272" s="876"/>
      <c r="AN272" s="876"/>
      <c r="AO272" s="876"/>
      <c r="AP272" s="876"/>
      <c r="AQ272" s="876"/>
      <c r="AR272" s="876"/>
      <c r="AS272" s="876"/>
      <c r="AT272" s="876"/>
      <c r="AU272" s="876"/>
      <c r="AV272" s="876"/>
      <c r="AW272" s="876"/>
      <c r="AX272" s="876"/>
      <c r="AY272" s="876"/>
    </row>
    <row r="273" spans="1:51">
      <c r="A273" s="924"/>
      <c r="B273" s="924"/>
      <c r="C273" s="924"/>
      <c r="D273" s="924"/>
      <c r="E273" s="924"/>
      <c r="F273" s="924"/>
      <c r="G273" s="924"/>
      <c r="H273" s="924"/>
      <c r="I273" s="925"/>
      <c r="J273" s="905"/>
      <c r="K273" s="924"/>
      <c r="L273" s="924"/>
      <c r="M273" s="905"/>
      <c r="N273" s="924"/>
      <c r="O273" s="942"/>
      <c r="P273" s="876"/>
      <c r="Q273" s="876"/>
      <c r="R273" s="876"/>
      <c r="S273" s="876"/>
      <c r="T273" s="876"/>
      <c r="U273" s="876"/>
      <c r="V273" s="876"/>
      <c r="W273" s="876"/>
      <c r="X273" s="876"/>
      <c r="Y273" s="876"/>
      <c r="AB273" s="876"/>
      <c r="AL273" s="876"/>
      <c r="AM273" s="876"/>
      <c r="AN273" s="876"/>
      <c r="AO273" s="876"/>
      <c r="AP273" s="876"/>
      <c r="AQ273" s="876"/>
      <c r="AR273" s="876"/>
      <c r="AS273" s="876"/>
      <c r="AT273" s="876"/>
      <c r="AU273" s="876"/>
      <c r="AV273" s="876"/>
      <c r="AW273" s="876"/>
      <c r="AX273" s="876"/>
      <c r="AY273" s="876"/>
    </row>
    <row r="274" spans="1:51">
      <c r="A274" s="924"/>
      <c r="B274" s="924"/>
      <c r="C274" s="924"/>
      <c r="D274" s="924"/>
      <c r="E274" s="924"/>
      <c r="F274" s="924"/>
      <c r="G274" s="924"/>
      <c r="H274" s="924"/>
      <c r="I274" s="925"/>
      <c r="J274" s="905"/>
      <c r="K274" s="924"/>
      <c r="L274" s="924"/>
      <c r="M274" s="905"/>
      <c r="N274" s="924"/>
      <c r="O274" s="942"/>
      <c r="P274" s="876"/>
      <c r="Q274" s="876"/>
      <c r="R274" s="876"/>
      <c r="S274" s="876"/>
      <c r="T274" s="876"/>
      <c r="U274" s="876"/>
      <c r="V274" s="876"/>
      <c r="W274" s="876"/>
      <c r="X274" s="876"/>
      <c r="Y274" s="876"/>
      <c r="AB274" s="876"/>
      <c r="AL274" s="876"/>
      <c r="AM274" s="876"/>
      <c r="AN274" s="876"/>
      <c r="AO274" s="876"/>
      <c r="AP274" s="876"/>
      <c r="AQ274" s="876"/>
      <c r="AR274" s="876"/>
      <c r="AS274" s="876"/>
      <c r="AT274" s="876"/>
      <c r="AU274" s="876"/>
      <c r="AV274" s="876"/>
      <c r="AW274" s="876"/>
      <c r="AX274" s="876"/>
      <c r="AY274" s="876"/>
    </row>
    <row r="275" spans="1:51">
      <c r="A275" s="924"/>
      <c r="B275" s="924"/>
      <c r="C275" s="924"/>
      <c r="D275" s="924"/>
      <c r="E275" s="924"/>
      <c r="F275" s="924"/>
      <c r="G275" s="924"/>
      <c r="H275" s="924"/>
      <c r="I275" s="925"/>
      <c r="J275" s="905"/>
      <c r="K275" s="924"/>
      <c r="L275" s="924"/>
      <c r="M275" s="905"/>
      <c r="N275" s="924"/>
      <c r="O275" s="942"/>
      <c r="P275" s="876"/>
      <c r="Q275" s="876"/>
      <c r="R275" s="876"/>
      <c r="S275" s="876"/>
      <c r="T275" s="876"/>
      <c r="U275" s="876"/>
      <c r="V275" s="876"/>
      <c r="W275" s="876"/>
      <c r="X275" s="876"/>
      <c r="Y275" s="876"/>
      <c r="AB275" s="876"/>
      <c r="AL275" s="876"/>
      <c r="AM275" s="876"/>
      <c r="AN275" s="876"/>
      <c r="AO275" s="876"/>
      <c r="AP275" s="876"/>
      <c r="AQ275" s="876"/>
      <c r="AR275" s="876"/>
      <c r="AS275" s="876"/>
      <c r="AT275" s="876"/>
      <c r="AU275" s="876"/>
      <c r="AV275" s="876"/>
      <c r="AW275" s="876"/>
      <c r="AX275" s="876"/>
      <c r="AY275" s="876"/>
    </row>
    <row r="276" spans="1:51">
      <c r="A276" s="924"/>
      <c r="B276" s="924"/>
      <c r="C276" s="924"/>
      <c r="D276" s="924"/>
      <c r="E276" s="924"/>
      <c r="F276" s="924"/>
      <c r="G276" s="924"/>
      <c r="H276" s="924"/>
      <c r="I276" s="925"/>
      <c r="J276" s="905"/>
      <c r="K276" s="924"/>
      <c r="L276" s="924"/>
      <c r="M276" s="905"/>
      <c r="N276" s="924"/>
      <c r="O276" s="942"/>
      <c r="P276" s="876"/>
      <c r="Q276" s="876"/>
      <c r="R276" s="876"/>
      <c r="S276" s="876"/>
      <c r="T276" s="876"/>
      <c r="U276" s="876"/>
      <c r="V276" s="876"/>
      <c r="W276" s="876"/>
      <c r="X276" s="876"/>
      <c r="Y276" s="876"/>
      <c r="AB276" s="876"/>
      <c r="AL276" s="876"/>
      <c r="AM276" s="876"/>
      <c r="AN276" s="876"/>
      <c r="AO276" s="876"/>
      <c r="AP276" s="876"/>
      <c r="AQ276" s="876"/>
      <c r="AR276" s="876"/>
      <c r="AS276" s="876"/>
      <c r="AT276" s="876"/>
      <c r="AU276" s="876"/>
      <c r="AV276" s="876"/>
      <c r="AW276" s="876"/>
      <c r="AX276" s="876"/>
      <c r="AY276" s="876"/>
    </row>
    <row r="277" spans="1:51">
      <c r="A277" s="924"/>
      <c r="B277" s="924"/>
      <c r="C277" s="924"/>
      <c r="D277" s="924"/>
      <c r="E277" s="924"/>
      <c r="F277" s="924"/>
      <c r="G277" s="924"/>
      <c r="H277" s="924"/>
      <c r="I277" s="925"/>
      <c r="J277" s="905"/>
      <c r="K277" s="924"/>
      <c r="L277" s="924"/>
      <c r="M277" s="905"/>
      <c r="N277" s="924"/>
      <c r="O277" s="942"/>
      <c r="P277" s="876"/>
      <c r="Q277" s="876"/>
      <c r="R277" s="876"/>
      <c r="S277" s="876"/>
      <c r="T277" s="876"/>
      <c r="U277" s="876"/>
      <c r="V277" s="876"/>
      <c r="W277" s="876"/>
      <c r="X277" s="876"/>
      <c r="Y277" s="876"/>
      <c r="AB277" s="876"/>
      <c r="AL277" s="876"/>
      <c r="AM277" s="876"/>
      <c r="AN277" s="876"/>
      <c r="AO277" s="876"/>
      <c r="AP277" s="876"/>
      <c r="AQ277" s="876"/>
      <c r="AR277" s="876"/>
      <c r="AS277" s="876"/>
      <c r="AT277" s="876"/>
      <c r="AU277" s="876"/>
      <c r="AV277" s="876"/>
      <c r="AW277" s="876"/>
      <c r="AX277" s="876"/>
      <c r="AY277" s="876"/>
    </row>
    <row r="278" spans="1:51">
      <c r="A278" s="924"/>
      <c r="B278" s="924"/>
      <c r="C278" s="924"/>
      <c r="D278" s="924"/>
      <c r="E278" s="924"/>
      <c r="F278" s="924"/>
      <c r="G278" s="924"/>
      <c r="H278" s="924"/>
      <c r="I278" s="925"/>
      <c r="J278" s="905"/>
      <c r="K278" s="924"/>
      <c r="L278" s="924"/>
      <c r="M278" s="905"/>
      <c r="N278" s="924"/>
      <c r="O278" s="942"/>
      <c r="P278" s="876"/>
      <c r="Q278" s="876"/>
      <c r="R278" s="876"/>
      <c r="S278" s="876"/>
      <c r="T278" s="876"/>
      <c r="U278" s="876"/>
      <c r="V278" s="876"/>
      <c r="W278" s="876"/>
      <c r="X278" s="876"/>
      <c r="Y278" s="876"/>
      <c r="AB278" s="876"/>
      <c r="AL278" s="876"/>
      <c r="AM278" s="876"/>
      <c r="AN278" s="876"/>
      <c r="AO278" s="876"/>
      <c r="AP278" s="876"/>
      <c r="AQ278" s="876"/>
      <c r="AR278" s="876"/>
      <c r="AS278" s="876"/>
      <c r="AT278" s="876"/>
      <c r="AU278" s="876"/>
      <c r="AV278" s="876"/>
      <c r="AW278" s="876"/>
      <c r="AX278" s="876"/>
      <c r="AY278" s="876"/>
    </row>
    <row r="279" spans="1:51">
      <c r="A279" s="924"/>
      <c r="B279" s="924"/>
      <c r="C279" s="924"/>
      <c r="D279" s="924"/>
      <c r="E279" s="924"/>
      <c r="F279" s="924"/>
      <c r="G279" s="924"/>
      <c r="H279" s="924"/>
      <c r="I279" s="925"/>
      <c r="J279" s="905"/>
      <c r="K279" s="924"/>
      <c r="L279" s="924"/>
      <c r="M279" s="905"/>
      <c r="N279" s="924"/>
      <c r="O279" s="942"/>
      <c r="P279" s="876"/>
      <c r="Q279" s="876"/>
      <c r="R279" s="876"/>
      <c r="S279" s="876"/>
      <c r="T279" s="876"/>
      <c r="U279" s="876"/>
      <c r="V279" s="876"/>
      <c r="W279" s="876"/>
      <c r="X279" s="876"/>
      <c r="Y279" s="876"/>
      <c r="AB279" s="876"/>
      <c r="AL279" s="876"/>
      <c r="AM279" s="876"/>
      <c r="AN279" s="876"/>
      <c r="AO279" s="876"/>
      <c r="AP279" s="876"/>
      <c r="AQ279" s="876"/>
      <c r="AR279" s="876"/>
      <c r="AS279" s="876"/>
      <c r="AT279" s="876"/>
      <c r="AU279" s="876"/>
      <c r="AV279" s="876"/>
      <c r="AW279" s="876"/>
      <c r="AX279" s="876"/>
      <c r="AY279" s="876"/>
    </row>
    <row r="280" spans="1:51">
      <c r="A280" s="924"/>
      <c r="B280" s="924"/>
      <c r="C280" s="924"/>
      <c r="D280" s="924"/>
      <c r="E280" s="924"/>
      <c r="F280" s="924"/>
      <c r="G280" s="924"/>
      <c r="H280" s="924"/>
      <c r="I280" s="925"/>
      <c r="J280" s="905"/>
      <c r="K280" s="924"/>
      <c r="L280" s="924"/>
      <c r="M280" s="905"/>
      <c r="N280" s="924"/>
      <c r="O280" s="942"/>
      <c r="AL280" s="876"/>
      <c r="AM280" s="876"/>
      <c r="AN280" s="876"/>
      <c r="AO280" s="876"/>
      <c r="AP280" s="876"/>
      <c r="AQ280" s="876"/>
      <c r="AR280" s="876"/>
      <c r="AS280" s="876"/>
      <c r="AT280" s="876"/>
      <c r="AU280" s="876"/>
      <c r="AV280" s="876"/>
      <c r="AW280" s="876"/>
      <c r="AX280" s="876"/>
      <c r="AY280" s="876"/>
    </row>
    <row r="281" spans="1:51">
      <c r="A281" s="924"/>
      <c r="B281" s="924"/>
      <c r="C281" s="924"/>
      <c r="D281" s="924"/>
      <c r="E281" s="924"/>
      <c r="F281" s="924"/>
      <c r="G281" s="924"/>
      <c r="H281" s="924"/>
      <c r="I281" s="925"/>
      <c r="J281" s="905"/>
      <c r="K281" s="924"/>
      <c r="L281" s="924"/>
      <c r="M281" s="905"/>
      <c r="N281" s="924"/>
      <c r="O281" s="942"/>
      <c r="AL281" s="876"/>
      <c r="AM281" s="876"/>
      <c r="AN281" s="876"/>
      <c r="AO281" s="876"/>
      <c r="AP281" s="876"/>
      <c r="AQ281" s="876"/>
      <c r="AR281" s="876"/>
      <c r="AS281" s="876"/>
      <c r="AT281" s="876"/>
      <c r="AU281" s="876"/>
      <c r="AV281" s="876"/>
      <c r="AW281" s="876"/>
      <c r="AX281" s="876"/>
      <c r="AY281" s="876"/>
    </row>
    <row r="282" spans="1:51">
      <c r="A282" s="927"/>
      <c r="B282" s="927"/>
      <c r="C282" s="927"/>
      <c r="D282" s="927"/>
      <c r="E282" s="927"/>
      <c r="F282" s="927"/>
      <c r="G282" s="927"/>
      <c r="H282" s="927"/>
      <c r="I282" s="941"/>
      <c r="J282" s="905"/>
      <c r="K282" s="928"/>
      <c r="L282" s="928"/>
      <c r="M282" s="929"/>
      <c r="N282" s="928"/>
      <c r="O282" s="942"/>
      <c r="AD282" s="880"/>
      <c r="AL282" s="876"/>
      <c r="AM282" s="876"/>
      <c r="AN282" s="876"/>
      <c r="AO282" s="876"/>
      <c r="AP282" s="876"/>
      <c r="AQ282" s="876"/>
      <c r="AR282" s="876"/>
      <c r="AS282" s="876"/>
      <c r="AT282" s="876"/>
      <c r="AU282" s="876"/>
      <c r="AV282" s="876"/>
      <c r="AW282" s="876"/>
      <c r="AX282" s="876"/>
      <c r="AY282" s="876"/>
    </row>
    <row r="283" spans="1:51">
      <c r="A283" s="930"/>
      <c r="B283" s="930"/>
      <c r="C283" s="930"/>
      <c r="D283" s="930"/>
      <c r="E283" s="930"/>
      <c r="F283" s="930"/>
      <c r="G283" s="930"/>
      <c r="H283" s="930"/>
      <c r="I283" s="925"/>
      <c r="J283" s="905"/>
      <c r="K283" s="924"/>
      <c r="L283" s="924"/>
      <c r="M283" s="905"/>
      <c r="N283" s="924"/>
      <c r="O283" s="942"/>
      <c r="AA283" s="877"/>
      <c r="AD283" s="880"/>
      <c r="AL283" s="876"/>
      <c r="AM283" s="876"/>
      <c r="AN283" s="876"/>
      <c r="AO283" s="876"/>
      <c r="AP283" s="876"/>
      <c r="AQ283" s="876"/>
      <c r="AR283" s="876"/>
      <c r="AS283" s="876"/>
      <c r="AT283" s="876"/>
      <c r="AU283" s="876"/>
      <c r="AV283" s="876"/>
      <c r="AW283" s="876"/>
      <c r="AX283" s="876"/>
      <c r="AY283" s="876"/>
    </row>
    <row r="284" spans="1:51">
      <c r="A284" s="1241"/>
      <c r="B284" s="1241"/>
      <c r="C284" s="1241"/>
      <c r="D284" s="1241"/>
      <c r="E284" s="1241"/>
      <c r="F284" s="1241"/>
      <c r="G284" s="1241"/>
      <c r="H284" s="1241"/>
      <c r="I284" s="1241"/>
      <c r="J284" s="1241"/>
      <c r="K284" s="1241"/>
      <c r="L284" s="1241"/>
      <c r="M284" s="1241"/>
      <c r="N284" s="1241"/>
      <c r="O284" s="1241"/>
      <c r="Y284" s="883"/>
      <c r="Z284" s="884"/>
      <c r="AA284" s="884"/>
      <c r="AB284" s="884"/>
      <c r="AD284" s="880"/>
      <c r="AG284" s="1222"/>
      <c r="AH284" s="1222"/>
      <c r="AL284" s="876"/>
      <c r="AM284" s="876"/>
      <c r="AN284" s="876"/>
      <c r="AO284" s="876"/>
      <c r="AP284" s="876"/>
      <c r="AQ284" s="876"/>
      <c r="AR284" s="876"/>
      <c r="AS284" s="876"/>
      <c r="AT284" s="876"/>
      <c r="AU284" s="876"/>
      <c r="AV284" s="876"/>
      <c r="AW284" s="876"/>
      <c r="AX284" s="876"/>
      <c r="AY284" s="876"/>
    </row>
    <row r="285" spans="1:51">
      <c r="A285" s="1229"/>
      <c r="B285" s="1229"/>
      <c r="C285" s="1229"/>
      <c r="D285" s="1229"/>
      <c r="E285" s="1229"/>
      <c r="F285" s="1229"/>
      <c r="G285" s="1229"/>
      <c r="H285" s="1229"/>
      <c r="I285" s="1229"/>
      <c r="J285" s="1229"/>
      <c r="K285" s="1229"/>
      <c r="L285" s="1229"/>
      <c r="M285" s="1229"/>
      <c r="N285" s="1229"/>
      <c r="O285" s="1229"/>
      <c r="Y285" s="883"/>
      <c r="Z285" s="884"/>
      <c r="AA285" s="884"/>
      <c r="AB285" s="884"/>
      <c r="AD285" s="880"/>
      <c r="AL285" s="876"/>
      <c r="AM285" s="876"/>
      <c r="AN285" s="876"/>
      <c r="AO285" s="876"/>
      <c r="AP285" s="876"/>
      <c r="AQ285" s="876"/>
      <c r="AR285" s="876"/>
      <c r="AS285" s="876"/>
      <c r="AT285" s="876"/>
      <c r="AU285" s="876"/>
      <c r="AV285" s="876"/>
      <c r="AW285" s="876"/>
      <c r="AX285" s="876"/>
      <c r="AY285" s="876"/>
    </row>
    <row r="286" spans="1:51">
      <c r="A286" s="924"/>
      <c r="B286" s="924"/>
      <c r="C286" s="924"/>
      <c r="D286" s="924"/>
      <c r="E286" s="924"/>
      <c r="F286" s="924"/>
      <c r="G286" s="924"/>
      <c r="H286" s="924"/>
      <c r="I286" s="925"/>
      <c r="J286" s="905"/>
      <c r="K286" s="924"/>
      <c r="L286" s="924"/>
      <c r="M286" s="905"/>
      <c r="N286" s="924"/>
      <c r="O286" s="942"/>
      <c r="Y286" s="883"/>
      <c r="Z286" s="884"/>
      <c r="AA286" s="884"/>
      <c r="AB286" s="884"/>
      <c r="AL286" s="876"/>
      <c r="AM286" s="876"/>
      <c r="AN286" s="876"/>
      <c r="AO286" s="876"/>
      <c r="AP286" s="876"/>
      <c r="AQ286" s="876"/>
      <c r="AR286" s="876"/>
      <c r="AS286" s="876"/>
      <c r="AT286" s="876"/>
      <c r="AU286" s="876"/>
      <c r="AV286" s="876"/>
      <c r="AW286" s="876"/>
      <c r="AX286" s="876"/>
      <c r="AY286" s="876"/>
    </row>
    <row r="287" spans="1:51">
      <c r="A287" s="932"/>
      <c r="B287" s="932"/>
      <c r="C287" s="932"/>
      <c r="D287" s="932"/>
      <c r="E287" s="932"/>
      <c r="F287" s="932"/>
      <c r="G287" s="932"/>
      <c r="H287" s="932"/>
      <c r="I287" s="1153"/>
      <c r="J287" s="933"/>
      <c r="K287" s="934"/>
      <c r="L287" s="934"/>
      <c r="M287" s="930"/>
      <c r="N287" s="924"/>
      <c r="O287" s="895"/>
      <c r="Y287" s="883"/>
      <c r="Z287" s="884"/>
      <c r="AA287" s="884"/>
      <c r="AB287" s="884"/>
      <c r="AL287" s="876"/>
      <c r="AM287" s="876"/>
      <c r="AN287" s="876"/>
      <c r="AO287" s="876"/>
      <c r="AP287" s="876"/>
      <c r="AQ287" s="876"/>
      <c r="AR287" s="876"/>
      <c r="AS287" s="876"/>
      <c r="AT287" s="876"/>
      <c r="AU287" s="876"/>
      <c r="AV287" s="876"/>
      <c r="AW287" s="876"/>
      <c r="AX287" s="876"/>
      <c r="AY287" s="876"/>
    </row>
    <row r="288" spans="1:51">
      <c r="A288" s="1240"/>
      <c r="B288" s="1240"/>
      <c r="C288" s="1240"/>
      <c r="D288" s="1240"/>
      <c r="E288" s="1240"/>
      <c r="F288" s="1240"/>
      <c r="G288" s="1240"/>
      <c r="H288" s="1240"/>
      <c r="I288" s="1240"/>
      <c r="J288" s="1240"/>
      <c r="K288" s="1240"/>
      <c r="L288" s="1240"/>
      <c r="M288" s="935"/>
      <c r="N288" s="924"/>
      <c r="O288" s="895"/>
      <c r="Y288" s="873"/>
      <c r="Z288" s="891"/>
      <c r="AA288" s="891"/>
      <c r="AB288" s="891"/>
      <c r="AG288" s="1222"/>
      <c r="AH288" s="1222"/>
      <c r="AL288" s="876"/>
      <c r="AM288" s="876"/>
      <c r="AN288" s="876"/>
      <c r="AO288" s="876"/>
      <c r="AP288" s="876"/>
      <c r="AQ288" s="876"/>
      <c r="AR288" s="876"/>
      <c r="AS288" s="876"/>
      <c r="AT288" s="876"/>
      <c r="AU288" s="876"/>
      <c r="AV288" s="876"/>
      <c r="AW288" s="876"/>
      <c r="AX288" s="876"/>
      <c r="AY288" s="876"/>
    </row>
    <row r="289" spans="1:51">
      <c r="A289" s="932"/>
      <c r="B289" s="932"/>
      <c r="C289" s="932"/>
      <c r="D289" s="932"/>
      <c r="E289" s="932"/>
      <c r="F289" s="932"/>
      <c r="G289" s="932"/>
      <c r="H289" s="932"/>
      <c r="I289" s="1153"/>
      <c r="J289" s="1231"/>
      <c r="K289" s="1231"/>
      <c r="L289" s="1231"/>
      <c r="M289" s="935"/>
      <c r="N289" s="924"/>
      <c r="O289" s="895"/>
      <c r="Y289" s="883"/>
      <c r="Z289" s="892"/>
      <c r="AA289" s="892"/>
      <c r="AB289" s="892"/>
      <c r="AL289" s="876"/>
      <c r="AM289" s="876"/>
      <c r="AN289" s="876"/>
      <c r="AO289" s="876"/>
      <c r="AP289" s="876"/>
      <c r="AQ289" s="876"/>
      <c r="AR289" s="876"/>
      <c r="AS289" s="876"/>
      <c r="AT289" s="876"/>
      <c r="AU289" s="876"/>
      <c r="AV289" s="876"/>
      <c r="AW289" s="876"/>
      <c r="AX289" s="876"/>
      <c r="AY289" s="876"/>
    </row>
    <row r="290" spans="1:51">
      <c r="A290" s="932"/>
      <c r="B290" s="932"/>
      <c r="C290" s="932"/>
      <c r="D290" s="932"/>
      <c r="E290" s="932"/>
      <c r="F290" s="932"/>
      <c r="G290" s="932"/>
      <c r="H290" s="932"/>
      <c r="I290" s="1153"/>
      <c r="J290" s="1231"/>
      <c r="K290" s="1231"/>
      <c r="L290" s="1231"/>
      <c r="M290" s="935"/>
      <c r="N290" s="924"/>
      <c r="O290" s="895"/>
      <c r="Y290" s="883"/>
      <c r="Z290" s="892"/>
      <c r="AA290" s="892"/>
      <c r="AB290" s="892"/>
      <c r="AL290" s="876"/>
      <c r="AM290" s="876"/>
      <c r="AN290" s="876"/>
      <c r="AO290" s="876"/>
      <c r="AP290" s="876"/>
      <c r="AQ290" s="876"/>
      <c r="AR290" s="876"/>
      <c r="AS290" s="876"/>
      <c r="AT290" s="876"/>
      <c r="AU290" s="876"/>
      <c r="AV290" s="876"/>
      <c r="AW290" s="876"/>
      <c r="AX290" s="876"/>
      <c r="AY290" s="876"/>
    </row>
    <row r="291" spans="1:51">
      <c r="A291" s="933"/>
      <c r="B291" s="933"/>
      <c r="C291" s="933"/>
      <c r="D291" s="933"/>
      <c r="E291" s="933"/>
      <c r="F291" s="933"/>
      <c r="G291" s="933"/>
      <c r="H291" s="933"/>
      <c r="I291" s="1154"/>
      <c r="J291" s="1231"/>
      <c r="K291" s="1231"/>
      <c r="L291" s="1231"/>
      <c r="M291" s="935"/>
      <c r="N291" s="924"/>
      <c r="O291" s="895"/>
      <c r="Y291" s="873"/>
      <c r="Z291" s="909"/>
      <c r="AA291" s="936"/>
      <c r="AB291" s="894"/>
      <c r="AL291" s="876"/>
      <c r="AM291" s="876"/>
      <c r="AN291" s="876"/>
      <c r="AO291" s="876"/>
      <c r="AP291" s="876"/>
      <c r="AQ291" s="876"/>
      <c r="AR291" s="876"/>
      <c r="AS291" s="876"/>
      <c r="AT291" s="876"/>
      <c r="AU291" s="876"/>
      <c r="AV291" s="876"/>
      <c r="AW291" s="876"/>
      <c r="AX291" s="876"/>
      <c r="AY291" s="876"/>
    </row>
    <row r="292" spans="1:51">
      <c r="A292" s="933"/>
      <c r="B292" s="933"/>
      <c r="C292" s="933"/>
      <c r="D292" s="933"/>
      <c r="E292" s="933"/>
      <c r="F292" s="933"/>
      <c r="G292" s="933"/>
      <c r="H292" s="933"/>
      <c r="I292" s="1154"/>
      <c r="J292" s="1231"/>
      <c r="K292" s="1231"/>
      <c r="L292" s="1231"/>
      <c r="M292" s="935"/>
      <c r="N292" s="924"/>
      <c r="O292" s="895"/>
      <c r="AG292" s="1222"/>
      <c r="AH292" s="1222"/>
      <c r="AL292" s="876"/>
      <c r="AM292" s="876"/>
      <c r="AN292" s="876"/>
      <c r="AO292" s="876"/>
      <c r="AP292" s="876"/>
      <c r="AQ292" s="876"/>
      <c r="AR292" s="876"/>
      <c r="AS292" s="876"/>
      <c r="AT292" s="876"/>
      <c r="AU292" s="876"/>
      <c r="AV292" s="876"/>
      <c r="AW292" s="876"/>
      <c r="AX292" s="876"/>
      <c r="AY292" s="876"/>
    </row>
    <row r="293" spans="1:51">
      <c r="A293" s="933"/>
      <c r="B293" s="933"/>
      <c r="C293" s="933"/>
      <c r="D293" s="933"/>
      <c r="E293" s="933"/>
      <c r="F293" s="933"/>
      <c r="G293" s="933"/>
      <c r="H293" s="933"/>
      <c r="I293" s="1154"/>
      <c r="J293" s="933"/>
      <c r="K293" s="937"/>
      <c r="L293" s="937"/>
      <c r="M293" s="932"/>
      <c r="N293" s="924"/>
      <c r="O293" s="942"/>
      <c r="AI293" s="896"/>
      <c r="AL293" s="876"/>
      <c r="AM293" s="876"/>
      <c r="AN293" s="876"/>
      <c r="AO293" s="876"/>
      <c r="AP293" s="876"/>
      <c r="AQ293" s="876"/>
      <c r="AR293" s="876"/>
      <c r="AS293" s="876"/>
      <c r="AT293" s="876"/>
      <c r="AU293" s="876"/>
      <c r="AV293" s="876"/>
      <c r="AW293" s="876"/>
      <c r="AX293" s="876"/>
      <c r="AY293" s="876"/>
    </row>
    <row r="294" spans="1:51">
      <c r="A294" s="1233"/>
      <c r="B294" s="1233"/>
      <c r="C294" s="1233"/>
      <c r="D294" s="1233"/>
      <c r="E294" s="1233"/>
      <c r="F294" s="1233"/>
      <c r="G294" s="1233"/>
      <c r="H294" s="1233"/>
      <c r="I294" s="1233"/>
      <c r="J294" s="1233"/>
      <c r="K294" s="1233"/>
      <c r="L294" s="1233"/>
      <c r="M294" s="1233"/>
      <c r="N294" s="1233"/>
      <c r="O294" s="1233"/>
      <c r="P294" s="897"/>
      <c r="Q294" s="897"/>
      <c r="R294" s="897"/>
      <c r="S294" s="898"/>
      <c r="T294" s="899"/>
      <c r="U294" s="899"/>
      <c r="V294" s="899"/>
      <c r="W294" s="899"/>
      <c r="AA294" s="877"/>
      <c r="AI294" s="896"/>
      <c r="AL294" s="876"/>
      <c r="AM294" s="876"/>
      <c r="AN294" s="876"/>
      <c r="AO294" s="876"/>
      <c r="AP294" s="876"/>
      <c r="AQ294" s="876"/>
      <c r="AR294" s="876"/>
      <c r="AS294" s="876"/>
      <c r="AT294" s="876"/>
      <c r="AU294" s="876"/>
      <c r="AV294" s="876"/>
      <c r="AW294" s="876"/>
      <c r="AX294" s="876"/>
      <c r="AY294" s="876"/>
    </row>
    <row r="295" spans="1:51">
      <c r="A295" s="924"/>
      <c r="B295" s="924"/>
      <c r="C295" s="924"/>
      <c r="D295" s="924"/>
      <c r="E295" s="924"/>
      <c r="F295" s="924"/>
      <c r="G295" s="924"/>
      <c r="H295" s="924"/>
      <c r="I295" s="925"/>
      <c r="J295" s="905"/>
      <c r="K295" s="924"/>
      <c r="L295" s="924"/>
      <c r="M295" s="929"/>
      <c r="N295" s="928"/>
      <c r="O295" s="942"/>
      <c r="Z295" s="1223"/>
      <c r="AA295" s="1223"/>
      <c r="AC295" s="1224"/>
      <c r="AD295" s="1224"/>
      <c r="AG295" s="1222"/>
      <c r="AH295" s="1222"/>
      <c r="AL295" s="876"/>
      <c r="AM295" s="876"/>
      <c r="AN295" s="876"/>
      <c r="AO295" s="876"/>
      <c r="AP295" s="876"/>
      <c r="AQ295" s="876"/>
      <c r="AR295" s="876"/>
      <c r="AS295" s="876"/>
      <c r="AT295" s="876"/>
      <c r="AU295" s="876"/>
      <c r="AV295" s="876"/>
      <c r="AW295" s="876"/>
      <c r="AX295" s="876"/>
      <c r="AY295" s="876"/>
    </row>
    <row r="296" spans="1:51">
      <c r="A296" s="931"/>
      <c r="B296" s="931"/>
      <c r="C296" s="931"/>
      <c r="D296" s="931"/>
      <c r="E296" s="931"/>
      <c r="F296" s="931"/>
      <c r="G296" s="931"/>
      <c r="H296" s="931"/>
      <c r="I296" s="938"/>
      <c r="J296" s="939"/>
      <c r="K296" s="928"/>
      <c r="L296" s="928"/>
      <c r="M296" s="931"/>
      <c r="N296" s="931"/>
      <c r="O296" s="940"/>
      <c r="Z296" s="902"/>
      <c r="AA296" s="902"/>
      <c r="AC296" s="902"/>
      <c r="AD296" s="902"/>
      <c r="AL296" s="876"/>
      <c r="AM296" s="876"/>
      <c r="AN296" s="876"/>
      <c r="AO296" s="876"/>
      <c r="AP296" s="876"/>
      <c r="AQ296" s="876"/>
      <c r="AR296" s="876"/>
      <c r="AS296" s="876"/>
      <c r="AT296" s="876"/>
      <c r="AU296" s="876"/>
      <c r="AV296" s="876"/>
      <c r="AW296" s="876"/>
      <c r="AX296" s="876"/>
      <c r="AY296" s="876"/>
    </row>
    <row r="297" spans="1:51">
      <c r="A297" s="928"/>
      <c r="B297" s="928"/>
      <c r="C297" s="928"/>
      <c r="D297" s="928"/>
      <c r="E297" s="928"/>
      <c r="F297" s="928"/>
      <c r="G297" s="928"/>
      <c r="H297" s="928"/>
      <c r="I297" s="941"/>
      <c r="J297" s="929"/>
      <c r="K297" s="928"/>
      <c r="L297" s="928"/>
      <c r="M297" s="928"/>
      <c r="N297" s="928"/>
      <c r="O297" s="942"/>
      <c r="Z297" s="903"/>
      <c r="AA297" s="903"/>
      <c r="AC297" s="903"/>
      <c r="AD297" s="903"/>
      <c r="AL297" s="876"/>
      <c r="AM297" s="876"/>
      <c r="AN297" s="876"/>
      <c r="AO297" s="876"/>
      <c r="AP297" s="876"/>
      <c r="AQ297" s="876"/>
      <c r="AR297" s="876"/>
      <c r="AS297" s="876"/>
      <c r="AT297" s="876"/>
      <c r="AU297" s="876"/>
      <c r="AV297" s="876"/>
      <c r="AW297" s="876"/>
      <c r="AX297" s="876"/>
      <c r="AY297" s="876"/>
    </row>
    <row r="298" spans="1:51">
      <c r="A298" s="943"/>
      <c r="B298" s="943"/>
      <c r="C298" s="943"/>
      <c r="D298" s="943"/>
      <c r="E298" s="943"/>
      <c r="F298" s="943"/>
      <c r="G298" s="943"/>
      <c r="H298" s="943"/>
      <c r="I298" s="944"/>
      <c r="J298" s="945"/>
      <c r="K298" s="946"/>
      <c r="L298" s="946"/>
      <c r="M298" s="947"/>
      <c r="N298" s="1087"/>
      <c r="O298" s="942"/>
      <c r="Z298" s="903"/>
      <c r="AA298" s="949"/>
      <c r="AC298" s="903"/>
      <c r="AD298" s="949"/>
      <c r="AL298" s="876"/>
      <c r="AM298" s="876"/>
      <c r="AN298" s="876"/>
      <c r="AO298" s="876"/>
      <c r="AP298" s="876"/>
      <c r="AQ298" s="876"/>
      <c r="AR298" s="876"/>
      <c r="AS298" s="876"/>
      <c r="AT298" s="876"/>
      <c r="AU298" s="876"/>
      <c r="AV298" s="876"/>
      <c r="AW298" s="876"/>
      <c r="AX298" s="876"/>
      <c r="AY298" s="876"/>
    </row>
    <row r="299" spans="1:51">
      <c r="A299" s="950"/>
      <c r="B299" s="950"/>
      <c r="C299" s="950"/>
      <c r="D299" s="950"/>
      <c r="E299" s="950"/>
      <c r="F299" s="950"/>
      <c r="G299" s="950"/>
      <c r="H299" s="950"/>
      <c r="I299" s="951"/>
      <c r="J299" s="952"/>
      <c r="K299" s="946"/>
      <c r="L299" s="946"/>
      <c r="M299" s="953"/>
      <c r="N299" s="1088"/>
      <c r="O299" s="940"/>
      <c r="Z299" s="954"/>
      <c r="AA299" s="955"/>
      <c r="AC299" s="954"/>
      <c r="AD299" s="955"/>
      <c r="AG299" s="1222"/>
      <c r="AH299" s="1222"/>
      <c r="AL299" s="876"/>
      <c r="AM299" s="876"/>
      <c r="AN299" s="876"/>
      <c r="AO299" s="876"/>
      <c r="AP299" s="876"/>
      <c r="AQ299" s="876"/>
      <c r="AR299" s="876"/>
      <c r="AS299" s="876"/>
      <c r="AT299" s="876"/>
      <c r="AU299" s="876"/>
      <c r="AV299" s="876"/>
      <c r="AW299" s="876"/>
      <c r="AX299" s="876"/>
      <c r="AY299" s="876"/>
    </row>
    <row r="300" spans="1:51">
      <c r="A300" s="950"/>
      <c r="B300" s="950"/>
      <c r="C300" s="950"/>
      <c r="D300" s="950"/>
      <c r="E300" s="950"/>
      <c r="F300" s="950"/>
      <c r="G300" s="950"/>
      <c r="H300" s="950"/>
      <c r="I300" s="951"/>
      <c r="J300" s="956"/>
      <c r="K300" s="946"/>
      <c r="L300" s="946"/>
      <c r="M300" s="957"/>
      <c r="N300" s="1087"/>
      <c r="O300" s="942"/>
      <c r="Z300" s="882"/>
      <c r="AA300" s="958"/>
      <c r="AC300" s="882"/>
      <c r="AD300" s="958"/>
      <c r="AL300" s="876"/>
      <c r="AM300" s="876"/>
      <c r="AN300" s="876"/>
      <c r="AO300" s="876"/>
      <c r="AP300" s="876"/>
      <c r="AQ300" s="876"/>
      <c r="AR300" s="876"/>
      <c r="AS300" s="876"/>
      <c r="AT300" s="876"/>
      <c r="AU300" s="876"/>
      <c r="AV300" s="876"/>
      <c r="AW300" s="876"/>
      <c r="AX300" s="876"/>
      <c r="AY300" s="876"/>
    </row>
    <row r="301" spans="1:51">
      <c r="A301" s="959"/>
      <c r="B301" s="959"/>
      <c r="C301" s="959"/>
      <c r="D301" s="959"/>
      <c r="E301" s="959"/>
      <c r="F301" s="959"/>
      <c r="G301" s="959"/>
      <c r="H301" s="959"/>
      <c r="I301" s="951"/>
      <c r="J301" s="952"/>
      <c r="K301" s="946"/>
      <c r="L301" s="946"/>
      <c r="M301" s="947"/>
      <c r="N301" s="1087"/>
      <c r="O301" s="942"/>
      <c r="Z301" s="882"/>
      <c r="AA301" s="958"/>
      <c r="AC301" s="882"/>
      <c r="AD301" s="958"/>
      <c r="AF301" s="877"/>
      <c r="AL301" s="876"/>
      <c r="AM301" s="876"/>
      <c r="AN301" s="876"/>
      <c r="AO301" s="876"/>
      <c r="AP301" s="876"/>
      <c r="AQ301" s="876"/>
      <c r="AR301" s="876"/>
      <c r="AS301" s="876"/>
      <c r="AT301" s="876"/>
      <c r="AU301" s="876"/>
      <c r="AV301" s="876"/>
      <c r="AW301" s="876"/>
      <c r="AX301" s="876"/>
      <c r="AY301" s="876"/>
    </row>
    <row r="302" spans="1:51">
      <c r="A302" s="959"/>
      <c r="B302" s="959"/>
      <c r="C302" s="959"/>
      <c r="D302" s="959"/>
      <c r="E302" s="959"/>
      <c r="F302" s="959"/>
      <c r="G302" s="959"/>
      <c r="H302" s="959"/>
      <c r="I302" s="951"/>
      <c r="J302" s="952"/>
      <c r="K302" s="946"/>
      <c r="L302" s="946"/>
      <c r="M302" s="947"/>
      <c r="N302" s="1087"/>
      <c r="O302" s="942"/>
      <c r="Z302" s="882"/>
      <c r="AA302" s="958"/>
      <c r="AC302" s="882"/>
      <c r="AD302" s="958"/>
      <c r="AF302" s="877"/>
      <c r="AL302" s="876"/>
      <c r="AM302" s="876"/>
      <c r="AN302" s="876"/>
      <c r="AO302" s="876"/>
      <c r="AP302" s="876"/>
      <c r="AQ302" s="876"/>
      <c r="AR302" s="876"/>
      <c r="AS302" s="876"/>
      <c r="AT302" s="876"/>
      <c r="AU302" s="876"/>
      <c r="AV302" s="876"/>
      <c r="AW302" s="876"/>
      <c r="AX302" s="876"/>
      <c r="AY302" s="876"/>
    </row>
    <row r="303" spans="1:51">
      <c r="A303" s="950"/>
      <c r="B303" s="950"/>
      <c r="C303" s="950"/>
      <c r="D303" s="950"/>
      <c r="E303" s="950"/>
      <c r="F303" s="950"/>
      <c r="G303" s="950"/>
      <c r="H303" s="950"/>
      <c r="I303" s="951"/>
      <c r="J303" s="952"/>
      <c r="K303" s="946"/>
      <c r="L303" s="946"/>
      <c r="M303" s="947"/>
      <c r="N303" s="1087"/>
      <c r="O303" s="942"/>
      <c r="Z303" s="882"/>
      <c r="AA303" s="958"/>
      <c r="AC303" s="882"/>
      <c r="AD303" s="958"/>
      <c r="AF303" s="877"/>
      <c r="AG303" s="1222"/>
      <c r="AH303" s="1222"/>
      <c r="AL303" s="876"/>
      <c r="AM303" s="876"/>
      <c r="AN303" s="876"/>
      <c r="AO303" s="876"/>
      <c r="AP303" s="876"/>
      <c r="AQ303" s="876"/>
      <c r="AR303" s="876"/>
      <c r="AS303" s="876"/>
      <c r="AT303" s="876"/>
      <c r="AU303" s="876"/>
      <c r="AV303" s="876"/>
      <c r="AW303" s="876"/>
      <c r="AX303" s="876"/>
      <c r="AY303" s="876"/>
    </row>
    <row r="304" spans="1:51">
      <c r="A304" s="950"/>
      <c r="B304" s="950"/>
      <c r="C304" s="950"/>
      <c r="D304" s="950"/>
      <c r="E304" s="950"/>
      <c r="F304" s="950"/>
      <c r="G304" s="950"/>
      <c r="H304" s="950"/>
      <c r="I304" s="951"/>
      <c r="J304" s="956"/>
      <c r="K304" s="946"/>
      <c r="L304" s="946"/>
      <c r="M304" s="947"/>
      <c r="N304" s="1087"/>
      <c r="O304" s="940"/>
      <c r="Z304" s="882"/>
      <c r="AA304" s="958"/>
      <c r="AC304" s="882"/>
      <c r="AD304" s="958"/>
      <c r="AF304" s="877"/>
      <c r="AL304" s="876"/>
      <c r="AM304" s="876"/>
      <c r="AN304" s="876"/>
      <c r="AO304" s="876"/>
      <c r="AP304" s="876"/>
      <c r="AQ304" s="876"/>
      <c r="AR304" s="876"/>
      <c r="AS304" s="876"/>
      <c r="AT304" s="876"/>
      <c r="AU304" s="876"/>
      <c r="AV304" s="876"/>
      <c r="AW304" s="876"/>
      <c r="AX304" s="876"/>
      <c r="AY304" s="876"/>
    </row>
    <row r="305" spans="1:51">
      <c r="A305" s="950"/>
      <c r="B305" s="950"/>
      <c r="C305" s="950"/>
      <c r="D305" s="950"/>
      <c r="E305" s="950"/>
      <c r="F305" s="950"/>
      <c r="G305" s="950"/>
      <c r="H305" s="950"/>
      <c r="I305" s="951"/>
      <c r="J305" s="952"/>
      <c r="K305" s="946"/>
      <c r="L305" s="946"/>
      <c r="M305" s="947"/>
      <c r="N305" s="1087"/>
      <c r="O305" s="942"/>
      <c r="Z305" s="882"/>
      <c r="AA305" s="958"/>
      <c r="AC305" s="882"/>
      <c r="AD305" s="958"/>
      <c r="AF305" s="877"/>
      <c r="AL305" s="876"/>
      <c r="AM305" s="876"/>
      <c r="AN305" s="876"/>
      <c r="AO305" s="876"/>
      <c r="AP305" s="876"/>
      <c r="AQ305" s="876"/>
      <c r="AR305" s="876"/>
      <c r="AS305" s="876"/>
      <c r="AT305" s="876"/>
      <c r="AU305" s="876"/>
      <c r="AV305" s="876"/>
      <c r="AW305" s="876"/>
      <c r="AX305" s="876"/>
      <c r="AY305" s="876"/>
    </row>
    <row r="306" spans="1:51">
      <c r="A306" s="950"/>
      <c r="B306" s="950"/>
      <c r="C306" s="950"/>
      <c r="D306" s="950"/>
      <c r="E306" s="950"/>
      <c r="F306" s="950"/>
      <c r="G306" s="950"/>
      <c r="H306" s="950"/>
      <c r="I306" s="951"/>
      <c r="J306" s="952"/>
      <c r="K306" s="946"/>
      <c r="L306" s="946"/>
      <c r="M306" s="947"/>
      <c r="N306" s="1087"/>
      <c r="O306" s="942"/>
      <c r="Z306" s="882"/>
      <c r="AA306" s="958"/>
      <c r="AC306" s="882"/>
      <c r="AD306" s="958"/>
      <c r="AF306" s="877"/>
      <c r="AL306" s="876"/>
      <c r="AM306" s="876"/>
      <c r="AN306" s="876"/>
      <c r="AO306" s="876"/>
      <c r="AP306" s="876"/>
      <c r="AQ306" s="876"/>
      <c r="AR306" s="876"/>
      <c r="AS306" s="876"/>
      <c r="AT306" s="876"/>
      <c r="AU306" s="876"/>
      <c r="AV306" s="876"/>
      <c r="AW306" s="876"/>
      <c r="AX306" s="876"/>
      <c r="AY306" s="876"/>
    </row>
    <row r="307" spans="1:51">
      <c r="A307" s="950"/>
      <c r="B307" s="950"/>
      <c r="C307" s="950"/>
      <c r="D307" s="950"/>
      <c r="E307" s="950"/>
      <c r="F307" s="950"/>
      <c r="G307" s="950"/>
      <c r="H307" s="950"/>
      <c r="I307" s="951"/>
      <c r="J307" s="952"/>
      <c r="K307" s="946"/>
      <c r="L307" s="946"/>
      <c r="M307" s="947"/>
      <c r="N307" s="1087"/>
      <c r="O307" s="940"/>
      <c r="Z307" s="882"/>
      <c r="AA307" s="958"/>
      <c r="AC307" s="882"/>
      <c r="AD307" s="958"/>
      <c r="AF307" s="877"/>
      <c r="AL307" s="876"/>
      <c r="AM307" s="876"/>
      <c r="AN307" s="876"/>
      <c r="AO307" s="876"/>
      <c r="AP307" s="876"/>
      <c r="AQ307" s="876"/>
      <c r="AR307" s="876"/>
      <c r="AS307" s="876"/>
      <c r="AT307" s="876"/>
      <c r="AU307" s="876"/>
      <c r="AV307" s="876"/>
      <c r="AW307" s="876"/>
      <c r="AX307" s="876"/>
      <c r="AY307" s="876"/>
    </row>
    <row r="308" spans="1:51">
      <c r="A308" s="950"/>
      <c r="B308" s="950"/>
      <c r="C308" s="950"/>
      <c r="D308" s="950"/>
      <c r="E308" s="950"/>
      <c r="F308" s="950"/>
      <c r="G308" s="950"/>
      <c r="H308" s="950"/>
      <c r="I308" s="951"/>
      <c r="J308" s="956"/>
      <c r="K308" s="946"/>
      <c r="L308" s="946"/>
      <c r="M308" s="960"/>
      <c r="N308" s="1087"/>
      <c r="O308" s="961"/>
      <c r="Z308" s="882"/>
      <c r="AA308" s="958"/>
      <c r="AC308" s="882"/>
      <c r="AD308" s="958"/>
      <c r="AF308" s="877"/>
      <c r="AL308" s="876"/>
      <c r="AM308" s="876"/>
      <c r="AN308" s="876"/>
      <c r="AO308" s="876"/>
      <c r="AP308" s="876"/>
      <c r="AQ308" s="876"/>
      <c r="AR308" s="876"/>
      <c r="AS308" s="876"/>
      <c r="AT308" s="876"/>
      <c r="AU308" s="876"/>
      <c r="AV308" s="876"/>
      <c r="AW308" s="876"/>
      <c r="AX308" s="876"/>
      <c r="AY308" s="876"/>
    </row>
    <row r="309" spans="1:51">
      <c r="A309" s="959"/>
      <c r="B309" s="959"/>
      <c r="C309" s="959"/>
      <c r="D309" s="959"/>
      <c r="E309" s="959"/>
      <c r="F309" s="959"/>
      <c r="G309" s="959"/>
      <c r="H309" s="959"/>
      <c r="I309" s="951"/>
      <c r="J309" s="962"/>
      <c r="K309" s="946"/>
      <c r="L309" s="946"/>
      <c r="M309" s="947"/>
      <c r="N309" s="1087"/>
      <c r="O309" s="942"/>
      <c r="X309" s="883"/>
      <c r="Z309" s="882"/>
      <c r="AA309" s="958"/>
      <c r="AC309" s="882"/>
      <c r="AD309" s="958"/>
      <c r="AF309" s="877"/>
      <c r="AL309" s="876"/>
      <c r="AM309" s="876"/>
      <c r="AN309" s="876"/>
      <c r="AO309" s="876"/>
      <c r="AP309" s="876"/>
      <c r="AQ309" s="876"/>
      <c r="AR309" s="876"/>
      <c r="AS309" s="876"/>
      <c r="AT309" s="876"/>
      <c r="AU309" s="876"/>
      <c r="AV309" s="876"/>
      <c r="AW309" s="876"/>
      <c r="AX309" s="876"/>
      <c r="AY309" s="876"/>
    </row>
    <row r="310" spans="1:51">
      <c r="A310" s="959"/>
      <c r="B310" s="959"/>
      <c r="C310" s="959"/>
      <c r="D310" s="959"/>
      <c r="E310" s="959"/>
      <c r="F310" s="959"/>
      <c r="G310" s="959"/>
      <c r="H310" s="959"/>
      <c r="I310" s="951"/>
      <c r="J310" s="963"/>
      <c r="K310" s="946"/>
      <c r="L310" s="946"/>
      <c r="M310" s="960"/>
      <c r="N310" s="1087"/>
      <c r="O310" s="942"/>
      <c r="X310" s="883"/>
      <c r="Z310" s="882"/>
      <c r="AA310" s="958"/>
      <c r="AC310" s="882"/>
      <c r="AD310" s="958"/>
      <c r="AF310" s="877"/>
      <c r="AL310" s="876"/>
      <c r="AM310" s="876"/>
      <c r="AN310" s="876"/>
      <c r="AO310" s="876"/>
      <c r="AP310" s="876"/>
      <c r="AQ310" s="876"/>
      <c r="AR310" s="876"/>
      <c r="AS310" s="876"/>
      <c r="AT310" s="876"/>
      <c r="AU310" s="876"/>
      <c r="AV310" s="876"/>
      <c r="AW310" s="876"/>
      <c r="AX310" s="876"/>
      <c r="AY310" s="876"/>
    </row>
    <row r="311" spans="1:51">
      <c r="A311" s="959"/>
      <c r="B311" s="959"/>
      <c r="C311" s="959"/>
      <c r="D311" s="959"/>
      <c r="E311" s="959"/>
      <c r="F311" s="959"/>
      <c r="G311" s="959"/>
      <c r="H311" s="959"/>
      <c r="I311" s="951"/>
      <c r="J311" s="963"/>
      <c r="K311" s="946"/>
      <c r="L311" s="946"/>
      <c r="M311" s="960"/>
      <c r="N311" s="1087"/>
      <c r="O311" s="942"/>
      <c r="X311" s="883"/>
      <c r="Z311" s="882"/>
      <c r="AA311" s="958"/>
      <c r="AC311" s="882"/>
      <c r="AD311" s="958"/>
      <c r="AF311" s="877"/>
      <c r="AL311" s="876"/>
      <c r="AM311" s="876"/>
      <c r="AN311" s="876"/>
      <c r="AO311" s="876"/>
      <c r="AP311" s="876"/>
      <c r="AQ311" s="876"/>
      <c r="AR311" s="876"/>
      <c r="AS311" s="876"/>
      <c r="AT311" s="876"/>
      <c r="AU311" s="876"/>
      <c r="AV311" s="876"/>
      <c r="AW311" s="876"/>
      <c r="AX311" s="876"/>
      <c r="AY311" s="876"/>
    </row>
    <row r="312" spans="1:51">
      <c r="A312" s="943"/>
      <c r="B312" s="943"/>
      <c r="C312" s="943"/>
      <c r="D312" s="943"/>
      <c r="E312" s="943"/>
      <c r="F312" s="943"/>
      <c r="G312" s="943"/>
      <c r="H312" s="943"/>
      <c r="I312" s="944"/>
      <c r="J312" s="964"/>
      <c r="K312" s="946"/>
      <c r="L312" s="946"/>
      <c r="M312" s="947"/>
      <c r="N312" s="1087"/>
      <c r="O312" s="942"/>
      <c r="Z312" s="882"/>
      <c r="AA312" s="958"/>
      <c r="AC312" s="882"/>
      <c r="AD312" s="958"/>
      <c r="AF312" s="877"/>
      <c r="AL312" s="876"/>
      <c r="AM312" s="876"/>
      <c r="AN312" s="876"/>
      <c r="AO312" s="876"/>
      <c r="AP312" s="876"/>
      <c r="AQ312" s="876"/>
      <c r="AR312" s="876"/>
      <c r="AS312" s="876"/>
      <c r="AT312" s="876"/>
      <c r="AU312" s="876"/>
      <c r="AV312" s="876"/>
      <c r="AW312" s="876"/>
      <c r="AX312" s="876"/>
      <c r="AY312" s="876"/>
    </row>
    <row r="313" spans="1:51">
      <c r="A313" s="959"/>
      <c r="B313" s="959"/>
      <c r="C313" s="959"/>
      <c r="D313" s="959"/>
      <c r="E313" s="959"/>
      <c r="F313" s="959"/>
      <c r="G313" s="959"/>
      <c r="H313" s="959"/>
      <c r="I313" s="951"/>
      <c r="J313" s="965"/>
      <c r="K313" s="946"/>
      <c r="L313" s="946"/>
      <c r="M313" s="947"/>
      <c r="N313" s="1087"/>
      <c r="O313" s="942"/>
      <c r="Z313" s="882"/>
      <c r="AA313" s="958"/>
      <c r="AC313" s="882"/>
      <c r="AD313" s="958"/>
      <c r="AF313" s="877"/>
      <c r="AL313" s="876"/>
      <c r="AM313" s="876"/>
      <c r="AN313" s="876"/>
      <c r="AO313" s="876"/>
      <c r="AP313" s="876"/>
      <c r="AQ313" s="876"/>
      <c r="AR313" s="876"/>
      <c r="AS313" s="876"/>
      <c r="AT313" s="876"/>
      <c r="AU313" s="876"/>
      <c r="AV313" s="876"/>
      <c r="AW313" s="876"/>
      <c r="AX313" s="876"/>
      <c r="AY313" s="876"/>
    </row>
    <row r="314" spans="1:51">
      <c r="A314" s="950"/>
      <c r="B314" s="950"/>
      <c r="C314" s="950"/>
      <c r="D314" s="950"/>
      <c r="E314" s="950"/>
      <c r="F314" s="950"/>
      <c r="G314" s="950"/>
      <c r="H314" s="950"/>
      <c r="I314" s="951"/>
      <c r="J314" s="952"/>
      <c r="K314" s="946"/>
      <c r="L314" s="946"/>
      <c r="M314" s="947"/>
      <c r="N314" s="1087"/>
      <c r="O314" s="942"/>
      <c r="Z314" s="882"/>
      <c r="AA314" s="958"/>
      <c r="AC314" s="882"/>
      <c r="AD314" s="958"/>
      <c r="AF314" s="877"/>
      <c r="AL314" s="876"/>
      <c r="AM314" s="876"/>
      <c r="AN314" s="876"/>
      <c r="AO314" s="876"/>
      <c r="AP314" s="876"/>
      <c r="AQ314" s="876"/>
      <c r="AR314" s="876"/>
      <c r="AS314" s="876"/>
      <c r="AT314" s="876"/>
      <c r="AU314" s="876"/>
      <c r="AV314" s="876"/>
      <c r="AW314" s="876"/>
      <c r="AX314" s="876"/>
      <c r="AY314" s="876"/>
    </row>
    <row r="315" spans="1:51">
      <c r="A315" s="959"/>
      <c r="B315" s="959"/>
      <c r="C315" s="959"/>
      <c r="D315" s="959"/>
      <c r="E315" s="959"/>
      <c r="F315" s="959"/>
      <c r="G315" s="959"/>
      <c r="H315" s="959"/>
      <c r="I315" s="951"/>
      <c r="J315" s="963"/>
      <c r="K315" s="946"/>
      <c r="L315" s="946"/>
      <c r="M315" s="960"/>
      <c r="N315" s="1087"/>
      <c r="O315" s="942"/>
      <c r="Z315" s="882"/>
      <c r="AA315" s="958"/>
      <c r="AC315" s="882"/>
      <c r="AD315" s="958"/>
      <c r="AF315" s="877"/>
      <c r="AL315" s="876"/>
      <c r="AM315" s="876"/>
      <c r="AN315" s="876"/>
      <c r="AO315" s="876"/>
      <c r="AP315" s="876"/>
      <c r="AQ315" s="876"/>
      <c r="AR315" s="876"/>
      <c r="AS315" s="876"/>
      <c r="AT315" s="876"/>
      <c r="AU315" s="876"/>
      <c r="AV315" s="876"/>
      <c r="AW315" s="876"/>
      <c r="AX315" s="876"/>
      <c r="AY315" s="876"/>
    </row>
    <row r="316" spans="1:51">
      <c r="A316" s="943"/>
      <c r="B316" s="943"/>
      <c r="C316" s="943"/>
      <c r="D316" s="943"/>
      <c r="E316" s="943"/>
      <c r="F316" s="943"/>
      <c r="G316" s="943"/>
      <c r="H316" s="943"/>
      <c r="I316" s="944"/>
      <c r="J316" s="945"/>
      <c r="K316" s="946"/>
      <c r="L316" s="946"/>
      <c r="M316" s="947"/>
      <c r="N316" s="1087"/>
      <c r="O316" s="942"/>
      <c r="Z316" s="882"/>
      <c r="AA316" s="966"/>
      <c r="AC316" s="882"/>
      <c r="AD316" s="966"/>
      <c r="AF316" s="877"/>
      <c r="AL316" s="876"/>
      <c r="AM316" s="876"/>
      <c r="AN316" s="876"/>
      <c r="AO316" s="876"/>
      <c r="AP316" s="876"/>
      <c r="AQ316" s="876"/>
      <c r="AR316" s="876"/>
      <c r="AS316" s="876"/>
      <c r="AT316" s="876"/>
      <c r="AU316" s="876"/>
      <c r="AV316" s="876"/>
      <c r="AW316" s="876"/>
      <c r="AX316" s="876"/>
      <c r="AY316" s="876"/>
    </row>
    <row r="317" spans="1:51">
      <c r="A317" s="950"/>
      <c r="B317" s="950"/>
      <c r="C317" s="950"/>
      <c r="D317" s="950"/>
      <c r="E317" s="950"/>
      <c r="F317" s="950"/>
      <c r="G317" s="950"/>
      <c r="H317" s="950"/>
      <c r="I317" s="951"/>
      <c r="J317" s="952"/>
      <c r="K317" s="946"/>
      <c r="L317" s="946"/>
      <c r="M317" s="960"/>
      <c r="N317" s="1087"/>
      <c r="O317" s="961"/>
      <c r="Z317" s="882"/>
      <c r="AA317" s="966"/>
      <c r="AC317" s="882"/>
      <c r="AD317" s="966"/>
      <c r="AF317" s="877"/>
      <c r="AL317" s="876"/>
      <c r="AM317" s="876"/>
      <c r="AN317" s="876"/>
      <c r="AO317" s="876"/>
      <c r="AP317" s="876"/>
      <c r="AQ317" s="876"/>
      <c r="AR317" s="876"/>
      <c r="AS317" s="876"/>
      <c r="AT317" s="876"/>
      <c r="AU317" s="876"/>
      <c r="AV317" s="876"/>
      <c r="AW317" s="876"/>
      <c r="AX317" s="876"/>
      <c r="AY317" s="876"/>
    </row>
    <row r="318" spans="1:51">
      <c r="A318" s="950"/>
      <c r="B318" s="950"/>
      <c r="C318" s="950"/>
      <c r="D318" s="950"/>
      <c r="E318" s="950"/>
      <c r="F318" s="950"/>
      <c r="G318" s="950"/>
      <c r="H318" s="950"/>
      <c r="I318" s="951"/>
      <c r="J318" s="952"/>
      <c r="K318" s="959"/>
      <c r="L318" s="946"/>
      <c r="M318" s="960"/>
      <c r="N318" s="1087"/>
      <c r="O318" s="942"/>
      <c r="Z318" s="882"/>
      <c r="AA318" s="958"/>
      <c r="AC318" s="882"/>
      <c r="AD318" s="958"/>
      <c r="AF318" s="877"/>
      <c r="AL318" s="876"/>
      <c r="AM318" s="876"/>
      <c r="AN318" s="876"/>
      <c r="AO318" s="876"/>
      <c r="AP318" s="876"/>
      <c r="AQ318" s="876"/>
      <c r="AR318" s="876"/>
      <c r="AS318" s="876"/>
      <c r="AT318" s="876"/>
      <c r="AU318" s="876"/>
      <c r="AV318" s="876"/>
      <c r="AW318" s="876"/>
      <c r="AX318" s="876"/>
      <c r="AY318" s="876"/>
    </row>
    <row r="319" spans="1:51">
      <c r="A319" s="959"/>
      <c r="B319" s="959"/>
      <c r="C319" s="959"/>
      <c r="D319" s="959"/>
      <c r="E319" s="959"/>
      <c r="F319" s="959"/>
      <c r="G319" s="959"/>
      <c r="H319" s="959"/>
      <c r="I319" s="951"/>
      <c r="J319" s="952"/>
      <c r="K319" s="959"/>
      <c r="L319" s="946"/>
      <c r="M319" s="960"/>
      <c r="N319" s="1087"/>
      <c r="O319" s="942"/>
      <c r="Z319" s="882"/>
      <c r="AA319" s="958"/>
      <c r="AC319" s="882"/>
      <c r="AD319" s="958"/>
      <c r="AF319" s="877"/>
      <c r="AL319" s="876"/>
      <c r="AM319" s="876"/>
      <c r="AN319" s="876"/>
      <c r="AO319" s="876"/>
      <c r="AP319" s="876"/>
      <c r="AQ319" s="876"/>
      <c r="AR319" s="876"/>
      <c r="AS319" s="876"/>
      <c r="AT319" s="876"/>
      <c r="AU319" s="876"/>
      <c r="AV319" s="876"/>
      <c r="AW319" s="876"/>
      <c r="AX319" s="876"/>
      <c r="AY319" s="876"/>
    </row>
    <row r="320" spans="1:51">
      <c r="A320" s="959"/>
      <c r="B320" s="959"/>
      <c r="C320" s="959"/>
      <c r="D320" s="959"/>
      <c r="E320" s="959"/>
      <c r="F320" s="959"/>
      <c r="G320" s="959"/>
      <c r="H320" s="959"/>
      <c r="I320" s="951"/>
      <c r="J320" s="952"/>
      <c r="K320" s="959"/>
      <c r="L320" s="946"/>
      <c r="M320" s="960"/>
      <c r="N320" s="1087"/>
      <c r="O320" s="942"/>
      <c r="Z320" s="882"/>
      <c r="AA320" s="958"/>
      <c r="AC320" s="882"/>
      <c r="AD320" s="958"/>
      <c r="AF320" s="877"/>
      <c r="AL320" s="876"/>
      <c r="AM320" s="876"/>
      <c r="AN320" s="876"/>
      <c r="AO320" s="876"/>
      <c r="AP320" s="876"/>
      <c r="AQ320" s="876"/>
      <c r="AR320" s="876"/>
      <c r="AS320" s="876"/>
      <c r="AT320" s="876"/>
      <c r="AU320" s="876"/>
      <c r="AV320" s="876"/>
      <c r="AW320" s="876"/>
      <c r="AX320" s="876"/>
      <c r="AY320" s="876"/>
    </row>
    <row r="321" spans="1:51">
      <c r="A321" s="959"/>
      <c r="B321" s="959"/>
      <c r="C321" s="959"/>
      <c r="D321" s="959"/>
      <c r="E321" s="959"/>
      <c r="F321" s="959"/>
      <c r="G321" s="959"/>
      <c r="H321" s="959"/>
      <c r="I321" s="951"/>
      <c r="J321" s="952"/>
      <c r="K321" s="959"/>
      <c r="L321" s="946"/>
      <c r="M321" s="960"/>
      <c r="N321" s="1087"/>
      <c r="O321" s="942"/>
      <c r="Z321" s="882"/>
      <c r="AA321" s="958"/>
      <c r="AC321" s="882"/>
      <c r="AD321" s="958"/>
      <c r="AF321" s="877"/>
      <c r="AL321" s="876"/>
      <c r="AM321" s="876"/>
      <c r="AN321" s="876"/>
      <c r="AO321" s="876"/>
      <c r="AP321" s="876"/>
      <c r="AQ321" s="876"/>
      <c r="AR321" s="876"/>
      <c r="AS321" s="876"/>
      <c r="AT321" s="876"/>
      <c r="AU321" s="876"/>
      <c r="AV321" s="876"/>
      <c r="AW321" s="876"/>
      <c r="AX321" s="876"/>
      <c r="AY321" s="876"/>
    </row>
    <row r="322" spans="1:51">
      <c r="A322" s="959"/>
      <c r="B322" s="959"/>
      <c r="C322" s="959"/>
      <c r="D322" s="959"/>
      <c r="E322" s="959"/>
      <c r="F322" s="959"/>
      <c r="G322" s="959"/>
      <c r="H322" s="959"/>
      <c r="I322" s="951"/>
      <c r="J322" s="952"/>
      <c r="K322" s="959"/>
      <c r="L322" s="946"/>
      <c r="M322" s="960"/>
      <c r="N322" s="1087"/>
      <c r="O322" s="942"/>
      <c r="Z322" s="882"/>
      <c r="AA322" s="958"/>
      <c r="AC322" s="882"/>
      <c r="AD322" s="958"/>
      <c r="AF322" s="877"/>
      <c r="AL322" s="876"/>
      <c r="AM322" s="876"/>
      <c r="AN322" s="876"/>
      <c r="AO322" s="876"/>
      <c r="AP322" s="876"/>
      <c r="AQ322" s="876"/>
      <c r="AR322" s="876"/>
      <c r="AS322" s="876"/>
      <c r="AT322" s="876"/>
      <c r="AU322" s="876"/>
      <c r="AV322" s="876"/>
      <c r="AW322" s="876"/>
      <c r="AX322" s="876"/>
      <c r="AY322" s="876"/>
    </row>
    <row r="323" spans="1:51">
      <c r="A323" s="959"/>
      <c r="B323" s="959"/>
      <c r="C323" s="959"/>
      <c r="D323" s="959"/>
      <c r="E323" s="959"/>
      <c r="F323" s="959"/>
      <c r="G323" s="959"/>
      <c r="H323" s="959"/>
      <c r="I323" s="951"/>
      <c r="J323" s="952"/>
      <c r="K323" s="959"/>
      <c r="L323" s="946"/>
      <c r="M323" s="960"/>
      <c r="N323" s="1087"/>
      <c r="O323" s="942"/>
      <c r="Z323" s="882"/>
      <c r="AA323" s="958"/>
      <c r="AC323" s="882"/>
      <c r="AD323" s="958"/>
      <c r="AF323" s="877"/>
      <c r="AL323" s="876"/>
      <c r="AM323" s="876"/>
      <c r="AN323" s="876"/>
      <c r="AO323" s="876"/>
      <c r="AP323" s="876"/>
      <c r="AQ323" s="876"/>
      <c r="AR323" s="876"/>
      <c r="AS323" s="876"/>
      <c r="AT323" s="876"/>
      <c r="AU323" s="876"/>
      <c r="AV323" s="876"/>
      <c r="AW323" s="876"/>
      <c r="AX323" s="876"/>
      <c r="AY323" s="876"/>
    </row>
    <row r="324" spans="1:51">
      <c r="A324" s="959"/>
      <c r="B324" s="959"/>
      <c r="C324" s="959"/>
      <c r="D324" s="959"/>
      <c r="E324" s="959"/>
      <c r="F324" s="959"/>
      <c r="G324" s="959"/>
      <c r="H324" s="959"/>
      <c r="I324" s="951"/>
      <c r="J324" s="952"/>
      <c r="K324" s="959"/>
      <c r="L324" s="946"/>
      <c r="M324" s="960"/>
      <c r="N324" s="1087"/>
      <c r="O324" s="942"/>
      <c r="Z324" s="882"/>
      <c r="AA324" s="958"/>
      <c r="AC324" s="882"/>
      <c r="AD324" s="958"/>
      <c r="AF324" s="877"/>
      <c r="AL324" s="876"/>
      <c r="AM324" s="876"/>
      <c r="AN324" s="876"/>
      <c r="AO324" s="876"/>
      <c r="AP324" s="876"/>
      <c r="AQ324" s="876"/>
      <c r="AR324" s="876"/>
      <c r="AS324" s="876"/>
      <c r="AT324" s="876"/>
      <c r="AU324" s="876"/>
      <c r="AV324" s="876"/>
      <c r="AW324" s="876"/>
      <c r="AX324" s="876"/>
      <c r="AY324" s="876"/>
    </row>
    <row r="325" spans="1:51">
      <c r="A325" s="943"/>
      <c r="B325" s="943"/>
      <c r="C325" s="943"/>
      <c r="D325" s="943"/>
      <c r="E325" s="943"/>
      <c r="F325" s="943"/>
      <c r="G325" s="943"/>
      <c r="H325" s="943"/>
      <c r="I325" s="944"/>
      <c r="J325" s="945"/>
      <c r="K325" s="946"/>
      <c r="L325" s="946"/>
      <c r="M325" s="947"/>
      <c r="N325" s="1087"/>
      <c r="O325" s="942"/>
      <c r="Z325" s="882"/>
      <c r="AA325" s="966"/>
      <c r="AC325" s="882"/>
      <c r="AD325" s="966"/>
      <c r="AF325" s="877"/>
      <c r="AL325" s="876"/>
      <c r="AM325" s="876"/>
      <c r="AN325" s="876"/>
      <c r="AO325" s="876"/>
      <c r="AP325" s="876"/>
      <c r="AQ325" s="876"/>
      <c r="AR325" s="876"/>
      <c r="AS325" s="876"/>
      <c r="AT325" s="876"/>
      <c r="AU325" s="876"/>
      <c r="AV325" s="876"/>
      <c r="AW325" s="876"/>
      <c r="AX325" s="876"/>
      <c r="AY325" s="876"/>
    </row>
    <row r="326" spans="1:51">
      <c r="A326" s="950"/>
      <c r="B326" s="950"/>
      <c r="C326" s="950"/>
      <c r="D326" s="950"/>
      <c r="E326" s="950"/>
      <c r="F326" s="950"/>
      <c r="G326" s="950"/>
      <c r="H326" s="950"/>
      <c r="I326" s="951"/>
      <c r="J326" s="967"/>
      <c r="K326" s="946"/>
      <c r="L326" s="946"/>
      <c r="M326" s="960"/>
      <c r="N326" s="1087"/>
      <c r="O326" s="961"/>
      <c r="Z326" s="882"/>
      <c r="AA326" s="966"/>
      <c r="AC326" s="882"/>
      <c r="AD326" s="966"/>
      <c r="AF326" s="877"/>
      <c r="AL326" s="876"/>
      <c r="AM326" s="876"/>
      <c r="AN326" s="876"/>
      <c r="AO326" s="876"/>
      <c r="AP326" s="876"/>
      <c r="AQ326" s="876"/>
      <c r="AR326" s="876"/>
      <c r="AS326" s="876"/>
      <c r="AT326" s="876"/>
      <c r="AU326" s="876"/>
      <c r="AV326" s="876"/>
      <c r="AW326" s="876"/>
      <c r="AX326" s="876"/>
      <c r="AY326" s="876"/>
    </row>
    <row r="327" spans="1:51">
      <c r="A327" s="950"/>
      <c r="B327" s="950"/>
      <c r="C327" s="950"/>
      <c r="D327" s="950"/>
      <c r="E327" s="950"/>
      <c r="F327" s="950"/>
      <c r="G327" s="950"/>
      <c r="H327" s="950"/>
      <c r="I327" s="951"/>
      <c r="J327" s="952"/>
      <c r="K327" s="959"/>
      <c r="L327" s="946"/>
      <c r="M327" s="960"/>
      <c r="N327" s="1087"/>
      <c r="O327" s="942"/>
      <c r="Z327" s="882"/>
      <c r="AA327" s="958"/>
      <c r="AC327" s="882"/>
      <c r="AD327" s="958"/>
      <c r="AF327" s="877"/>
      <c r="AL327" s="876"/>
      <c r="AM327" s="876"/>
      <c r="AN327" s="876"/>
      <c r="AO327" s="876"/>
      <c r="AP327" s="876"/>
      <c r="AQ327" s="876"/>
      <c r="AR327" s="876"/>
      <c r="AS327" s="876"/>
      <c r="AT327" s="876"/>
      <c r="AU327" s="876"/>
      <c r="AV327" s="876"/>
      <c r="AW327" s="876"/>
      <c r="AX327" s="876"/>
      <c r="AY327" s="876"/>
    </row>
    <row r="328" spans="1:51">
      <c r="A328" s="950"/>
      <c r="B328" s="950"/>
      <c r="C328" s="950"/>
      <c r="D328" s="950"/>
      <c r="E328" s="950"/>
      <c r="F328" s="950"/>
      <c r="G328" s="950"/>
      <c r="H328" s="950"/>
      <c r="I328" s="951"/>
      <c r="J328" s="945"/>
      <c r="K328" s="946"/>
      <c r="L328" s="946"/>
      <c r="M328" s="947"/>
      <c r="N328" s="1087"/>
      <c r="O328" s="942"/>
      <c r="Z328" s="882"/>
      <c r="AA328" s="958"/>
      <c r="AC328" s="882"/>
      <c r="AD328" s="958"/>
      <c r="AF328" s="877"/>
      <c r="AL328" s="876"/>
      <c r="AM328" s="876"/>
      <c r="AN328" s="876"/>
      <c r="AO328" s="876"/>
      <c r="AP328" s="876"/>
      <c r="AQ328" s="876"/>
      <c r="AR328" s="876"/>
      <c r="AS328" s="876"/>
      <c r="AT328" s="876"/>
      <c r="AU328" s="876"/>
      <c r="AV328" s="876"/>
      <c r="AW328" s="876"/>
      <c r="AX328" s="876"/>
      <c r="AY328" s="876"/>
    </row>
    <row r="329" spans="1:51">
      <c r="A329" s="943"/>
      <c r="B329" s="943"/>
      <c r="C329" s="943"/>
      <c r="D329" s="943"/>
      <c r="E329" s="943"/>
      <c r="F329" s="943"/>
      <c r="G329" s="943"/>
      <c r="H329" s="943"/>
      <c r="I329" s="944"/>
      <c r="J329" s="968"/>
      <c r="K329" s="959"/>
      <c r="L329" s="946"/>
      <c r="M329" s="948"/>
      <c r="N329" s="1087"/>
      <c r="O329" s="942"/>
      <c r="Z329" s="882"/>
      <c r="AA329" s="958"/>
      <c r="AC329" s="882"/>
      <c r="AD329" s="958"/>
      <c r="AF329" s="877"/>
      <c r="AL329" s="876"/>
      <c r="AM329" s="876"/>
      <c r="AN329" s="876"/>
      <c r="AO329" s="876"/>
      <c r="AP329" s="876"/>
      <c r="AQ329" s="876"/>
      <c r="AR329" s="876"/>
      <c r="AS329" s="876"/>
      <c r="AT329" s="876"/>
      <c r="AU329" s="876"/>
      <c r="AV329" s="876"/>
      <c r="AW329" s="876"/>
      <c r="AX329" s="876"/>
      <c r="AY329" s="876"/>
    </row>
    <row r="330" spans="1:51">
      <c r="A330" s="943"/>
      <c r="B330" s="943"/>
      <c r="C330" s="943"/>
      <c r="D330" s="943"/>
      <c r="E330" s="943"/>
      <c r="F330" s="943"/>
      <c r="G330" s="943"/>
      <c r="H330" s="943"/>
      <c r="I330" s="944"/>
      <c r="J330" s="968"/>
      <c r="K330" s="959"/>
      <c r="L330" s="946"/>
      <c r="M330" s="947"/>
      <c r="N330" s="1087"/>
      <c r="O330" s="942"/>
      <c r="Z330" s="882"/>
      <c r="AA330" s="958"/>
      <c r="AC330" s="882"/>
      <c r="AD330" s="958"/>
      <c r="AF330" s="877"/>
      <c r="AL330" s="876"/>
      <c r="AM330" s="876"/>
      <c r="AN330" s="876"/>
      <c r="AO330" s="876"/>
      <c r="AP330" s="876"/>
      <c r="AQ330" s="876"/>
      <c r="AR330" s="876"/>
      <c r="AS330" s="876"/>
      <c r="AT330" s="876"/>
      <c r="AU330" s="876"/>
      <c r="AV330" s="876"/>
      <c r="AW330" s="876"/>
      <c r="AX330" s="876"/>
      <c r="AY330" s="876"/>
    </row>
    <row r="331" spans="1:51">
      <c r="A331" s="943"/>
      <c r="B331" s="943"/>
      <c r="C331" s="943"/>
      <c r="D331" s="943"/>
      <c r="E331" s="943"/>
      <c r="F331" s="943"/>
      <c r="G331" s="943"/>
      <c r="H331" s="943"/>
      <c r="I331" s="944"/>
      <c r="J331" s="968"/>
      <c r="K331" s="959"/>
      <c r="L331" s="946"/>
      <c r="M331" s="948"/>
      <c r="N331" s="1087"/>
      <c r="O331" s="942"/>
      <c r="Z331" s="882"/>
      <c r="AA331" s="958"/>
      <c r="AC331" s="882"/>
      <c r="AD331" s="958"/>
      <c r="AF331" s="877"/>
      <c r="AL331" s="876"/>
      <c r="AM331" s="876"/>
      <c r="AN331" s="876"/>
      <c r="AO331" s="876"/>
      <c r="AP331" s="876"/>
      <c r="AQ331" s="876"/>
      <c r="AR331" s="876"/>
      <c r="AS331" s="876"/>
      <c r="AT331" s="876"/>
      <c r="AU331" s="876"/>
      <c r="AV331" s="876"/>
      <c r="AW331" s="876"/>
      <c r="AX331" s="876"/>
      <c r="AY331" s="876"/>
    </row>
    <row r="332" spans="1:51">
      <c r="A332" s="943"/>
      <c r="B332" s="943"/>
      <c r="C332" s="943"/>
      <c r="D332" s="943"/>
      <c r="E332" s="943"/>
      <c r="F332" s="943"/>
      <c r="G332" s="943"/>
      <c r="H332" s="943"/>
      <c r="I332" s="944"/>
      <c r="J332" s="968"/>
      <c r="K332" s="959"/>
      <c r="L332" s="946"/>
      <c r="M332" s="948"/>
      <c r="N332" s="1087"/>
      <c r="O332" s="942"/>
      <c r="Z332" s="882"/>
      <c r="AA332" s="958"/>
      <c r="AC332" s="882"/>
      <c r="AD332" s="958"/>
      <c r="AF332" s="877"/>
      <c r="AL332" s="876"/>
      <c r="AM332" s="876"/>
      <c r="AN332" s="876"/>
      <c r="AO332" s="876"/>
      <c r="AP332" s="876"/>
      <c r="AQ332" s="876"/>
      <c r="AR332" s="876"/>
      <c r="AS332" s="876"/>
      <c r="AT332" s="876"/>
      <c r="AU332" s="876"/>
      <c r="AV332" s="876"/>
      <c r="AW332" s="876"/>
      <c r="AX332" s="876"/>
      <c r="AY332" s="876"/>
    </row>
    <row r="333" spans="1:51">
      <c r="A333" s="943"/>
      <c r="B333" s="943"/>
      <c r="C333" s="943"/>
      <c r="D333" s="943"/>
      <c r="E333" s="943"/>
      <c r="F333" s="943"/>
      <c r="G333" s="943"/>
      <c r="H333" s="943"/>
      <c r="I333" s="944"/>
      <c r="J333" s="952"/>
      <c r="K333" s="959"/>
      <c r="L333" s="946"/>
      <c r="M333" s="948"/>
      <c r="N333" s="1087"/>
      <c r="O333" s="942"/>
      <c r="Z333" s="882"/>
      <c r="AA333" s="958"/>
      <c r="AC333" s="882"/>
      <c r="AD333" s="958"/>
      <c r="AF333" s="877"/>
      <c r="AL333" s="876"/>
      <c r="AM333" s="876"/>
      <c r="AN333" s="876"/>
      <c r="AO333" s="876"/>
      <c r="AP333" s="876"/>
      <c r="AQ333" s="876"/>
      <c r="AR333" s="876"/>
      <c r="AS333" s="876"/>
      <c r="AT333" s="876"/>
      <c r="AU333" s="876"/>
      <c r="AV333" s="876"/>
      <c r="AW333" s="876"/>
      <c r="AX333" s="876"/>
      <c r="AY333" s="876"/>
    </row>
    <row r="334" spans="1:51">
      <c r="A334" s="943"/>
      <c r="B334" s="943"/>
      <c r="C334" s="943"/>
      <c r="D334" s="943"/>
      <c r="E334" s="943"/>
      <c r="F334" s="943"/>
      <c r="G334" s="943"/>
      <c r="H334" s="943"/>
      <c r="I334" s="944"/>
      <c r="J334" s="952"/>
      <c r="K334" s="959"/>
      <c r="L334" s="946"/>
      <c r="M334" s="948"/>
      <c r="N334" s="1087"/>
      <c r="O334" s="942"/>
      <c r="Z334" s="882"/>
      <c r="AA334" s="958"/>
      <c r="AC334" s="882"/>
      <c r="AD334" s="958"/>
      <c r="AF334" s="877"/>
      <c r="AL334" s="876"/>
      <c r="AM334" s="876"/>
      <c r="AN334" s="876"/>
      <c r="AO334" s="876"/>
      <c r="AP334" s="876"/>
      <c r="AQ334" s="876"/>
      <c r="AR334" s="876"/>
      <c r="AS334" s="876"/>
      <c r="AT334" s="876"/>
      <c r="AU334" s="876"/>
      <c r="AV334" s="876"/>
      <c r="AW334" s="876"/>
      <c r="AX334" s="876"/>
      <c r="AY334" s="876"/>
    </row>
    <row r="335" spans="1:51">
      <c r="A335" s="943"/>
      <c r="B335" s="943"/>
      <c r="C335" s="943"/>
      <c r="D335" s="943"/>
      <c r="E335" s="943"/>
      <c r="F335" s="943"/>
      <c r="G335" s="943"/>
      <c r="H335" s="943"/>
      <c r="I335" s="944"/>
      <c r="J335" s="945"/>
      <c r="K335" s="946"/>
      <c r="L335" s="946"/>
      <c r="M335" s="947"/>
      <c r="N335" s="1087"/>
      <c r="O335" s="942"/>
      <c r="Z335" s="882"/>
      <c r="AA335" s="958"/>
      <c r="AC335" s="882"/>
      <c r="AD335" s="958"/>
      <c r="AF335" s="877"/>
      <c r="AL335" s="876"/>
      <c r="AM335" s="876"/>
      <c r="AN335" s="876"/>
      <c r="AO335" s="876"/>
      <c r="AP335" s="876"/>
      <c r="AQ335" s="876"/>
      <c r="AR335" s="876"/>
      <c r="AS335" s="876"/>
      <c r="AT335" s="876"/>
      <c r="AU335" s="876"/>
      <c r="AV335" s="876"/>
      <c r="AW335" s="876"/>
      <c r="AX335" s="876"/>
      <c r="AY335" s="876"/>
    </row>
    <row r="336" spans="1:51">
      <c r="A336" s="950"/>
      <c r="B336" s="950"/>
      <c r="C336" s="950"/>
      <c r="D336" s="950"/>
      <c r="E336" s="950"/>
      <c r="F336" s="950"/>
      <c r="G336" s="950"/>
      <c r="H336" s="950"/>
      <c r="I336" s="951"/>
      <c r="J336" s="968"/>
      <c r="K336" s="959"/>
      <c r="L336" s="959"/>
      <c r="M336" s="948"/>
      <c r="N336" s="1087"/>
      <c r="O336" s="942"/>
      <c r="Z336" s="882"/>
      <c r="AA336" s="958"/>
      <c r="AC336" s="882"/>
      <c r="AD336" s="958"/>
      <c r="AF336" s="877"/>
      <c r="AL336" s="876"/>
      <c r="AM336" s="876"/>
      <c r="AN336" s="876"/>
      <c r="AO336" s="876"/>
      <c r="AP336" s="876"/>
      <c r="AQ336" s="876"/>
      <c r="AR336" s="876"/>
      <c r="AS336" s="876"/>
      <c r="AT336" s="876"/>
      <c r="AU336" s="876"/>
      <c r="AV336" s="876"/>
      <c r="AW336" s="876"/>
      <c r="AX336" s="876"/>
      <c r="AY336" s="876"/>
    </row>
    <row r="337" spans="1:51">
      <c r="A337" s="950"/>
      <c r="B337" s="950"/>
      <c r="C337" s="950"/>
      <c r="D337" s="950"/>
      <c r="E337" s="950"/>
      <c r="F337" s="950"/>
      <c r="G337" s="950"/>
      <c r="H337" s="950"/>
      <c r="I337" s="951"/>
      <c r="J337" s="968"/>
      <c r="K337" s="959"/>
      <c r="L337" s="959"/>
      <c r="M337" s="948"/>
      <c r="N337" s="1087"/>
      <c r="O337" s="942"/>
      <c r="Z337" s="882"/>
      <c r="AA337" s="958"/>
      <c r="AC337" s="882"/>
      <c r="AD337" s="958"/>
      <c r="AF337" s="877"/>
      <c r="AL337" s="876"/>
      <c r="AM337" s="876"/>
      <c r="AN337" s="876"/>
      <c r="AO337" s="876"/>
      <c r="AP337" s="876"/>
      <c r="AQ337" s="876"/>
      <c r="AR337" s="876"/>
      <c r="AS337" s="876"/>
      <c r="AT337" s="876"/>
      <c r="AU337" s="876"/>
      <c r="AV337" s="876"/>
      <c r="AW337" s="876"/>
      <c r="AX337" s="876"/>
      <c r="AY337" s="876"/>
    </row>
    <row r="338" spans="1:51">
      <c r="A338" s="950"/>
      <c r="B338" s="950"/>
      <c r="C338" s="950"/>
      <c r="D338" s="950"/>
      <c r="E338" s="950"/>
      <c r="F338" s="950"/>
      <c r="G338" s="950"/>
      <c r="H338" s="950"/>
      <c r="I338" s="951"/>
      <c r="J338" s="968"/>
      <c r="K338" s="959"/>
      <c r="L338" s="959"/>
      <c r="M338" s="948"/>
      <c r="N338" s="1087"/>
      <c r="O338" s="942"/>
      <c r="Z338" s="882"/>
      <c r="AA338" s="958"/>
      <c r="AC338" s="882"/>
      <c r="AD338" s="958"/>
      <c r="AF338" s="877"/>
      <c r="AL338" s="876"/>
      <c r="AM338" s="876"/>
      <c r="AN338" s="876"/>
      <c r="AO338" s="876"/>
      <c r="AP338" s="876"/>
      <c r="AQ338" s="876"/>
      <c r="AR338" s="876"/>
      <c r="AS338" s="876"/>
      <c r="AT338" s="876"/>
      <c r="AU338" s="876"/>
      <c r="AV338" s="876"/>
      <c r="AW338" s="876"/>
      <c r="AX338" s="876"/>
      <c r="AY338" s="876"/>
    </row>
    <row r="339" spans="1:51">
      <c r="A339" s="950"/>
      <c r="B339" s="950"/>
      <c r="C339" s="950"/>
      <c r="D339" s="950"/>
      <c r="E339" s="950"/>
      <c r="F339" s="950"/>
      <c r="G339" s="950"/>
      <c r="H339" s="950"/>
      <c r="I339" s="951"/>
      <c r="J339" s="968"/>
      <c r="K339" s="959"/>
      <c r="L339" s="959"/>
      <c r="M339" s="948"/>
      <c r="N339" s="1087"/>
      <c r="O339" s="942"/>
      <c r="Z339" s="882"/>
      <c r="AA339" s="958"/>
      <c r="AC339" s="882"/>
      <c r="AD339" s="958"/>
      <c r="AF339" s="877"/>
      <c r="AL339" s="876"/>
      <c r="AM339" s="876"/>
      <c r="AN339" s="876"/>
      <c r="AO339" s="876"/>
      <c r="AP339" s="876"/>
      <c r="AQ339" s="876"/>
      <c r="AR339" s="876"/>
      <c r="AS339" s="876"/>
      <c r="AT339" s="876"/>
      <c r="AU339" s="876"/>
      <c r="AV339" s="876"/>
      <c r="AW339" s="876"/>
      <c r="AX339" s="876"/>
      <c r="AY339" s="876"/>
    </row>
    <row r="340" spans="1:51">
      <c r="A340" s="969"/>
      <c r="B340" s="969"/>
      <c r="C340" s="969"/>
      <c r="D340" s="969"/>
      <c r="E340" s="969"/>
      <c r="F340" s="969"/>
      <c r="G340" s="969"/>
      <c r="H340" s="969"/>
      <c r="I340" s="944"/>
      <c r="J340" s="945"/>
      <c r="K340" s="946"/>
      <c r="L340" s="946"/>
      <c r="M340" s="947"/>
      <c r="N340" s="1087"/>
      <c r="O340" s="942"/>
      <c r="Z340" s="882"/>
      <c r="AA340" s="958"/>
      <c r="AC340" s="882"/>
      <c r="AD340" s="958"/>
      <c r="AF340" s="877"/>
      <c r="AL340" s="876"/>
      <c r="AM340" s="876"/>
      <c r="AN340" s="876"/>
      <c r="AO340" s="876"/>
      <c r="AP340" s="876"/>
      <c r="AQ340" s="876"/>
      <c r="AR340" s="876"/>
      <c r="AS340" s="876"/>
      <c r="AT340" s="876"/>
      <c r="AU340" s="876"/>
      <c r="AV340" s="876"/>
      <c r="AW340" s="876"/>
      <c r="AX340" s="876"/>
      <c r="AY340" s="876"/>
    </row>
    <row r="341" spans="1:51">
      <c r="A341" s="970"/>
      <c r="B341" s="970"/>
      <c r="C341" s="970"/>
      <c r="D341" s="970"/>
      <c r="E341" s="970"/>
      <c r="F341" s="970"/>
      <c r="G341" s="970"/>
      <c r="H341" s="970"/>
      <c r="I341" s="971"/>
      <c r="J341" s="968"/>
      <c r="K341" s="970"/>
      <c r="L341" s="970"/>
      <c r="M341" s="948"/>
      <c r="N341" s="1087"/>
      <c r="O341" s="942"/>
      <c r="Z341" s="882"/>
      <c r="AA341" s="958"/>
      <c r="AC341" s="882"/>
      <c r="AD341" s="958"/>
      <c r="AF341" s="877"/>
      <c r="AL341" s="876"/>
      <c r="AM341" s="876"/>
      <c r="AN341" s="876"/>
      <c r="AO341" s="876"/>
      <c r="AP341" s="876"/>
      <c r="AQ341" s="876"/>
      <c r="AR341" s="876"/>
      <c r="AS341" s="876"/>
      <c r="AT341" s="876"/>
      <c r="AU341" s="876"/>
      <c r="AV341" s="876"/>
      <c r="AW341" s="876"/>
      <c r="AX341" s="876"/>
      <c r="AY341" s="876"/>
    </row>
    <row r="342" spans="1:51">
      <c r="A342" s="970"/>
      <c r="B342" s="970"/>
      <c r="C342" s="970"/>
      <c r="D342" s="970"/>
      <c r="E342" s="970"/>
      <c r="F342" s="970"/>
      <c r="G342" s="970"/>
      <c r="H342" s="970"/>
      <c r="I342" s="971"/>
      <c r="J342" s="968"/>
      <c r="K342" s="970"/>
      <c r="L342" s="970"/>
      <c r="M342" s="948"/>
      <c r="N342" s="1087"/>
      <c r="O342" s="942"/>
      <c r="Z342" s="882"/>
      <c r="AA342" s="958"/>
      <c r="AC342" s="882"/>
      <c r="AD342" s="958"/>
      <c r="AF342" s="877"/>
      <c r="AL342" s="876"/>
      <c r="AM342" s="876"/>
      <c r="AN342" s="876"/>
      <c r="AO342" s="876"/>
      <c r="AP342" s="876"/>
      <c r="AQ342" s="876"/>
      <c r="AR342" s="876"/>
      <c r="AS342" s="876"/>
      <c r="AT342" s="876"/>
      <c r="AU342" s="876"/>
      <c r="AV342" s="876"/>
      <c r="AW342" s="876"/>
      <c r="AX342" s="876"/>
      <c r="AY342" s="876"/>
    </row>
    <row r="343" spans="1:51">
      <c r="A343" s="970"/>
      <c r="B343" s="970"/>
      <c r="C343" s="970"/>
      <c r="D343" s="970"/>
      <c r="E343" s="970"/>
      <c r="F343" s="970"/>
      <c r="G343" s="970"/>
      <c r="H343" s="970"/>
      <c r="I343" s="971"/>
      <c r="J343" s="968"/>
      <c r="K343" s="970"/>
      <c r="L343" s="970"/>
      <c r="M343" s="948"/>
      <c r="N343" s="1087"/>
      <c r="O343" s="942"/>
      <c r="Z343" s="882"/>
      <c r="AA343" s="958"/>
      <c r="AC343" s="882"/>
      <c r="AD343" s="958"/>
      <c r="AF343" s="877"/>
      <c r="AL343" s="876"/>
      <c r="AM343" s="876"/>
      <c r="AN343" s="876"/>
      <c r="AO343" s="876"/>
      <c r="AP343" s="876"/>
      <c r="AQ343" s="876"/>
      <c r="AR343" s="876"/>
      <c r="AS343" s="876"/>
      <c r="AT343" s="876"/>
      <c r="AU343" s="876"/>
      <c r="AV343" s="876"/>
      <c r="AW343" s="876"/>
      <c r="AX343" s="876"/>
      <c r="AY343" s="876"/>
    </row>
    <row r="344" spans="1:51">
      <c r="A344" s="970"/>
      <c r="B344" s="970"/>
      <c r="C344" s="970"/>
      <c r="D344" s="970"/>
      <c r="E344" s="970"/>
      <c r="F344" s="970"/>
      <c r="G344" s="970"/>
      <c r="H344" s="970"/>
      <c r="I344" s="971"/>
      <c r="J344" s="968"/>
      <c r="K344" s="970"/>
      <c r="L344" s="970"/>
      <c r="M344" s="948"/>
      <c r="N344" s="1087"/>
      <c r="O344" s="942"/>
      <c r="Z344" s="882"/>
      <c r="AA344" s="958"/>
      <c r="AC344" s="882"/>
      <c r="AD344" s="958"/>
      <c r="AF344" s="877"/>
      <c r="AL344" s="876"/>
      <c r="AM344" s="876"/>
      <c r="AN344" s="876"/>
      <c r="AO344" s="876"/>
      <c r="AP344" s="876"/>
      <c r="AQ344" s="876"/>
      <c r="AR344" s="876"/>
      <c r="AS344" s="876"/>
      <c r="AT344" s="876"/>
      <c r="AU344" s="876"/>
      <c r="AV344" s="876"/>
      <c r="AW344" s="876"/>
      <c r="AX344" s="876"/>
      <c r="AY344" s="876"/>
    </row>
    <row r="345" spans="1:51">
      <c r="A345" s="970"/>
      <c r="B345" s="970"/>
      <c r="C345" s="970"/>
      <c r="D345" s="970"/>
      <c r="E345" s="970"/>
      <c r="F345" s="970"/>
      <c r="G345" s="970"/>
      <c r="H345" s="970"/>
      <c r="I345" s="971"/>
      <c r="J345" s="968"/>
      <c r="K345" s="970"/>
      <c r="L345" s="970"/>
      <c r="M345" s="948"/>
      <c r="N345" s="1087"/>
      <c r="O345" s="942"/>
      <c r="Z345" s="882"/>
      <c r="AA345" s="958"/>
      <c r="AC345" s="882"/>
      <c r="AD345" s="958"/>
      <c r="AF345" s="877"/>
      <c r="AL345" s="876"/>
      <c r="AM345" s="876"/>
      <c r="AN345" s="876"/>
      <c r="AO345" s="876"/>
      <c r="AP345" s="876"/>
      <c r="AQ345" s="876"/>
      <c r="AR345" s="876"/>
      <c r="AS345" s="876"/>
      <c r="AT345" s="876"/>
      <c r="AU345" s="876"/>
      <c r="AV345" s="876"/>
      <c r="AW345" s="876"/>
      <c r="AX345" s="876"/>
      <c r="AY345" s="876"/>
    </row>
    <row r="346" spans="1:51">
      <c r="A346" s="959"/>
      <c r="B346" s="959"/>
      <c r="C346" s="959"/>
      <c r="D346" s="959"/>
      <c r="E346" s="959"/>
      <c r="F346" s="959"/>
      <c r="G346" s="959"/>
      <c r="H346" s="959"/>
      <c r="I346" s="951"/>
      <c r="J346" s="1232"/>
      <c r="K346" s="1232"/>
      <c r="L346" s="1232"/>
      <c r="M346" s="948"/>
      <c r="N346" s="1087"/>
      <c r="O346" s="942"/>
      <c r="Z346" s="942"/>
      <c r="AA346" s="958"/>
      <c r="AC346" s="942"/>
      <c r="AD346" s="958"/>
      <c r="AF346" s="877"/>
      <c r="AL346" s="876"/>
      <c r="AM346" s="876"/>
      <c r="AN346" s="876"/>
      <c r="AO346" s="876"/>
      <c r="AP346" s="876"/>
      <c r="AQ346" s="876"/>
      <c r="AR346" s="876"/>
      <c r="AS346" s="876"/>
      <c r="AT346" s="876"/>
      <c r="AU346" s="876"/>
      <c r="AV346" s="876"/>
      <c r="AW346" s="876"/>
      <c r="AX346" s="876"/>
      <c r="AY346" s="876"/>
    </row>
    <row r="347" spans="1:51">
      <c r="A347" s="970"/>
      <c r="B347" s="970"/>
      <c r="C347" s="970"/>
      <c r="D347" s="970"/>
      <c r="E347" s="970"/>
      <c r="F347" s="970"/>
      <c r="G347" s="970"/>
      <c r="H347" s="970"/>
      <c r="I347" s="971"/>
      <c r="J347" s="1227"/>
      <c r="K347" s="1227"/>
      <c r="L347" s="1227"/>
      <c r="M347" s="948"/>
      <c r="N347" s="1087"/>
      <c r="O347" s="942"/>
      <c r="Z347" s="942"/>
      <c r="AA347" s="958"/>
      <c r="AC347" s="942"/>
      <c r="AD347" s="958"/>
      <c r="AL347" s="876"/>
      <c r="AM347" s="876"/>
      <c r="AN347" s="876"/>
      <c r="AO347" s="876"/>
      <c r="AP347" s="876"/>
      <c r="AQ347" s="876"/>
      <c r="AR347" s="876"/>
      <c r="AS347" s="876"/>
      <c r="AT347" s="876"/>
      <c r="AU347" s="876"/>
      <c r="AV347" s="876"/>
      <c r="AW347" s="876"/>
      <c r="AX347" s="876"/>
      <c r="AY347" s="876"/>
    </row>
    <row r="348" spans="1:51">
      <c r="A348" s="970"/>
      <c r="B348" s="970"/>
      <c r="C348" s="970"/>
      <c r="D348" s="970"/>
      <c r="E348" s="970"/>
      <c r="F348" s="970"/>
      <c r="G348" s="970"/>
      <c r="H348" s="970"/>
      <c r="I348" s="971"/>
      <c r="J348" s="1230"/>
      <c r="K348" s="1230"/>
      <c r="L348" s="1230"/>
      <c r="M348" s="948"/>
      <c r="N348" s="1087"/>
      <c r="O348" s="942"/>
      <c r="Z348" s="942"/>
      <c r="AA348" s="958"/>
      <c r="AC348" s="942"/>
      <c r="AD348" s="958"/>
      <c r="AF348" s="916"/>
      <c r="AL348" s="876"/>
      <c r="AM348" s="876"/>
      <c r="AN348" s="876"/>
      <c r="AO348" s="876"/>
      <c r="AP348" s="876"/>
      <c r="AQ348" s="876"/>
      <c r="AR348" s="876"/>
      <c r="AS348" s="876"/>
      <c r="AT348" s="876"/>
      <c r="AU348" s="876"/>
      <c r="AV348" s="876"/>
      <c r="AW348" s="876"/>
      <c r="AX348" s="876"/>
      <c r="AY348" s="876"/>
    </row>
    <row r="349" spans="1:51">
      <c r="A349" s="924"/>
      <c r="B349" s="924"/>
      <c r="C349" s="924"/>
      <c r="D349" s="924"/>
      <c r="E349" s="924"/>
      <c r="F349" s="924"/>
      <c r="G349" s="924"/>
      <c r="H349" s="924"/>
      <c r="I349" s="925"/>
      <c r="J349" s="905"/>
      <c r="K349" s="924"/>
      <c r="L349" s="924"/>
      <c r="M349" s="905"/>
      <c r="N349" s="924"/>
      <c r="O349" s="942"/>
      <c r="AL349" s="876"/>
      <c r="AM349" s="876"/>
      <c r="AN349" s="876"/>
      <c r="AO349" s="876"/>
      <c r="AP349" s="876"/>
      <c r="AQ349" s="876"/>
      <c r="AR349" s="876"/>
      <c r="AS349" s="876"/>
      <c r="AT349" s="876"/>
      <c r="AU349" s="876"/>
      <c r="AV349" s="876"/>
      <c r="AW349" s="876"/>
      <c r="AX349" s="876"/>
      <c r="AY349" s="876"/>
    </row>
    <row r="350" spans="1:51">
      <c r="A350" s="924"/>
      <c r="B350" s="924"/>
      <c r="C350" s="924"/>
      <c r="D350" s="924"/>
      <c r="E350" s="924"/>
      <c r="F350" s="924"/>
      <c r="G350" s="924"/>
      <c r="H350" s="924"/>
      <c r="I350" s="925"/>
      <c r="J350" s="905"/>
      <c r="K350" s="924"/>
      <c r="L350" s="924"/>
      <c r="M350" s="905"/>
      <c r="N350" s="924"/>
      <c r="O350" s="942"/>
      <c r="AL350" s="876"/>
      <c r="AM350" s="876"/>
      <c r="AN350" s="876"/>
      <c r="AO350" s="876"/>
      <c r="AP350" s="876"/>
      <c r="AQ350" s="876"/>
      <c r="AR350" s="876"/>
      <c r="AS350" s="876"/>
      <c r="AT350" s="876"/>
      <c r="AU350" s="876"/>
      <c r="AV350" s="876"/>
      <c r="AW350" s="876"/>
      <c r="AX350" s="876"/>
      <c r="AY350" s="876"/>
    </row>
    <row r="351" spans="1:51">
      <c r="A351" s="924"/>
      <c r="B351" s="924"/>
      <c r="C351" s="924"/>
      <c r="D351" s="924"/>
      <c r="E351" s="924"/>
      <c r="F351" s="924"/>
      <c r="G351" s="924"/>
      <c r="H351" s="924"/>
      <c r="I351" s="925"/>
      <c r="J351" s="905"/>
      <c r="K351" s="924"/>
      <c r="L351" s="924"/>
      <c r="M351" s="905"/>
      <c r="N351" s="924"/>
      <c r="O351" s="942"/>
      <c r="AL351" s="876"/>
      <c r="AM351" s="876"/>
      <c r="AN351" s="876"/>
      <c r="AO351" s="876"/>
      <c r="AP351" s="876"/>
      <c r="AQ351" s="876"/>
      <c r="AR351" s="876"/>
      <c r="AS351" s="876"/>
      <c r="AT351" s="876"/>
      <c r="AU351" s="876"/>
      <c r="AV351" s="876"/>
      <c r="AW351" s="876"/>
      <c r="AX351" s="876"/>
      <c r="AY351" s="876"/>
    </row>
    <row r="352" spans="1:51">
      <c r="A352" s="924"/>
      <c r="B352" s="924"/>
      <c r="C352" s="924"/>
      <c r="D352" s="924"/>
      <c r="E352" s="924"/>
      <c r="F352" s="924"/>
      <c r="G352" s="924"/>
      <c r="H352" s="924"/>
      <c r="I352" s="925"/>
      <c r="J352" s="905"/>
      <c r="K352" s="924"/>
      <c r="L352" s="924"/>
      <c r="M352" s="905"/>
      <c r="N352" s="924"/>
      <c r="O352" s="942"/>
      <c r="AL352" s="876"/>
      <c r="AM352" s="876"/>
      <c r="AN352" s="876"/>
      <c r="AO352" s="876"/>
      <c r="AP352" s="876"/>
      <c r="AQ352" s="876"/>
      <c r="AR352" s="876"/>
      <c r="AS352" s="876"/>
      <c r="AT352" s="876"/>
      <c r="AU352" s="876"/>
      <c r="AV352" s="876"/>
      <c r="AW352" s="876"/>
      <c r="AX352" s="876"/>
      <c r="AY352" s="876"/>
    </row>
    <row r="353" spans="1:51">
      <c r="A353" s="924"/>
      <c r="B353" s="924"/>
      <c r="C353" s="924"/>
      <c r="D353" s="924"/>
      <c r="E353" s="924"/>
      <c r="F353" s="924"/>
      <c r="G353" s="924"/>
      <c r="H353" s="924"/>
      <c r="I353" s="925"/>
      <c r="J353" s="905"/>
      <c r="K353" s="924"/>
      <c r="L353" s="924"/>
      <c r="M353" s="905"/>
      <c r="N353" s="924"/>
      <c r="O353" s="942"/>
      <c r="AL353" s="876"/>
      <c r="AM353" s="876"/>
      <c r="AN353" s="876"/>
      <c r="AO353" s="876"/>
      <c r="AP353" s="876"/>
      <c r="AQ353" s="876"/>
      <c r="AR353" s="876"/>
      <c r="AS353" s="876"/>
      <c r="AT353" s="876"/>
      <c r="AU353" s="876"/>
      <c r="AV353" s="876"/>
      <c r="AW353" s="876"/>
      <c r="AX353" s="876"/>
      <c r="AY353" s="876"/>
    </row>
    <row r="354" spans="1:51">
      <c r="A354" s="924"/>
      <c r="B354" s="924"/>
      <c r="C354" s="924"/>
      <c r="D354" s="924"/>
      <c r="E354" s="924"/>
      <c r="F354" s="924"/>
      <c r="G354" s="924"/>
      <c r="H354" s="924"/>
      <c r="I354" s="925"/>
      <c r="J354" s="905"/>
      <c r="K354" s="924"/>
      <c r="L354" s="924"/>
      <c r="M354" s="905"/>
      <c r="N354" s="924"/>
      <c r="O354" s="942"/>
      <c r="AL354" s="876"/>
      <c r="AM354" s="876"/>
      <c r="AN354" s="876"/>
      <c r="AO354" s="876"/>
      <c r="AP354" s="876"/>
      <c r="AQ354" s="876"/>
      <c r="AR354" s="876"/>
      <c r="AS354" s="876"/>
      <c r="AT354" s="876"/>
      <c r="AU354" s="876"/>
      <c r="AV354" s="876"/>
      <c r="AW354" s="876"/>
      <c r="AX354" s="876"/>
      <c r="AY354" s="876"/>
    </row>
    <row r="355" spans="1:51">
      <c r="A355" s="924"/>
      <c r="B355" s="924"/>
      <c r="C355" s="924"/>
      <c r="D355" s="924"/>
      <c r="E355" s="924"/>
      <c r="F355" s="924"/>
      <c r="G355" s="924"/>
      <c r="H355" s="924"/>
      <c r="I355" s="925"/>
      <c r="J355" s="905"/>
      <c r="K355" s="924"/>
      <c r="L355" s="924"/>
      <c r="M355" s="905"/>
      <c r="N355" s="924"/>
      <c r="O355" s="942"/>
      <c r="AL355" s="876"/>
      <c r="AM355" s="876"/>
      <c r="AN355" s="876"/>
      <c r="AO355" s="876"/>
      <c r="AP355" s="876"/>
      <c r="AQ355" s="876"/>
      <c r="AR355" s="876"/>
      <c r="AS355" s="876"/>
      <c r="AT355" s="876"/>
      <c r="AU355" s="876"/>
      <c r="AV355" s="876"/>
      <c r="AW355" s="876"/>
      <c r="AX355" s="876"/>
      <c r="AY355" s="876"/>
    </row>
    <row r="356" spans="1:51">
      <c r="A356" s="924"/>
      <c r="B356" s="924"/>
      <c r="C356" s="924"/>
      <c r="D356" s="924"/>
      <c r="E356" s="924"/>
      <c r="F356" s="924"/>
      <c r="G356" s="924"/>
      <c r="H356" s="924"/>
      <c r="I356" s="925"/>
      <c r="J356" s="905"/>
      <c r="K356" s="924"/>
      <c r="L356" s="924"/>
      <c r="M356" s="905"/>
      <c r="N356" s="924"/>
      <c r="O356" s="942"/>
      <c r="AL356" s="876"/>
      <c r="AM356" s="876"/>
      <c r="AN356" s="876"/>
      <c r="AO356" s="876"/>
      <c r="AP356" s="876"/>
      <c r="AQ356" s="876"/>
      <c r="AR356" s="876"/>
      <c r="AS356" s="876"/>
      <c r="AT356" s="876"/>
      <c r="AU356" s="876"/>
      <c r="AV356" s="876"/>
      <c r="AW356" s="876"/>
      <c r="AX356" s="876"/>
      <c r="AY356" s="876"/>
    </row>
  </sheetData>
  <sheetProtection algorithmName="SHA-512" hashValue="+6DyCdNf6ELryP6xN33b756rYRX3fAs//METi+1WWYidCX2mPt5QAulrcZRljG4nmYXLwaaX0I5jO3xdrl3sqw==" saltValue="whm2NgTTifU1ooU+xBUijg==" spinCount="100000" sheet="1" formatColumns="0" formatRows="0" selectLockedCells="1"/>
  <customSheetViews>
    <customSheetView guid="{B79CB868-E256-4BC8-93B8-32C16DA3E61B}"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3"/>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5"/>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6"/>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7"/>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8"/>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10"/>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1"/>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2"/>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6"/>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7"/>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8"/>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21"/>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22"/>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23"/>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2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25"/>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26"/>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 guid="{987A3FAC-920D-4C0C-8129-D8F4AFD7E477}"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29"/>
      <headerFooter alignWithMargins="0">
        <oddFooter>&amp;R&amp;"Book Antiqua,Bold"&amp;10Schedule-1/ Page &amp;P of &amp;N</oddFooter>
      </headerFooter>
    </customSheetView>
  </customSheetViews>
  <mergeCells count="39">
    <mergeCell ref="Z295:AA295"/>
    <mergeCell ref="AC295:AD295"/>
    <mergeCell ref="AG295:AH295"/>
    <mergeCell ref="AG299:AH299"/>
    <mergeCell ref="AG303:AH303"/>
    <mergeCell ref="AG284:AH284"/>
    <mergeCell ref="AG288:AH288"/>
    <mergeCell ref="AG292:AH292"/>
    <mergeCell ref="B20:J20"/>
    <mergeCell ref="H247:M247"/>
    <mergeCell ref="H248:M248"/>
    <mergeCell ref="A288:L288"/>
    <mergeCell ref="A284:O284"/>
    <mergeCell ref="H246:M246"/>
    <mergeCell ref="A250:O250"/>
    <mergeCell ref="H249:M249"/>
    <mergeCell ref="F253:O253"/>
    <mergeCell ref="J347:L347"/>
    <mergeCell ref="B251:O251"/>
    <mergeCell ref="B252:O252"/>
    <mergeCell ref="A285:O285"/>
    <mergeCell ref="J348:L348"/>
    <mergeCell ref="J289:L289"/>
    <mergeCell ref="J290:L290"/>
    <mergeCell ref="J291:L291"/>
    <mergeCell ref="J292:L292"/>
    <mergeCell ref="J346:L346"/>
    <mergeCell ref="A294:O294"/>
    <mergeCell ref="AG11:AH11"/>
    <mergeCell ref="AG15:AH15"/>
    <mergeCell ref="Z15:AA15"/>
    <mergeCell ref="AC15:AD15"/>
    <mergeCell ref="C11:E11"/>
    <mergeCell ref="A13:O13"/>
    <mergeCell ref="A3:O3"/>
    <mergeCell ref="A4:O4"/>
    <mergeCell ref="A7:L7"/>
    <mergeCell ref="AG3:AH3"/>
    <mergeCell ref="AG7:AH7"/>
  </mergeCells>
  <phoneticPr fontId="2" type="noConversion"/>
  <conditionalFormatting sqref="O314:O315 O341:O345 O305:O306 O309:O311 O301:O302 O318:O324 O327 O329:O334 O336:O339 O18:O19">
    <cfRule type="expression" dxfId="364" priority="7125" stopIfTrue="1">
      <formula>M18=""</formula>
    </cfRule>
  </conditionalFormatting>
  <conditionalFormatting sqref="AA325:AA326 AA316:AA317 AD316:AD317 AD325:AD326 O308 O317 M308 M326:M327 M315 M317:M324 O326">
    <cfRule type="cellIs" dxfId="363" priority="7126" stopIfTrue="1" operator="equal">
      <formula>"a"</formula>
    </cfRule>
  </conditionalFormatting>
  <conditionalFormatting sqref="AD341:AD345 AA341:AA345 AA300:AA311 AA329:AA339 AA327 AA314:AA315 AA318:AA324 AD329:AD339 AD314:AD315 AD327 AD318:AD324 AD300:AD311 AD18:AD21 AA18:AA21 AD23:AD40 AA23:AA40 AA246 AD246">
    <cfRule type="cellIs" dxfId="362" priority="7127" stopIfTrue="1" operator="equal">
      <formula>#REF!</formula>
    </cfRule>
  </conditionalFormatting>
  <conditionalFormatting sqref="M18:M20 I27:I39">
    <cfRule type="cellIs" dxfId="361" priority="7124" stopIfTrue="1" operator="equal">
      <formula>"a"</formula>
    </cfRule>
  </conditionalFormatting>
  <conditionalFormatting sqref="M18:M20 G23:G39 I125:I245 M125:M245 G125:G245 I23:I123 M100:M123 G100:G123">
    <cfRule type="expression" dxfId="360" priority="7123" stopIfTrue="1">
      <formula>F18&gt;0</formula>
    </cfRule>
  </conditionalFormatting>
  <conditionalFormatting sqref="AA22 AD22">
    <cfRule type="cellIs" dxfId="359" priority="5520" stopIfTrue="1" operator="equal">
      <formula>#REF!</formula>
    </cfRule>
  </conditionalFormatting>
  <conditionalFormatting sqref="M22:M99">
    <cfRule type="cellIs" dxfId="358" priority="5340" stopIfTrue="1" operator="equal">
      <formula>"a"</formula>
    </cfRule>
  </conditionalFormatting>
  <conditionalFormatting sqref="M22:M99">
    <cfRule type="expression" dxfId="357" priority="5322" stopIfTrue="1">
      <formula>L22&gt;0</formula>
    </cfRule>
  </conditionalFormatting>
  <conditionalFormatting sqref="G22:G99">
    <cfRule type="expression" dxfId="356" priority="4908" stopIfTrue="1">
      <formula>F22&gt;0</formula>
    </cfRule>
  </conditionalFormatting>
  <conditionalFormatting sqref="I125:I245 I23:I123">
    <cfRule type="expression" dxfId="355" priority="4361" stopIfTrue="1">
      <formula>F23&gt;0</formula>
    </cfRule>
  </conditionalFormatting>
  <conditionalFormatting sqref="I23:I99">
    <cfRule type="cellIs" dxfId="354" priority="4033" stopIfTrue="1" operator="equal">
      <formula>"a"</formula>
    </cfRule>
  </conditionalFormatting>
  <conditionalFormatting sqref="G40">
    <cfRule type="expression" dxfId="353" priority="3678" stopIfTrue="1">
      <formula>F40&gt;0</formula>
    </cfRule>
  </conditionalFormatting>
  <conditionalFormatting sqref="I40">
    <cfRule type="expression" dxfId="352" priority="3676" stopIfTrue="1">
      <formula>F40&gt;0</formula>
    </cfRule>
  </conditionalFormatting>
  <conditionalFormatting sqref="I40">
    <cfRule type="cellIs" dxfId="351" priority="3675" stopIfTrue="1" operator="equal">
      <formula>"a"</formula>
    </cfRule>
  </conditionalFormatting>
  <conditionalFormatting sqref="I40">
    <cfRule type="expression" dxfId="350" priority="3674" stopIfTrue="1">
      <formula>H40&gt;0</formula>
    </cfRule>
  </conditionalFormatting>
  <conditionalFormatting sqref="AA42 AD42">
    <cfRule type="cellIs" dxfId="349" priority="3671" stopIfTrue="1" operator="equal">
      <formula>#REF!</formula>
    </cfRule>
  </conditionalFormatting>
  <conditionalFormatting sqref="G42 I42">
    <cfRule type="expression" dxfId="348" priority="3669" stopIfTrue="1">
      <formula>F42&gt;0</formula>
    </cfRule>
  </conditionalFormatting>
  <conditionalFormatting sqref="AA41 AD41">
    <cfRule type="cellIs" dxfId="347" priority="3668" stopIfTrue="1" operator="equal">
      <formula>#REF!</formula>
    </cfRule>
  </conditionalFormatting>
  <conditionalFormatting sqref="G41">
    <cfRule type="expression" dxfId="346" priority="3665" stopIfTrue="1">
      <formula>F41&gt;0</formula>
    </cfRule>
  </conditionalFormatting>
  <conditionalFormatting sqref="I42">
    <cfRule type="expression" dxfId="345" priority="3663" stopIfTrue="1">
      <formula>F42&gt;0</formula>
    </cfRule>
  </conditionalFormatting>
  <conditionalFormatting sqref="I42">
    <cfRule type="cellIs" dxfId="344" priority="3662" stopIfTrue="1" operator="equal">
      <formula>"a"</formula>
    </cfRule>
  </conditionalFormatting>
  <conditionalFormatting sqref="I41">
    <cfRule type="cellIs" dxfId="343" priority="1225" stopIfTrue="1" operator="equal">
      <formula>"a"</formula>
    </cfRule>
  </conditionalFormatting>
  <conditionalFormatting sqref="I41">
    <cfRule type="expression" dxfId="342" priority="1224" stopIfTrue="1">
      <formula>H41&gt;0</formula>
    </cfRule>
  </conditionalFormatting>
  <conditionalFormatting sqref="I41">
    <cfRule type="expression" dxfId="341" priority="1223" stopIfTrue="1">
      <formula>F41&gt;0</formula>
    </cfRule>
  </conditionalFormatting>
  <conditionalFormatting sqref="I22:I99">
    <cfRule type="cellIs" dxfId="340" priority="1222" stopIfTrue="1" operator="equal">
      <formula>"a"</formula>
    </cfRule>
  </conditionalFormatting>
  <conditionalFormatting sqref="I22:I99">
    <cfRule type="expression" dxfId="339" priority="1221" stopIfTrue="1">
      <formula>H22&gt;0</formula>
    </cfRule>
  </conditionalFormatting>
  <conditionalFormatting sqref="I22:I99">
    <cfRule type="expression" dxfId="338" priority="1220" stopIfTrue="1">
      <formula>F22&gt;0</formula>
    </cfRule>
  </conditionalFormatting>
  <conditionalFormatting sqref="AD125 AA125 AA245 AD245 AA230:AA235 AD230:AD235 AA210 AD210 AA203:AA208 AD203:AD208 AA190:AA195 AD190:AD195 AA177:AA182 AD177:AD182 AA164:AA169 AD164:AD169 AA147:AA152 AD147:AD152 AA131:AA136 AD131:AD136">
    <cfRule type="cellIs" dxfId="337" priority="1111" stopIfTrue="1" operator="equal">
      <formula>#REF!</formula>
    </cfRule>
  </conditionalFormatting>
  <conditionalFormatting sqref="M125:M245">
    <cfRule type="cellIs" dxfId="336" priority="1108" stopIfTrue="1" operator="equal">
      <formula>"a"</formula>
    </cfRule>
  </conditionalFormatting>
  <conditionalFormatting sqref="I125:I245">
    <cfRule type="cellIs" dxfId="335" priority="1105" stopIfTrue="1" operator="equal">
      <formula>"a"</formula>
    </cfRule>
  </conditionalFormatting>
  <conditionalFormatting sqref="AA124 AD124">
    <cfRule type="cellIs" dxfId="334" priority="950" stopIfTrue="1" operator="equal">
      <formula>#REF!</formula>
    </cfRule>
  </conditionalFormatting>
  <conditionalFormatting sqref="G44 I44 I53 G53">
    <cfRule type="expression" dxfId="333" priority="940" stopIfTrue="1">
      <formula>F44&gt;0</formula>
    </cfRule>
  </conditionalFormatting>
  <conditionalFormatting sqref="I44 I53">
    <cfRule type="expression" dxfId="332" priority="937" stopIfTrue="1">
      <formula>F44&gt;0</formula>
    </cfRule>
  </conditionalFormatting>
  <conditionalFormatting sqref="AD43 AA43">
    <cfRule type="cellIs" dxfId="331" priority="936" stopIfTrue="1" operator="equal">
      <formula>#REF!</formula>
    </cfRule>
  </conditionalFormatting>
  <conditionalFormatting sqref="I43 G43">
    <cfRule type="expression" dxfId="330" priority="935" stopIfTrue="1">
      <formula>F43&gt;0</formula>
    </cfRule>
  </conditionalFormatting>
  <conditionalFormatting sqref="I43">
    <cfRule type="expression" dxfId="329" priority="934" stopIfTrue="1">
      <formula>F43&gt;0</formula>
    </cfRule>
  </conditionalFormatting>
  <conditionalFormatting sqref="I43">
    <cfRule type="cellIs" dxfId="328" priority="933" stopIfTrue="1" operator="equal">
      <formula>"a"</formula>
    </cfRule>
  </conditionalFormatting>
  <conditionalFormatting sqref="AA44 AD44 AD53 AA53">
    <cfRule type="cellIs" dxfId="327" priority="932" stopIfTrue="1" operator="equal">
      <formula>#REF!</formula>
    </cfRule>
  </conditionalFormatting>
  <conditionalFormatting sqref="I44 I53">
    <cfRule type="cellIs" dxfId="326" priority="931" stopIfTrue="1" operator="equal">
      <formula>"a"</formula>
    </cfRule>
  </conditionalFormatting>
  <conditionalFormatting sqref="G49:G50 I49:I50">
    <cfRule type="expression" dxfId="325" priority="918" stopIfTrue="1">
      <formula>F49&gt;0</formula>
    </cfRule>
  </conditionalFormatting>
  <conditionalFormatting sqref="I49:I50">
    <cfRule type="expression" dxfId="324" priority="915" stopIfTrue="1">
      <formula>F49&gt;0</formula>
    </cfRule>
  </conditionalFormatting>
  <conditionalFormatting sqref="AD48 AA48">
    <cfRule type="cellIs" dxfId="323" priority="914" stopIfTrue="1" operator="equal">
      <formula>#REF!</formula>
    </cfRule>
  </conditionalFormatting>
  <conditionalFormatting sqref="I48 G48">
    <cfRule type="expression" dxfId="322" priority="913" stopIfTrue="1">
      <formula>F48&gt;0</formula>
    </cfRule>
  </conditionalFormatting>
  <conditionalFormatting sqref="I48">
    <cfRule type="expression" dxfId="321" priority="912" stopIfTrue="1">
      <formula>F48&gt;0</formula>
    </cfRule>
  </conditionalFormatting>
  <conditionalFormatting sqref="I48">
    <cfRule type="cellIs" dxfId="320" priority="911" stopIfTrue="1" operator="equal">
      <formula>"a"</formula>
    </cfRule>
  </conditionalFormatting>
  <conditionalFormatting sqref="AA49:AA50 AD49:AD50">
    <cfRule type="cellIs" dxfId="319" priority="910" stopIfTrue="1" operator="equal">
      <formula>#REF!</formula>
    </cfRule>
  </conditionalFormatting>
  <conditionalFormatting sqref="I49:I50">
    <cfRule type="cellIs" dxfId="318" priority="909" stopIfTrue="1" operator="equal">
      <formula>"a"</formula>
    </cfRule>
  </conditionalFormatting>
  <conditionalFormatting sqref="AA52 AD52">
    <cfRule type="cellIs" dxfId="317" priority="908" stopIfTrue="1" operator="equal">
      <formula>#REF!</formula>
    </cfRule>
  </conditionalFormatting>
  <conditionalFormatting sqref="G52 I52">
    <cfRule type="expression" dxfId="316" priority="907" stopIfTrue="1">
      <formula>F52&gt;0</formula>
    </cfRule>
  </conditionalFormatting>
  <conditionalFormatting sqref="I52">
    <cfRule type="expression" dxfId="315" priority="904" stopIfTrue="1">
      <formula>F52&gt;0</formula>
    </cfRule>
  </conditionalFormatting>
  <conditionalFormatting sqref="I52">
    <cfRule type="cellIs" dxfId="314" priority="903" stopIfTrue="1" operator="equal">
      <formula>"a"</formula>
    </cfRule>
  </conditionalFormatting>
  <conditionalFormatting sqref="AA51 AD51">
    <cfRule type="cellIs" dxfId="313" priority="902" stopIfTrue="1" operator="equal">
      <formula>#REF!</formula>
    </cfRule>
  </conditionalFormatting>
  <conditionalFormatting sqref="G51 I51">
    <cfRule type="expression" dxfId="312" priority="901" stopIfTrue="1">
      <formula>F51&gt;0</formula>
    </cfRule>
  </conditionalFormatting>
  <conditionalFormatting sqref="I51">
    <cfRule type="expression" dxfId="311" priority="898" stopIfTrue="1">
      <formula>F51&gt;0</formula>
    </cfRule>
  </conditionalFormatting>
  <conditionalFormatting sqref="I51">
    <cfRule type="cellIs" dxfId="310" priority="897" stopIfTrue="1" operator="equal">
      <formula>"a"</formula>
    </cfRule>
  </conditionalFormatting>
  <conditionalFormatting sqref="I45 G45">
    <cfRule type="expression" dxfId="309" priority="896" stopIfTrue="1">
      <formula>F45&gt;0</formula>
    </cfRule>
  </conditionalFormatting>
  <conditionalFormatting sqref="I45">
    <cfRule type="expression" dxfId="308" priority="893" stopIfTrue="1">
      <formula>F45&gt;0</formula>
    </cfRule>
  </conditionalFormatting>
  <conditionalFormatting sqref="AD45 AA45">
    <cfRule type="cellIs" dxfId="307" priority="892" stopIfTrue="1" operator="equal">
      <formula>#REF!</formula>
    </cfRule>
  </conditionalFormatting>
  <conditionalFormatting sqref="I45">
    <cfRule type="cellIs" dxfId="306" priority="891" stopIfTrue="1" operator="equal">
      <formula>"a"</formula>
    </cfRule>
  </conditionalFormatting>
  <conditionalFormatting sqref="AA47 AD47">
    <cfRule type="cellIs" dxfId="305" priority="890" stopIfTrue="1" operator="equal">
      <formula>#REF!</formula>
    </cfRule>
  </conditionalFormatting>
  <conditionalFormatting sqref="G47 I47">
    <cfRule type="expression" dxfId="304" priority="889" stopIfTrue="1">
      <formula>F47&gt;0</formula>
    </cfRule>
  </conditionalFormatting>
  <conditionalFormatting sqref="I47">
    <cfRule type="expression" dxfId="303" priority="886" stopIfTrue="1">
      <formula>F47&gt;0</formula>
    </cfRule>
  </conditionalFormatting>
  <conditionalFormatting sqref="I47">
    <cfRule type="cellIs" dxfId="302" priority="885" stopIfTrue="1" operator="equal">
      <formula>"a"</formula>
    </cfRule>
  </conditionalFormatting>
  <conditionalFormatting sqref="AA46 AD46">
    <cfRule type="cellIs" dxfId="301" priority="884" stopIfTrue="1" operator="equal">
      <formula>#REF!</formula>
    </cfRule>
  </conditionalFormatting>
  <conditionalFormatting sqref="G46 I46">
    <cfRule type="expression" dxfId="300" priority="883" stopIfTrue="1">
      <formula>F46&gt;0</formula>
    </cfRule>
  </conditionalFormatting>
  <conditionalFormatting sqref="I46">
    <cfRule type="expression" dxfId="299" priority="880" stopIfTrue="1">
      <formula>F46&gt;0</formula>
    </cfRule>
  </conditionalFormatting>
  <conditionalFormatting sqref="I46">
    <cfRule type="cellIs" dxfId="298" priority="879" stopIfTrue="1" operator="equal">
      <formula>"a"</formula>
    </cfRule>
  </conditionalFormatting>
  <conditionalFormatting sqref="G89 I89">
    <cfRule type="expression" dxfId="297" priority="878" stopIfTrue="1">
      <formula>F89&gt;0</formula>
    </cfRule>
  </conditionalFormatting>
  <conditionalFormatting sqref="I89">
    <cfRule type="expression" dxfId="296" priority="875" stopIfTrue="1">
      <formula>F89&gt;0</formula>
    </cfRule>
  </conditionalFormatting>
  <conditionalFormatting sqref="AD88 AA88">
    <cfRule type="cellIs" dxfId="295" priority="874" stopIfTrue="1" operator="equal">
      <formula>#REF!</formula>
    </cfRule>
  </conditionalFormatting>
  <conditionalFormatting sqref="I88 G88">
    <cfRule type="expression" dxfId="294" priority="873" stopIfTrue="1">
      <formula>F88&gt;0</formula>
    </cfRule>
  </conditionalFormatting>
  <conditionalFormatting sqref="I88">
    <cfRule type="expression" dxfId="293" priority="872" stopIfTrue="1">
      <formula>F88&gt;0</formula>
    </cfRule>
  </conditionalFormatting>
  <conditionalFormatting sqref="I88">
    <cfRule type="cellIs" dxfId="292" priority="871" stopIfTrue="1" operator="equal">
      <formula>"a"</formula>
    </cfRule>
  </conditionalFormatting>
  <conditionalFormatting sqref="AA89 AD89">
    <cfRule type="cellIs" dxfId="291" priority="870" stopIfTrue="1" operator="equal">
      <formula>#REF!</formula>
    </cfRule>
  </conditionalFormatting>
  <conditionalFormatting sqref="I89">
    <cfRule type="cellIs" dxfId="290" priority="869" stopIfTrue="1" operator="equal">
      <formula>"a"</formula>
    </cfRule>
  </conditionalFormatting>
  <conditionalFormatting sqref="AA87 AD87">
    <cfRule type="cellIs" dxfId="289" priority="856" stopIfTrue="1" operator="equal">
      <formula>#REF!</formula>
    </cfRule>
  </conditionalFormatting>
  <conditionalFormatting sqref="G87 I87">
    <cfRule type="expression" dxfId="288" priority="855" stopIfTrue="1">
      <formula>F87&gt;0</formula>
    </cfRule>
  </conditionalFormatting>
  <conditionalFormatting sqref="I87">
    <cfRule type="expression" dxfId="287" priority="852" stopIfTrue="1">
      <formula>F87&gt;0</formula>
    </cfRule>
  </conditionalFormatting>
  <conditionalFormatting sqref="I87">
    <cfRule type="cellIs" dxfId="286" priority="851" stopIfTrue="1" operator="equal">
      <formula>"a"</formula>
    </cfRule>
  </conditionalFormatting>
  <conditionalFormatting sqref="AA54 AD54">
    <cfRule type="cellIs" dxfId="285" priority="850" stopIfTrue="1" operator="equal">
      <formula>#REF!</formula>
    </cfRule>
  </conditionalFormatting>
  <conditionalFormatting sqref="G54 I54">
    <cfRule type="expression" dxfId="284" priority="849" stopIfTrue="1">
      <formula>F54&gt;0</formula>
    </cfRule>
  </conditionalFormatting>
  <conditionalFormatting sqref="I54">
    <cfRule type="expression" dxfId="283" priority="846" stopIfTrue="1">
      <formula>F54&gt;0</formula>
    </cfRule>
  </conditionalFormatting>
  <conditionalFormatting sqref="I54">
    <cfRule type="cellIs" dxfId="282" priority="845" stopIfTrue="1" operator="equal">
      <formula>"a"</formula>
    </cfRule>
  </conditionalFormatting>
  <conditionalFormatting sqref="G83:G84 I83:I84">
    <cfRule type="expression" dxfId="281" priority="844" stopIfTrue="1">
      <formula>F83&gt;0</formula>
    </cfRule>
  </conditionalFormatting>
  <conditionalFormatting sqref="I83:I84">
    <cfRule type="expression" dxfId="280" priority="841" stopIfTrue="1">
      <formula>F83&gt;0</formula>
    </cfRule>
  </conditionalFormatting>
  <conditionalFormatting sqref="AD82 AA82">
    <cfRule type="cellIs" dxfId="279" priority="840" stopIfTrue="1" operator="equal">
      <formula>#REF!</formula>
    </cfRule>
  </conditionalFormatting>
  <conditionalFormatting sqref="I82 G82">
    <cfRule type="expression" dxfId="278" priority="839" stopIfTrue="1">
      <formula>F82&gt;0</formula>
    </cfRule>
  </conditionalFormatting>
  <conditionalFormatting sqref="I82">
    <cfRule type="expression" dxfId="277" priority="838" stopIfTrue="1">
      <formula>F82&gt;0</formula>
    </cfRule>
  </conditionalFormatting>
  <conditionalFormatting sqref="I82">
    <cfRule type="cellIs" dxfId="276" priority="837" stopIfTrue="1" operator="equal">
      <formula>"a"</formula>
    </cfRule>
  </conditionalFormatting>
  <conditionalFormatting sqref="AA83:AA84 AD83:AD84">
    <cfRule type="cellIs" dxfId="275" priority="836" stopIfTrue="1" operator="equal">
      <formula>#REF!</formula>
    </cfRule>
  </conditionalFormatting>
  <conditionalFormatting sqref="I83:I84">
    <cfRule type="cellIs" dxfId="274" priority="835" stopIfTrue="1" operator="equal">
      <formula>"a"</formula>
    </cfRule>
  </conditionalFormatting>
  <conditionalFormatting sqref="AA86 AD86">
    <cfRule type="cellIs" dxfId="273" priority="834" stopIfTrue="1" operator="equal">
      <formula>#REF!</formula>
    </cfRule>
  </conditionalFormatting>
  <conditionalFormatting sqref="G86 I86">
    <cfRule type="expression" dxfId="272" priority="833" stopIfTrue="1">
      <formula>F86&gt;0</formula>
    </cfRule>
  </conditionalFormatting>
  <conditionalFormatting sqref="I86">
    <cfRule type="expression" dxfId="271" priority="830" stopIfTrue="1">
      <formula>F86&gt;0</formula>
    </cfRule>
  </conditionalFormatting>
  <conditionalFormatting sqref="I86">
    <cfRule type="cellIs" dxfId="270" priority="829" stopIfTrue="1" operator="equal">
      <formula>"a"</formula>
    </cfRule>
  </conditionalFormatting>
  <conditionalFormatting sqref="AA85 AD85">
    <cfRule type="cellIs" dxfId="269" priority="828" stopIfTrue="1" operator="equal">
      <formula>#REF!</formula>
    </cfRule>
  </conditionalFormatting>
  <conditionalFormatting sqref="G85 I85">
    <cfRule type="expression" dxfId="268" priority="827" stopIfTrue="1">
      <formula>F85&gt;0</formula>
    </cfRule>
  </conditionalFormatting>
  <conditionalFormatting sqref="I85">
    <cfRule type="expression" dxfId="267" priority="824" stopIfTrue="1">
      <formula>F85&gt;0</formula>
    </cfRule>
  </conditionalFormatting>
  <conditionalFormatting sqref="I85">
    <cfRule type="cellIs" dxfId="266" priority="823" stopIfTrue="1" operator="equal">
      <formula>"a"</formula>
    </cfRule>
  </conditionalFormatting>
  <conditionalFormatting sqref="AA62:AA63 AD62:AD63">
    <cfRule type="cellIs" dxfId="265" priority="822" stopIfTrue="1" operator="equal">
      <formula>#REF!</formula>
    </cfRule>
  </conditionalFormatting>
  <conditionalFormatting sqref="I62:I63 G62:G63">
    <cfRule type="expression" dxfId="264" priority="821" stopIfTrue="1">
      <formula>F62&gt;0</formula>
    </cfRule>
  </conditionalFormatting>
  <conditionalFormatting sqref="I62:I63">
    <cfRule type="expression" dxfId="263" priority="818" stopIfTrue="1">
      <formula>F62&gt;0</formula>
    </cfRule>
  </conditionalFormatting>
  <conditionalFormatting sqref="I62:I63">
    <cfRule type="cellIs" dxfId="262" priority="817" stopIfTrue="1" operator="equal">
      <formula>"a"</formula>
    </cfRule>
  </conditionalFormatting>
  <conditionalFormatting sqref="AA61 AD61">
    <cfRule type="cellIs" dxfId="261" priority="816" stopIfTrue="1" operator="equal">
      <formula>#REF!</formula>
    </cfRule>
  </conditionalFormatting>
  <conditionalFormatting sqref="G61 I61">
    <cfRule type="expression" dxfId="260" priority="815" stopIfTrue="1">
      <formula>F61&gt;0</formula>
    </cfRule>
  </conditionalFormatting>
  <conditionalFormatting sqref="I61">
    <cfRule type="expression" dxfId="259" priority="812" stopIfTrue="1">
      <formula>F61&gt;0</formula>
    </cfRule>
  </conditionalFormatting>
  <conditionalFormatting sqref="I61">
    <cfRule type="cellIs" dxfId="258" priority="811" stopIfTrue="1" operator="equal">
      <formula>"a"</formula>
    </cfRule>
  </conditionalFormatting>
  <conditionalFormatting sqref="G57:G58 I57:I58">
    <cfRule type="expression" dxfId="257" priority="810" stopIfTrue="1">
      <formula>F57&gt;0</formula>
    </cfRule>
  </conditionalFormatting>
  <conditionalFormatting sqref="I57:I58">
    <cfRule type="expression" dxfId="256" priority="807" stopIfTrue="1">
      <formula>F57&gt;0</formula>
    </cfRule>
  </conditionalFormatting>
  <conditionalFormatting sqref="AD56 AA56">
    <cfRule type="cellIs" dxfId="255" priority="806" stopIfTrue="1" operator="equal">
      <formula>#REF!</formula>
    </cfRule>
  </conditionalFormatting>
  <conditionalFormatting sqref="I56 G56">
    <cfRule type="expression" dxfId="254" priority="805" stopIfTrue="1">
      <formula>F56&gt;0</formula>
    </cfRule>
  </conditionalFormatting>
  <conditionalFormatting sqref="I56">
    <cfRule type="expression" dxfId="253" priority="804" stopIfTrue="1">
      <formula>F56&gt;0</formula>
    </cfRule>
  </conditionalFormatting>
  <conditionalFormatting sqref="I56">
    <cfRule type="cellIs" dxfId="252" priority="803" stopIfTrue="1" operator="equal">
      <formula>"a"</formula>
    </cfRule>
  </conditionalFormatting>
  <conditionalFormatting sqref="AA57:AA58 AD57:AD58">
    <cfRule type="cellIs" dxfId="251" priority="802" stopIfTrue="1" operator="equal">
      <formula>#REF!</formula>
    </cfRule>
  </conditionalFormatting>
  <conditionalFormatting sqref="I57:I58">
    <cfRule type="cellIs" dxfId="250" priority="801" stopIfTrue="1" operator="equal">
      <formula>"a"</formula>
    </cfRule>
  </conditionalFormatting>
  <conditionalFormatting sqref="AA60 AD60">
    <cfRule type="cellIs" dxfId="249" priority="800" stopIfTrue="1" operator="equal">
      <formula>#REF!</formula>
    </cfRule>
  </conditionalFormatting>
  <conditionalFormatting sqref="G60 I60">
    <cfRule type="expression" dxfId="248" priority="799" stopIfTrue="1">
      <formula>F60&gt;0</formula>
    </cfRule>
  </conditionalFormatting>
  <conditionalFormatting sqref="I60">
    <cfRule type="expression" dxfId="247" priority="796" stopIfTrue="1">
      <formula>F60&gt;0</formula>
    </cfRule>
  </conditionalFormatting>
  <conditionalFormatting sqref="I60">
    <cfRule type="cellIs" dxfId="246" priority="795" stopIfTrue="1" operator="equal">
      <formula>"a"</formula>
    </cfRule>
  </conditionalFormatting>
  <conditionalFormatting sqref="AA59 AD59">
    <cfRule type="cellIs" dxfId="245" priority="794" stopIfTrue="1" operator="equal">
      <formula>#REF!</formula>
    </cfRule>
  </conditionalFormatting>
  <conditionalFormatting sqref="G59 I59">
    <cfRule type="expression" dxfId="244" priority="793" stopIfTrue="1">
      <formula>F59&gt;0</formula>
    </cfRule>
  </conditionalFormatting>
  <conditionalFormatting sqref="I59">
    <cfRule type="expression" dxfId="243" priority="790" stopIfTrue="1">
      <formula>F59&gt;0</formula>
    </cfRule>
  </conditionalFormatting>
  <conditionalFormatting sqref="I59">
    <cfRule type="cellIs" dxfId="242" priority="789" stopIfTrue="1" operator="equal">
      <formula>"a"</formula>
    </cfRule>
  </conditionalFormatting>
  <conditionalFormatting sqref="AA55 AD55">
    <cfRule type="cellIs" dxfId="241" priority="788" stopIfTrue="1" operator="equal">
      <formula>#REF!</formula>
    </cfRule>
  </conditionalFormatting>
  <conditionalFormatting sqref="G55 I55">
    <cfRule type="expression" dxfId="240" priority="787" stopIfTrue="1">
      <formula>F55&gt;0</formula>
    </cfRule>
  </conditionalFormatting>
  <conditionalFormatting sqref="I55">
    <cfRule type="expression" dxfId="239" priority="784" stopIfTrue="1">
      <formula>F55&gt;0</formula>
    </cfRule>
  </conditionalFormatting>
  <conditionalFormatting sqref="I55">
    <cfRule type="cellIs" dxfId="238" priority="783" stopIfTrue="1" operator="equal">
      <formula>"a"</formula>
    </cfRule>
  </conditionalFormatting>
  <conditionalFormatting sqref="G78:G79 I78:I79">
    <cfRule type="expression" dxfId="237" priority="782" stopIfTrue="1">
      <formula>F78&gt;0</formula>
    </cfRule>
  </conditionalFormatting>
  <conditionalFormatting sqref="I78:I79">
    <cfRule type="expression" dxfId="236" priority="779" stopIfTrue="1">
      <formula>F78&gt;0</formula>
    </cfRule>
  </conditionalFormatting>
  <conditionalFormatting sqref="AD77 AA77">
    <cfRule type="cellIs" dxfId="235" priority="778" stopIfTrue="1" operator="equal">
      <formula>#REF!</formula>
    </cfRule>
  </conditionalFormatting>
  <conditionalFormatting sqref="I77 G77">
    <cfRule type="expression" dxfId="234" priority="777" stopIfTrue="1">
      <formula>F77&gt;0</formula>
    </cfRule>
  </conditionalFormatting>
  <conditionalFormatting sqref="I77">
    <cfRule type="expression" dxfId="233" priority="776" stopIfTrue="1">
      <formula>F77&gt;0</formula>
    </cfRule>
  </conditionalFormatting>
  <conditionalFormatting sqref="I77">
    <cfRule type="cellIs" dxfId="232" priority="775" stopIfTrue="1" operator="equal">
      <formula>"a"</formula>
    </cfRule>
  </conditionalFormatting>
  <conditionalFormatting sqref="AA78:AA79 AD78:AD79">
    <cfRule type="cellIs" dxfId="231" priority="774" stopIfTrue="1" operator="equal">
      <formula>#REF!</formula>
    </cfRule>
  </conditionalFormatting>
  <conditionalFormatting sqref="I78:I79">
    <cfRule type="cellIs" dxfId="230" priority="773" stopIfTrue="1" operator="equal">
      <formula>"a"</formula>
    </cfRule>
  </conditionalFormatting>
  <conditionalFormatting sqref="AA81 AD81">
    <cfRule type="cellIs" dxfId="229" priority="772" stopIfTrue="1" operator="equal">
      <formula>#REF!</formula>
    </cfRule>
  </conditionalFormatting>
  <conditionalFormatting sqref="G81 I81">
    <cfRule type="expression" dxfId="228" priority="771" stopIfTrue="1">
      <formula>F81&gt;0</formula>
    </cfRule>
  </conditionalFormatting>
  <conditionalFormatting sqref="I81">
    <cfRule type="expression" dxfId="227" priority="768" stopIfTrue="1">
      <formula>F81&gt;0</formula>
    </cfRule>
  </conditionalFormatting>
  <conditionalFormatting sqref="I81">
    <cfRule type="cellIs" dxfId="226" priority="767" stopIfTrue="1" operator="equal">
      <formula>"a"</formula>
    </cfRule>
  </conditionalFormatting>
  <conditionalFormatting sqref="AA80 AD80">
    <cfRule type="cellIs" dxfId="225" priority="766" stopIfTrue="1" operator="equal">
      <formula>#REF!</formula>
    </cfRule>
  </conditionalFormatting>
  <conditionalFormatting sqref="G80 I80">
    <cfRule type="expression" dxfId="224" priority="765" stopIfTrue="1">
      <formula>F80&gt;0</formula>
    </cfRule>
  </conditionalFormatting>
  <conditionalFormatting sqref="I80">
    <cfRule type="expression" dxfId="223" priority="762" stopIfTrue="1">
      <formula>F80&gt;0</formula>
    </cfRule>
  </conditionalFormatting>
  <conditionalFormatting sqref="I80">
    <cfRule type="cellIs" dxfId="222" priority="761" stopIfTrue="1" operator="equal">
      <formula>"a"</formula>
    </cfRule>
  </conditionalFormatting>
  <conditionalFormatting sqref="AA76 AD76">
    <cfRule type="cellIs" dxfId="221" priority="760" stopIfTrue="1" operator="equal">
      <formula>#REF!</formula>
    </cfRule>
  </conditionalFormatting>
  <conditionalFormatting sqref="G76 I76">
    <cfRule type="expression" dxfId="220" priority="759" stopIfTrue="1">
      <formula>F76&gt;0</formula>
    </cfRule>
  </conditionalFormatting>
  <conditionalFormatting sqref="I76">
    <cfRule type="expression" dxfId="219" priority="756" stopIfTrue="1">
      <formula>F76&gt;0</formula>
    </cfRule>
  </conditionalFormatting>
  <conditionalFormatting sqref="I76">
    <cfRule type="cellIs" dxfId="218" priority="755" stopIfTrue="1" operator="equal">
      <formula>"a"</formula>
    </cfRule>
  </conditionalFormatting>
  <conditionalFormatting sqref="AA75 AD75">
    <cfRule type="cellIs" dxfId="217" priority="754" stopIfTrue="1" operator="equal">
      <formula>#REF!</formula>
    </cfRule>
  </conditionalFormatting>
  <conditionalFormatting sqref="G75 I75">
    <cfRule type="expression" dxfId="216" priority="753" stopIfTrue="1">
      <formula>F75&gt;0</formula>
    </cfRule>
  </conditionalFormatting>
  <conditionalFormatting sqref="I75">
    <cfRule type="expression" dxfId="215" priority="750" stopIfTrue="1">
      <formula>F75&gt;0</formula>
    </cfRule>
  </conditionalFormatting>
  <conditionalFormatting sqref="I75">
    <cfRule type="cellIs" dxfId="214" priority="749" stopIfTrue="1" operator="equal">
      <formula>"a"</formula>
    </cfRule>
  </conditionalFormatting>
  <conditionalFormatting sqref="G71:G72 I71:I72">
    <cfRule type="expression" dxfId="213" priority="748" stopIfTrue="1">
      <formula>F71&gt;0</formula>
    </cfRule>
  </conditionalFormatting>
  <conditionalFormatting sqref="I71:I72">
    <cfRule type="expression" dxfId="212" priority="745" stopIfTrue="1">
      <formula>F71&gt;0</formula>
    </cfRule>
  </conditionalFormatting>
  <conditionalFormatting sqref="AD70 AA70">
    <cfRule type="cellIs" dxfId="211" priority="744" stopIfTrue="1" operator="equal">
      <formula>#REF!</formula>
    </cfRule>
  </conditionalFormatting>
  <conditionalFormatting sqref="I70 G70">
    <cfRule type="expression" dxfId="210" priority="743" stopIfTrue="1">
      <formula>F70&gt;0</formula>
    </cfRule>
  </conditionalFormatting>
  <conditionalFormatting sqref="I70">
    <cfRule type="expression" dxfId="209" priority="742" stopIfTrue="1">
      <formula>F70&gt;0</formula>
    </cfRule>
  </conditionalFormatting>
  <conditionalFormatting sqref="I70">
    <cfRule type="cellIs" dxfId="208" priority="741" stopIfTrue="1" operator="equal">
      <formula>"a"</formula>
    </cfRule>
  </conditionalFormatting>
  <conditionalFormatting sqref="AA71:AA72 AD71:AD72">
    <cfRule type="cellIs" dxfId="207" priority="740" stopIfTrue="1" operator="equal">
      <formula>#REF!</formula>
    </cfRule>
  </conditionalFormatting>
  <conditionalFormatting sqref="I71:I72">
    <cfRule type="cellIs" dxfId="206" priority="739" stopIfTrue="1" operator="equal">
      <formula>"a"</formula>
    </cfRule>
  </conditionalFormatting>
  <conditionalFormatting sqref="AA74 AD74">
    <cfRule type="cellIs" dxfId="205" priority="738" stopIfTrue="1" operator="equal">
      <formula>#REF!</formula>
    </cfRule>
  </conditionalFormatting>
  <conditionalFormatting sqref="G74 I74">
    <cfRule type="expression" dxfId="204" priority="737" stopIfTrue="1">
      <formula>F74&gt;0</formula>
    </cfRule>
  </conditionalFormatting>
  <conditionalFormatting sqref="I74">
    <cfRule type="expression" dxfId="203" priority="734" stopIfTrue="1">
      <formula>F74&gt;0</formula>
    </cfRule>
  </conditionalFormatting>
  <conditionalFormatting sqref="I74">
    <cfRule type="cellIs" dxfId="202" priority="733" stopIfTrue="1" operator="equal">
      <formula>"a"</formula>
    </cfRule>
  </conditionalFormatting>
  <conditionalFormatting sqref="AA73 AD73">
    <cfRule type="cellIs" dxfId="201" priority="732" stopIfTrue="1" operator="equal">
      <formula>#REF!</formula>
    </cfRule>
  </conditionalFormatting>
  <conditionalFormatting sqref="G73 I73">
    <cfRule type="expression" dxfId="200" priority="731" stopIfTrue="1">
      <formula>F73&gt;0</formula>
    </cfRule>
  </conditionalFormatting>
  <conditionalFormatting sqref="I73">
    <cfRule type="expression" dxfId="199" priority="728" stopIfTrue="1">
      <formula>F73&gt;0</formula>
    </cfRule>
  </conditionalFormatting>
  <conditionalFormatting sqref="I73">
    <cfRule type="cellIs" dxfId="198" priority="727" stopIfTrue="1" operator="equal">
      <formula>"a"</formula>
    </cfRule>
  </conditionalFormatting>
  <conditionalFormatting sqref="AA69 AD69">
    <cfRule type="cellIs" dxfId="197" priority="726" stopIfTrue="1" operator="equal">
      <formula>#REF!</formula>
    </cfRule>
  </conditionalFormatting>
  <conditionalFormatting sqref="G69 I69">
    <cfRule type="expression" dxfId="196" priority="725" stopIfTrue="1">
      <formula>F69&gt;0</formula>
    </cfRule>
  </conditionalFormatting>
  <conditionalFormatting sqref="I69">
    <cfRule type="expression" dxfId="195" priority="722" stopIfTrue="1">
      <formula>F69&gt;0</formula>
    </cfRule>
  </conditionalFormatting>
  <conditionalFormatting sqref="I69">
    <cfRule type="cellIs" dxfId="194" priority="721" stopIfTrue="1" operator="equal">
      <formula>"a"</formula>
    </cfRule>
  </conditionalFormatting>
  <conditionalFormatting sqref="G65:G66 I65:I66">
    <cfRule type="expression" dxfId="193" priority="720" stopIfTrue="1">
      <formula>F65&gt;0</formula>
    </cfRule>
  </conditionalFormatting>
  <conditionalFormatting sqref="I65:I66">
    <cfRule type="expression" dxfId="192" priority="717" stopIfTrue="1">
      <formula>F65&gt;0</formula>
    </cfRule>
  </conditionalFormatting>
  <conditionalFormatting sqref="AD64 AA64">
    <cfRule type="cellIs" dxfId="191" priority="716" stopIfTrue="1" operator="equal">
      <formula>#REF!</formula>
    </cfRule>
  </conditionalFormatting>
  <conditionalFormatting sqref="I64 G64">
    <cfRule type="expression" dxfId="190" priority="715" stopIfTrue="1">
      <formula>F64&gt;0</formula>
    </cfRule>
  </conditionalFormatting>
  <conditionalFormatting sqref="I64">
    <cfRule type="expression" dxfId="189" priority="714" stopIfTrue="1">
      <formula>F64&gt;0</formula>
    </cfRule>
  </conditionalFormatting>
  <conditionalFormatting sqref="I64">
    <cfRule type="cellIs" dxfId="188" priority="713" stopIfTrue="1" operator="equal">
      <formula>"a"</formula>
    </cfRule>
  </conditionalFormatting>
  <conditionalFormatting sqref="AA65:AA66 AD65:AD66">
    <cfRule type="cellIs" dxfId="187" priority="712" stopIfTrue="1" operator="equal">
      <formula>#REF!</formula>
    </cfRule>
  </conditionalFormatting>
  <conditionalFormatting sqref="I65:I66">
    <cfRule type="cellIs" dxfId="186" priority="711" stopIfTrue="1" operator="equal">
      <formula>"a"</formula>
    </cfRule>
  </conditionalFormatting>
  <conditionalFormatting sqref="AA68 AD68">
    <cfRule type="cellIs" dxfId="185" priority="710" stopIfTrue="1" operator="equal">
      <formula>#REF!</formula>
    </cfRule>
  </conditionalFormatting>
  <conditionalFormatting sqref="G68 I68">
    <cfRule type="expression" dxfId="184" priority="709" stopIfTrue="1">
      <formula>F68&gt;0</formula>
    </cfRule>
  </conditionalFormatting>
  <conditionalFormatting sqref="I68">
    <cfRule type="expression" dxfId="183" priority="706" stopIfTrue="1">
      <formula>F68&gt;0</formula>
    </cfRule>
  </conditionalFormatting>
  <conditionalFormatting sqref="I68">
    <cfRule type="cellIs" dxfId="182" priority="705" stopIfTrue="1" operator="equal">
      <formula>"a"</formula>
    </cfRule>
  </conditionalFormatting>
  <conditionalFormatting sqref="AA67 AD67">
    <cfRule type="cellIs" dxfId="181" priority="704" stopIfTrue="1" operator="equal">
      <formula>#REF!</formula>
    </cfRule>
  </conditionalFormatting>
  <conditionalFormatting sqref="G67 I67">
    <cfRule type="expression" dxfId="180" priority="703" stopIfTrue="1">
      <formula>F67&gt;0</formula>
    </cfRule>
  </conditionalFormatting>
  <conditionalFormatting sqref="I67">
    <cfRule type="expression" dxfId="179" priority="700" stopIfTrue="1">
      <formula>F67&gt;0</formula>
    </cfRule>
  </conditionalFormatting>
  <conditionalFormatting sqref="I67">
    <cfRule type="cellIs" dxfId="178" priority="699" stopIfTrue="1" operator="equal">
      <formula>"a"</formula>
    </cfRule>
  </conditionalFormatting>
  <conditionalFormatting sqref="G96 I96">
    <cfRule type="expression" dxfId="177" priority="698" stopIfTrue="1">
      <formula>F96&gt;0</formula>
    </cfRule>
  </conditionalFormatting>
  <conditionalFormatting sqref="I96">
    <cfRule type="expression" dxfId="176" priority="695" stopIfTrue="1">
      <formula>F96&gt;0</formula>
    </cfRule>
  </conditionalFormatting>
  <conditionalFormatting sqref="AD95 AA95">
    <cfRule type="cellIs" dxfId="175" priority="694" stopIfTrue="1" operator="equal">
      <formula>#REF!</formula>
    </cfRule>
  </conditionalFormatting>
  <conditionalFormatting sqref="I95 G95">
    <cfRule type="expression" dxfId="174" priority="693" stopIfTrue="1">
      <formula>F95&gt;0</formula>
    </cfRule>
  </conditionalFormatting>
  <conditionalFormatting sqref="I95">
    <cfRule type="expression" dxfId="173" priority="692" stopIfTrue="1">
      <formula>F95&gt;0</formula>
    </cfRule>
  </conditionalFormatting>
  <conditionalFormatting sqref="I95">
    <cfRule type="cellIs" dxfId="172" priority="691" stopIfTrue="1" operator="equal">
      <formula>"a"</formula>
    </cfRule>
  </conditionalFormatting>
  <conditionalFormatting sqref="AA96 AD96">
    <cfRule type="cellIs" dxfId="171" priority="690" stopIfTrue="1" operator="equal">
      <formula>#REF!</formula>
    </cfRule>
  </conditionalFormatting>
  <conditionalFormatting sqref="I96">
    <cfRule type="cellIs" dxfId="170" priority="689" stopIfTrue="1" operator="equal">
      <formula>"a"</formula>
    </cfRule>
  </conditionalFormatting>
  <conditionalFormatting sqref="AA94 AD94">
    <cfRule type="cellIs" dxfId="169" priority="676" stopIfTrue="1" operator="equal">
      <formula>#REF!</formula>
    </cfRule>
  </conditionalFormatting>
  <conditionalFormatting sqref="G94 I94">
    <cfRule type="expression" dxfId="168" priority="675" stopIfTrue="1">
      <formula>F94&gt;0</formula>
    </cfRule>
  </conditionalFormatting>
  <conditionalFormatting sqref="I94">
    <cfRule type="expression" dxfId="167" priority="672" stopIfTrue="1">
      <formula>F94&gt;0</formula>
    </cfRule>
  </conditionalFormatting>
  <conditionalFormatting sqref="I94">
    <cfRule type="cellIs" dxfId="166" priority="671" stopIfTrue="1" operator="equal">
      <formula>"a"</formula>
    </cfRule>
  </conditionalFormatting>
  <conditionalFormatting sqref="AA93 AD93">
    <cfRule type="cellIs" dxfId="165" priority="670" stopIfTrue="1" operator="equal">
      <formula>#REF!</formula>
    </cfRule>
  </conditionalFormatting>
  <conditionalFormatting sqref="G93 I93">
    <cfRule type="expression" dxfId="164" priority="669" stopIfTrue="1">
      <formula>F93&gt;0</formula>
    </cfRule>
  </conditionalFormatting>
  <conditionalFormatting sqref="I93">
    <cfRule type="expression" dxfId="163" priority="666" stopIfTrue="1">
      <formula>F93&gt;0</formula>
    </cfRule>
  </conditionalFormatting>
  <conditionalFormatting sqref="I93">
    <cfRule type="cellIs" dxfId="162" priority="665" stopIfTrue="1" operator="equal">
      <formula>"a"</formula>
    </cfRule>
  </conditionalFormatting>
  <conditionalFormatting sqref="I90 G90">
    <cfRule type="expression" dxfId="161" priority="664" stopIfTrue="1">
      <formula>F90&gt;0</formula>
    </cfRule>
  </conditionalFormatting>
  <conditionalFormatting sqref="I90">
    <cfRule type="expression" dxfId="160" priority="661" stopIfTrue="1">
      <formula>F90&gt;0</formula>
    </cfRule>
  </conditionalFormatting>
  <conditionalFormatting sqref="AD90 AA90">
    <cfRule type="cellIs" dxfId="159" priority="660" stopIfTrue="1" operator="equal">
      <formula>#REF!</formula>
    </cfRule>
  </conditionalFormatting>
  <conditionalFormatting sqref="I90">
    <cfRule type="cellIs" dxfId="158" priority="659" stopIfTrue="1" operator="equal">
      <formula>"a"</formula>
    </cfRule>
  </conditionalFormatting>
  <conditionalFormatting sqref="AA92 AD92">
    <cfRule type="cellIs" dxfId="157" priority="658" stopIfTrue="1" operator="equal">
      <formula>#REF!</formula>
    </cfRule>
  </conditionalFormatting>
  <conditionalFormatting sqref="G92 I92">
    <cfRule type="expression" dxfId="156" priority="657" stopIfTrue="1">
      <formula>F92&gt;0</formula>
    </cfRule>
  </conditionalFormatting>
  <conditionalFormatting sqref="I92">
    <cfRule type="expression" dxfId="155" priority="654" stopIfTrue="1">
      <formula>F92&gt;0</formula>
    </cfRule>
  </conditionalFormatting>
  <conditionalFormatting sqref="I92">
    <cfRule type="cellIs" dxfId="154" priority="653" stopIfTrue="1" operator="equal">
      <formula>"a"</formula>
    </cfRule>
  </conditionalFormatting>
  <conditionalFormatting sqref="AA91 AD91">
    <cfRule type="cellIs" dxfId="153" priority="652" stopIfTrue="1" operator="equal">
      <formula>#REF!</formula>
    </cfRule>
  </conditionalFormatting>
  <conditionalFormatting sqref="G91 I91">
    <cfRule type="expression" dxfId="152" priority="651" stopIfTrue="1">
      <formula>F91&gt;0</formula>
    </cfRule>
  </conditionalFormatting>
  <conditionalFormatting sqref="I91">
    <cfRule type="expression" dxfId="151" priority="648" stopIfTrue="1">
      <formula>F91&gt;0</formula>
    </cfRule>
  </conditionalFormatting>
  <conditionalFormatting sqref="I91">
    <cfRule type="cellIs" dxfId="150" priority="647" stopIfTrue="1" operator="equal">
      <formula>"a"</formula>
    </cfRule>
  </conditionalFormatting>
  <conditionalFormatting sqref="I97 G97">
    <cfRule type="expression" dxfId="149" priority="572" stopIfTrue="1">
      <formula>F97&gt;0</formula>
    </cfRule>
  </conditionalFormatting>
  <conditionalFormatting sqref="I97">
    <cfRule type="expression" dxfId="148" priority="569" stopIfTrue="1">
      <formula>F97&gt;0</formula>
    </cfRule>
  </conditionalFormatting>
  <conditionalFormatting sqref="AD97 AA97">
    <cfRule type="cellIs" dxfId="147" priority="568" stopIfTrue="1" operator="equal">
      <formula>#REF!</formula>
    </cfRule>
  </conditionalFormatting>
  <conditionalFormatting sqref="I97">
    <cfRule type="cellIs" dxfId="146" priority="567" stopIfTrue="1" operator="equal">
      <formula>"a"</formula>
    </cfRule>
  </conditionalFormatting>
  <conditionalFormatting sqref="AA99 AD99">
    <cfRule type="cellIs" dxfId="145" priority="566" stopIfTrue="1" operator="equal">
      <formula>#REF!</formula>
    </cfRule>
  </conditionalFormatting>
  <conditionalFormatting sqref="G99 I99">
    <cfRule type="expression" dxfId="144" priority="565" stopIfTrue="1">
      <formula>F99&gt;0</formula>
    </cfRule>
  </conditionalFormatting>
  <conditionalFormatting sqref="I99">
    <cfRule type="expression" dxfId="143" priority="562" stopIfTrue="1">
      <formula>F99&gt;0</formula>
    </cfRule>
  </conditionalFormatting>
  <conditionalFormatting sqref="I99">
    <cfRule type="cellIs" dxfId="142" priority="561" stopIfTrue="1" operator="equal">
      <formula>"a"</formula>
    </cfRule>
  </conditionalFormatting>
  <conditionalFormatting sqref="AA98 AD98">
    <cfRule type="cellIs" dxfId="141" priority="560" stopIfTrue="1" operator="equal">
      <formula>#REF!</formula>
    </cfRule>
  </conditionalFormatting>
  <conditionalFormatting sqref="G98 I98">
    <cfRule type="expression" dxfId="140" priority="559" stopIfTrue="1">
      <formula>F98&gt;0</formula>
    </cfRule>
  </conditionalFormatting>
  <conditionalFormatting sqref="I98">
    <cfRule type="expression" dxfId="139" priority="556" stopIfTrue="1">
      <formula>F98&gt;0</formula>
    </cfRule>
  </conditionalFormatting>
  <conditionalFormatting sqref="I98">
    <cfRule type="cellIs" dxfId="138" priority="555" stopIfTrue="1" operator="equal">
      <formula>"a"</formula>
    </cfRule>
  </conditionalFormatting>
  <conditionalFormatting sqref="G63">
    <cfRule type="expression" dxfId="137" priority="470" stopIfTrue="1">
      <formula>D63&gt;0</formula>
    </cfRule>
  </conditionalFormatting>
  <conditionalFormatting sqref="G63">
    <cfRule type="cellIs" dxfId="136" priority="469" stopIfTrue="1" operator="equal">
      <formula>"a"</formula>
    </cfRule>
  </conditionalFormatting>
  <conditionalFormatting sqref="AA236:AA243 AD236:AD243">
    <cfRule type="cellIs" dxfId="135" priority="418" stopIfTrue="1" operator="equal">
      <formula>#REF!</formula>
    </cfRule>
  </conditionalFormatting>
  <conditionalFormatting sqref="AA244 AD244">
    <cfRule type="cellIs" dxfId="134" priority="408" stopIfTrue="1" operator="equal">
      <formula>#REF!</formula>
    </cfRule>
  </conditionalFormatting>
  <conditionalFormatting sqref="AD229 AA229 AA211:AA212 AD211:AD212">
    <cfRule type="cellIs" dxfId="133" priority="403" stopIfTrue="1" operator="equal">
      <formula>#REF!</formula>
    </cfRule>
  </conditionalFormatting>
  <conditionalFormatting sqref="M100:M111">
    <cfRule type="cellIs" dxfId="132" priority="224" stopIfTrue="1" operator="equal">
      <formula>"a"</formula>
    </cfRule>
  </conditionalFormatting>
  <conditionalFormatting sqref="I100:I111">
    <cfRule type="cellIs" dxfId="131" priority="220" stopIfTrue="1" operator="equal">
      <formula>"a"</formula>
    </cfRule>
  </conditionalFormatting>
  <conditionalFormatting sqref="I100:I111">
    <cfRule type="cellIs" dxfId="130" priority="219" stopIfTrue="1" operator="equal">
      <formula>"a"</formula>
    </cfRule>
  </conditionalFormatting>
  <conditionalFormatting sqref="G111 I111">
    <cfRule type="expression" dxfId="129" priority="184" stopIfTrue="1">
      <formula>F111&gt;0</formula>
    </cfRule>
  </conditionalFormatting>
  <conditionalFormatting sqref="I111">
    <cfRule type="expression" dxfId="128" priority="183" stopIfTrue="1">
      <formula>F111&gt;0</formula>
    </cfRule>
  </conditionalFormatting>
  <conditionalFormatting sqref="AD110 AA110">
    <cfRule type="cellIs" dxfId="127" priority="182" stopIfTrue="1" operator="equal">
      <formula>#REF!</formula>
    </cfRule>
  </conditionalFormatting>
  <conditionalFormatting sqref="I110 G110">
    <cfRule type="expression" dxfId="126" priority="181" stopIfTrue="1">
      <formula>F110&gt;0</formula>
    </cfRule>
  </conditionalFormatting>
  <conditionalFormatting sqref="I110">
    <cfRule type="expression" dxfId="125" priority="180" stopIfTrue="1">
      <formula>F110&gt;0</formula>
    </cfRule>
  </conditionalFormatting>
  <conditionalFormatting sqref="I110">
    <cfRule type="cellIs" dxfId="124" priority="179" stopIfTrue="1" operator="equal">
      <formula>"a"</formula>
    </cfRule>
  </conditionalFormatting>
  <conditionalFormatting sqref="AA111 AD111">
    <cfRule type="cellIs" dxfId="123" priority="178" stopIfTrue="1" operator="equal">
      <formula>#REF!</formula>
    </cfRule>
  </conditionalFormatting>
  <conditionalFormatting sqref="I111">
    <cfRule type="cellIs" dxfId="122" priority="177" stopIfTrue="1" operator="equal">
      <formula>"a"</formula>
    </cfRule>
  </conditionalFormatting>
  <conditionalFormatting sqref="AA104 AD104">
    <cfRule type="cellIs" dxfId="121" priority="168" stopIfTrue="1" operator="equal">
      <formula>#REF!</formula>
    </cfRule>
  </conditionalFormatting>
  <conditionalFormatting sqref="G104 I104">
    <cfRule type="expression" dxfId="120" priority="167" stopIfTrue="1">
      <formula>F104&gt;0</formula>
    </cfRule>
  </conditionalFormatting>
  <conditionalFormatting sqref="I104">
    <cfRule type="expression" dxfId="119" priority="166" stopIfTrue="1">
      <formula>F104&gt;0</formula>
    </cfRule>
  </conditionalFormatting>
  <conditionalFormatting sqref="I104">
    <cfRule type="cellIs" dxfId="118" priority="165" stopIfTrue="1" operator="equal">
      <formula>"a"</formula>
    </cfRule>
  </conditionalFormatting>
  <conditionalFormatting sqref="AA103 AD103">
    <cfRule type="cellIs" dxfId="117" priority="164" stopIfTrue="1" operator="equal">
      <formula>#REF!</formula>
    </cfRule>
  </conditionalFormatting>
  <conditionalFormatting sqref="G103 I103">
    <cfRule type="expression" dxfId="116" priority="163" stopIfTrue="1">
      <formula>F103&gt;0</formula>
    </cfRule>
  </conditionalFormatting>
  <conditionalFormatting sqref="I103">
    <cfRule type="expression" dxfId="115" priority="162" stopIfTrue="1">
      <formula>F103&gt;0</formula>
    </cfRule>
  </conditionalFormatting>
  <conditionalFormatting sqref="I103">
    <cfRule type="cellIs" dxfId="114" priority="161" stopIfTrue="1" operator="equal">
      <formula>"a"</formula>
    </cfRule>
  </conditionalFormatting>
  <conditionalFormatting sqref="I100 G100">
    <cfRule type="expression" dxfId="113" priority="160" stopIfTrue="1">
      <formula>F100&gt;0</formula>
    </cfRule>
  </conditionalFormatting>
  <conditionalFormatting sqref="I100">
    <cfRule type="expression" dxfId="112" priority="159" stopIfTrue="1">
      <formula>F100&gt;0</formula>
    </cfRule>
  </conditionalFormatting>
  <conditionalFormatting sqref="AD100 AA100">
    <cfRule type="cellIs" dxfId="111" priority="158" stopIfTrue="1" operator="equal">
      <formula>#REF!</formula>
    </cfRule>
  </conditionalFormatting>
  <conditionalFormatting sqref="I100">
    <cfRule type="cellIs" dxfId="110" priority="157" stopIfTrue="1" operator="equal">
      <formula>"a"</formula>
    </cfRule>
  </conditionalFormatting>
  <conditionalFormatting sqref="AA102 AD102">
    <cfRule type="cellIs" dxfId="109" priority="156" stopIfTrue="1" operator="equal">
      <formula>#REF!</formula>
    </cfRule>
  </conditionalFormatting>
  <conditionalFormatting sqref="G102 I102">
    <cfRule type="expression" dxfId="108" priority="155" stopIfTrue="1">
      <formula>F102&gt;0</formula>
    </cfRule>
  </conditionalFormatting>
  <conditionalFormatting sqref="I102">
    <cfRule type="expression" dxfId="107" priority="154" stopIfTrue="1">
      <formula>F102&gt;0</formula>
    </cfRule>
  </conditionalFormatting>
  <conditionalFormatting sqref="I102">
    <cfRule type="cellIs" dxfId="106" priority="153" stopIfTrue="1" operator="equal">
      <formula>"a"</formula>
    </cfRule>
  </conditionalFormatting>
  <conditionalFormatting sqref="AA101 AD101">
    <cfRule type="cellIs" dxfId="105" priority="152" stopIfTrue="1" operator="equal">
      <formula>#REF!</formula>
    </cfRule>
  </conditionalFormatting>
  <conditionalFormatting sqref="G101 I101">
    <cfRule type="expression" dxfId="104" priority="151" stopIfTrue="1">
      <formula>F101&gt;0</formula>
    </cfRule>
  </conditionalFormatting>
  <conditionalFormatting sqref="I101">
    <cfRule type="expression" dxfId="103" priority="150" stopIfTrue="1">
      <formula>F101&gt;0</formula>
    </cfRule>
  </conditionalFormatting>
  <conditionalFormatting sqref="I101">
    <cfRule type="cellIs" dxfId="102" priority="149" stopIfTrue="1" operator="equal">
      <formula>"a"</formula>
    </cfRule>
  </conditionalFormatting>
  <conditionalFormatting sqref="G106:G107 I106:I107">
    <cfRule type="expression" dxfId="101" priority="148" stopIfTrue="1">
      <formula>F106&gt;0</formula>
    </cfRule>
  </conditionalFormatting>
  <conditionalFormatting sqref="I106:I107">
    <cfRule type="expression" dxfId="100" priority="147" stopIfTrue="1">
      <formula>F106&gt;0</formula>
    </cfRule>
  </conditionalFormatting>
  <conditionalFormatting sqref="AD105 AA105">
    <cfRule type="cellIs" dxfId="99" priority="146" stopIfTrue="1" operator="equal">
      <formula>#REF!</formula>
    </cfRule>
  </conditionalFormatting>
  <conditionalFormatting sqref="I105 G105">
    <cfRule type="expression" dxfId="98" priority="145" stopIfTrue="1">
      <formula>F105&gt;0</formula>
    </cfRule>
  </conditionalFormatting>
  <conditionalFormatting sqref="I105">
    <cfRule type="expression" dxfId="97" priority="144" stopIfTrue="1">
      <formula>F105&gt;0</formula>
    </cfRule>
  </conditionalFormatting>
  <conditionalFormatting sqref="I105">
    <cfRule type="cellIs" dxfId="96" priority="143" stopIfTrue="1" operator="equal">
      <formula>"a"</formula>
    </cfRule>
  </conditionalFormatting>
  <conditionalFormatting sqref="AA106:AA107 AD106:AD107">
    <cfRule type="cellIs" dxfId="95" priority="142" stopIfTrue="1" operator="equal">
      <formula>#REF!</formula>
    </cfRule>
  </conditionalFormatting>
  <conditionalFormatting sqref="I106:I107">
    <cfRule type="cellIs" dxfId="94" priority="141" stopIfTrue="1" operator="equal">
      <formula>"a"</formula>
    </cfRule>
  </conditionalFormatting>
  <conditionalFormatting sqref="AA109 AD109">
    <cfRule type="cellIs" dxfId="93" priority="140" stopIfTrue="1" operator="equal">
      <formula>#REF!</formula>
    </cfRule>
  </conditionalFormatting>
  <conditionalFormatting sqref="G109 I109">
    <cfRule type="expression" dxfId="92" priority="139" stopIfTrue="1">
      <formula>F109&gt;0</formula>
    </cfRule>
  </conditionalFormatting>
  <conditionalFormatting sqref="I109">
    <cfRule type="expression" dxfId="91" priority="138" stopIfTrue="1">
      <formula>F109&gt;0</formula>
    </cfRule>
  </conditionalFormatting>
  <conditionalFormatting sqref="I109">
    <cfRule type="cellIs" dxfId="90" priority="137" stopIfTrue="1" operator="equal">
      <formula>"a"</formula>
    </cfRule>
  </conditionalFormatting>
  <conditionalFormatting sqref="AA108 AD108">
    <cfRule type="cellIs" dxfId="89" priority="136" stopIfTrue="1" operator="equal">
      <formula>#REF!</formula>
    </cfRule>
  </conditionalFormatting>
  <conditionalFormatting sqref="G108 I108">
    <cfRule type="expression" dxfId="88" priority="135" stopIfTrue="1">
      <formula>F108&gt;0</formula>
    </cfRule>
  </conditionalFormatting>
  <conditionalFormatting sqref="I108">
    <cfRule type="expression" dxfId="87" priority="134" stopIfTrue="1">
      <formula>F108&gt;0</formula>
    </cfRule>
  </conditionalFormatting>
  <conditionalFormatting sqref="I108">
    <cfRule type="cellIs" dxfId="86" priority="133" stopIfTrue="1" operator="equal">
      <formula>"a"</formula>
    </cfRule>
  </conditionalFormatting>
  <conditionalFormatting sqref="AD227:AD228 AA227:AA228 AA213:AA215 AD213:AD215">
    <cfRule type="cellIs" dxfId="85" priority="36" stopIfTrue="1" operator="equal">
      <formula>#REF!</formula>
    </cfRule>
  </conditionalFormatting>
  <conditionalFormatting sqref="AA209 AD209">
    <cfRule type="cellIs" dxfId="84" priority="35" stopIfTrue="1" operator="equal">
      <formula>#REF!</formula>
    </cfRule>
  </conditionalFormatting>
  <conditionalFormatting sqref="AD202 AA202 AA197 AD197">
    <cfRule type="cellIs" dxfId="83" priority="34" stopIfTrue="1" operator="equal">
      <formula>#REF!</formula>
    </cfRule>
  </conditionalFormatting>
  <conditionalFormatting sqref="AA198:AA201 AD198:AD201">
    <cfRule type="cellIs" dxfId="82" priority="33" stopIfTrue="1" operator="equal">
      <formula>#REF!</formula>
    </cfRule>
  </conditionalFormatting>
  <conditionalFormatting sqref="AA196 AD196">
    <cfRule type="cellIs" dxfId="81" priority="32" stopIfTrue="1" operator="equal">
      <formula>#REF!</formula>
    </cfRule>
  </conditionalFormatting>
  <conditionalFormatting sqref="AD189 AA189 AA184 AD184">
    <cfRule type="cellIs" dxfId="80" priority="31" stopIfTrue="1" operator="equal">
      <formula>#REF!</formula>
    </cfRule>
  </conditionalFormatting>
  <conditionalFormatting sqref="AA185:AA188 AD185:AD188">
    <cfRule type="cellIs" dxfId="79" priority="30" stopIfTrue="1" operator="equal">
      <formula>#REF!</formula>
    </cfRule>
  </conditionalFormatting>
  <conditionalFormatting sqref="AA183 AD183">
    <cfRule type="cellIs" dxfId="78" priority="29" stopIfTrue="1" operator="equal">
      <formula>#REF!</formula>
    </cfRule>
  </conditionalFormatting>
  <conditionalFormatting sqref="AD176 AA176 AA171 AD171">
    <cfRule type="cellIs" dxfId="77" priority="28" stopIfTrue="1" operator="equal">
      <formula>#REF!</formula>
    </cfRule>
  </conditionalFormatting>
  <conditionalFormatting sqref="AA172:AA175 AD172:AD175">
    <cfRule type="cellIs" dxfId="76" priority="27" stopIfTrue="1" operator="equal">
      <formula>#REF!</formula>
    </cfRule>
  </conditionalFormatting>
  <conditionalFormatting sqref="AA170 AD170">
    <cfRule type="cellIs" dxfId="75" priority="26" stopIfTrue="1" operator="equal">
      <formula>#REF!</formula>
    </cfRule>
  </conditionalFormatting>
  <conditionalFormatting sqref="AD163 AA163 AA158 AD158">
    <cfRule type="cellIs" dxfId="74" priority="25" stopIfTrue="1" operator="equal">
      <formula>#REF!</formula>
    </cfRule>
  </conditionalFormatting>
  <conditionalFormatting sqref="AA159:AA162 AD159:AD162">
    <cfRule type="cellIs" dxfId="73" priority="24" stopIfTrue="1" operator="equal">
      <formula>#REF!</formula>
    </cfRule>
  </conditionalFormatting>
  <conditionalFormatting sqref="AA119:AA123 AD119:AD123">
    <cfRule type="cellIs" dxfId="72" priority="23" stopIfTrue="1" operator="equal">
      <formula>#REF!</formula>
    </cfRule>
  </conditionalFormatting>
  <conditionalFormatting sqref="M112:M123">
    <cfRule type="cellIs" dxfId="71" priority="22" stopIfTrue="1" operator="equal">
      <formula>"a"</formula>
    </cfRule>
  </conditionalFormatting>
  <conditionalFormatting sqref="I112:I123">
    <cfRule type="cellIs" dxfId="70" priority="21" stopIfTrue="1" operator="equal">
      <formula>"a"</formula>
    </cfRule>
  </conditionalFormatting>
  <conditionalFormatting sqref="AD118 AA118 AA113 AD113">
    <cfRule type="cellIs" dxfId="69" priority="16" stopIfTrue="1" operator="equal">
      <formula>#REF!</formula>
    </cfRule>
  </conditionalFormatting>
  <conditionalFormatting sqref="AA114:AA117 AD114:AD117">
    <cfRule type="cellIs" dxfId="68" priority="15" stopIfTrue="1" operator="equal">
      <formula>#REF!</formula>
    </cfRule>
  </conditionalFormatting>
  <conditionalFormatting sqref="AA112 AD112">
    <cfRule type="cellIs" dxfId="67" priority="14" stopIfTrue="1" operator="equal">
      <formula>#REF!</formula>
    </cfRule>
  </conditionalFormatting>
  <conditionalFormatting sqref="AA217:AA222 AD217:AD222">
    <cfRule type="cellIs" dxfId="66" priority="13" stopIfTrue="1" operator="equal">
      <formula>#REF!</formula>
    </cfRule>
  </conditionalFormatting>
  <conditionalFormatting sqref="AA223:AA226 AD223:AD226">
    <cfRule type="cellIs" dxfId="65" priority="12" stopIfTrue="1" operator="equal">
      <formula>#REF!</formula>
    </cfRule>
  </conditionalFormatting>
  <conditionalFormatting sqref="AD216 AA216">
    <cfRule type="cellIs" dxfId="64" priority="11" stopIfTrue="1" operator="equal">
      <formula>#REF!</formula>
    </cfRule>
  </conditionalFormatting>
  <conditionalFormatting sqref="AA154 AD154">
    <cfRule type="cellIs" dxfId="63" priority="10" stopIfTrue="1" operator="equal">
      <formula>#REF!</formula>
    </cfRule>
  </conditionalFormatting>
  <conditionalFormatting sqref="AA155:AA157 AD155:AD157">
    <cfRule type="cellIs" dxfId="62" priority="9" stopIfTrue="1" operator="equal">
      <formula>#REF!</formula>
    </cfRule>
  </conditionalFormatting>
  <conditionalFormatting sqref="AA153 AD153">
    <cfRule type="cellIs" dxfId="61" priority="8" stopIfTrue="1" operator="equal">
      <formula>#REF!</formula>
    </cfRule>
  </conditionalFormatting>
  <conditionalFormatting sqref="AD146 AA146">
    <cfRule type="cellIs" dxfId="60" priority="7" stopIfTrue="1" operator="equal">
      <formula>#REF!</formula>
    </cfRule>
  </conditionalFormatting>
  <conditionalFormatting sqref="AA142:AA145 AD142:AD145">
    <cfRule type="cellIs" dxfId="59" priority="6" stopIfTrue="1" operator="equal">
      <formula>#REF!</formula>
    </cfRule>
  </conditionalFormatting>
  <conditionalFormatting sqref="AA138 AD138">
    <cfRule type="cellIs" dxfId="58" priority="5" stopIfTrue="1" operator="equal">
      <formula>#REF!</formula>
    </cfRule>
  </conditionalFormatting>
  <conditionalFormatting sqref="AA139:AA141 AD139:AD141">
    <cfRule type="cellIs" dxfId="57" priority="4" stopIfTrue="1" operator="equal">
      <formula>#REF!</formula>
    </cfRule>
  </conditionalFormatting>
  <conditionalFormatting sqref="AA137 AD137">
    <cfRule type="cellIs" dxfId="56" priority="3" stopIfTrue="1" operator="equal">
      <formula>#REF!</formula>
    </cfRule>
  </conditionalFormatting>
  <conditionalFormatting sqref="AD130 AA130">
    <cfRule type="cellIs" dxfId="55" priority="2" stopIfTrue="1" operator="equal">
      <formula>#REF!</formula>
    </cfRule>
  </conditionalFormatting>
  <conditionalFormatting sqref="AA126:AA129 AD126:AD129">
    <cfRule type="cellIs" dxfId="54" priority="1" stopIfTrue="1" operator="equal">
      <formula>#REF!</formula>
    </cfRule>
  </conditionalFormatting>
  <dataValidations xWindow="884" yWindow="499" count="4">
    <dataValidation allowBlank="1" showInputMessage="1" showErrorMessage="1" error="Enter Direct or Bought-out only" sqref="O253:O65594 O247:O250 L15 O1:O14 O16:O245" xr:uid="{00000000-0002-0000-0400-000000000000}"/>
    <dataValidation type="whole" operator="greaterThan" allowBlank="1" showInputMessage="1" showErrorMessage="1" sqref="M125:M245 M22:M123" xr:uid="{00000000-0002-0000-0400-000001000000}">
      <formula1>0</formula1>
    </dataValidation>
    <dataValidation type="whole" operator="greaterThan" allowBlank="1" showInputMessage="1" showErrorMessage="1" sqref="G125:G245 G22:G123" xr:uid="{00000000-0002-0000-0400-000002000000}">
      <formula1>1</formula1>
    </dataValidation>
    <dataValidation type="list" operator="greaterThan" allowBlank="1" showInputMessage="1" showErrorMessage="1" sqref="I125:I245 I22:I123" xr:uid="{00000000-0002-0000-0400-000003000000}">
      <formula1>"0%,5%,12%,18%,28%"</formula1>
    </dataValidation>
  </dataValidations>
  <printOptions horizontalCentered="1"/>
  <pageMargins left="0.25" right="0.25" top="0.5" bottom="0.5" header="0.05" footer="0.05"/>
  <pageSetup paperSize="9" scale="57" fitToHeight="0" orientation="landscape" r:id="rId30"/>
  <headerFooter alignWithMargins="0">
    <oddFooter>&amp;R&amp;"Book Antiqua,Bold"&amp;10Schedule-1/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31" customWidth="1"/>
    <col min="2" max="2" width="32.75" style="331" customWidth="1"/>
    <col min="3" max="3" width="7.625" style="331" customWidth="1"/>
    <col min="4" max="4" width="9.625" style="331" customWidth="1"/>
    <col min="5" max="5" width="11.625" style="330" customWidth="1"/>
    <col min="6" max="6" width="20" style="330" customWidth="1"/>
    <col min="7" max="7" width="11.625" style="330" customWidth="1"/>
    <col min="8" max="8" width="19.75" style="365" customWidth="1"/>
    <col min="9" max="9" width="9" style="251"/>
    <col min="10" max="13" width="9" style="80"/>
    <col min="14" max="14" width="14.25" style="37" customWidth="1"/>
    <col min="15" max="15" width="24.125" style="37" customWidth="1"/>
    <col min="16" max="16" width="11.125" style="1" customWidth="1"/>
    <col min="17" max="17" width="12.75" style="1" customWidth="1"/>
    <col min="18" max="18" width="11.375" style="348"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80"/>
    <col min="42" max="16384" width="9" style="328"/>
  </cols>
  <sheetData>
    <row r="1" spans="1:27" ht="18" customHeight="1">
      <c r="A1" s="59" t="str">
        <f>Cover!B3</f>
        <v>Specification No.: CC/T/W-AIS/DOM/A06/23/02699</v>
      </c>
      <c r="B1" s="66"/>
      <c r="C1" s="59"/>
      <c r="D1" s="59"/>
      <c r="E1" s="7"/>
      <c r="F1" s="7"/>
      <c r="G1" s="8" t="s">
        <v>414</v>
      </c>
      <c r="T1" s="382" t="s">
        <v>254</v>
      </c>
      <c r="U1" s="368">
        <f>SUMIF(G17:G70, "Direct",F17:F70)</f>
        <v>0</v>
      </c>
      <c r="Z1" s="368" t="str">
        <f>'Names of Bidder'!D6</f>
        <v>Sole Bidder</v>
      </c>
      <c r="AA1" s="37" t="s">
        <v>255</v>
      </c>
    </row>
    <row r="2" spans="1:27" ht="14.1" customHeight="1">
      <c r="A2" s="329"/>
      <c r="B2" s="329"/>
      <c r="C2" s="329"/>
      <c r="D2" s="329"/>
      <c r="Q2" s="6"/>
      <c r="T2" s="382" t="s">
        <v>256</v>
      </c>
      <c r="U2" s="383" t="e">
        <f>#REF!-U1</f>
        <v>#REF!</v>
      </c>
      <c r="V2" s="350"/>
      <c r="Z2" s="368">
        <f>'Names of Bidder'!L6</f>
        <v>0</v>
      </c>
    </row>
    <row r="3" spans="1:27" ht="49.5" customHeight="1">
      <c r="A3" s="1252" t="str">
        <f>Cover!$B$2</f>
        <v>765kV AIS Extn. Substation Package SS-01 for (i) Construction of 2 nos. of 765kV line bays at Sikar II for Sikar II – Bhadla II 765kV D/c line (ii) Construction of 2 nos. of 765kV line bays at Bhadla II for Sikar II – Bhadla II 765kV D/c line associated with Transmission Scheme for evacuation of power from Solar Energy Zones in Rajasthan (8.1 GW) under Phase II-Part E.</v>
      </c>
      <c r="B3" s="1252"/>
      <c r="C3" s="1252"/>
      <c r="D3" s="1252"/>
      <c r="E3" s="1252"/>
      <c r="F3" s="1252"/>
      <c r="G3" s="1252"/>
      <c r="O3" s="4"/>
      <c r="P3" s="311"/>
      <c r="Q3" s="311"/>
      <c r="R3" s="311"/>
      <c r="T3" s="4"/>
      <c r="U3" s="1"/>
      <c r="W3" s="1251"/>
      <c r="X3" s="1251"/>
    </row>
    <row r="4" spans="1:27" ht="22.15" customHeight="1">
      <c r="A4" s="1253" t="s">
        <v>416</v>
      </c>
      <c r="B4" s="1253"/>
      <c r="C4" s="1253"/>
      <c r="D4" s="1253"/>
      <c r="E4" s="1253"/>
      <c r="F4" s="1253"/>
      <c r="G4" s="1253"/>
      <c r="O4" s="4"/>
      <c r="P4" s="311"/>
      <c r="Q4" s="311"/>
      <c r="R4" s="311"/>
      <c r="T4" s="4"/>
      <c r="U4" s="351"/>
      <c r="V4" s="350"/>
    </row>
    <row r="5" spans="1:27" ht="14.1" customHeight="1">
      <c r="O5" s="4"/>
      <c r="P5" s="311"/>
      <c r="Q5" s="311"/>
      <c r="R5" s="311"/>
      <c r="T5" s="4"/>
    </row>
    <row r="6" spans="1:27" ht="18" customHeight="1">
      <c r="A6" s="31" t="str">
        <f>"Bidder’s Name and Address (" &amp; MID('Names of Bidder'!B9,9, 20) &amp; ") :"</f>
        <v>Bidder’s Name and Address (Sole Bidder) :</v>
      </c>
      <c r="B6" s="32"/>
      <c r="C6" s="31"/>
      <c r="D6" s="31"/>
      <c r="E6" s="63" t="s">
        <v>392</v>
      </c>
      <c r="F6" s="1"/>
      <c r="G6" s="32"/>
      <c r="O6" s="4"/>
      <c r="P6" s="311"/>
      <c r="Q6" s="311"/>
      <c r="R6" s="311"/>
      <c r="T6" s="4"/>
      <c r="U6" s="349"/>
    </row>
    <row r="7" spans="1:27" ht="35.25" customHeight="1">
      <c r="A7" s="1254" t="str">
        <f>IF('Names of Bidder'!D9="", "", IF('Names of Bidder'!D6= "JV (Joint Venture)", "JV of " &amp; Z8, ""))</f>
        <v/>
      </c>
      <c r="B7" s="1254"/>
      <c r="C7" s="1254"/>
      <c r="D7" s="1254"/>
      <c r="E7" s="62" t="s">
        <v>394</v>
      </c>
      <c r="F7" s="1"/>
      <c r="G7" s="32"/>
      <c r="O7" s="365"/>
      <c r="P7" s="352"/>
      <c r="Q7" s="352"/>
      <c r="R7" s="352"/>
      <c r="W7" s="1251"/>
      <c r="X7" s="1251"/>
    </row>
    <row r="8" spans="1:27" ht="18" customHeight="1">
      <c r="A8" s="31" t="s">
        <v>393</v>
      </c>
      <c r="B8" s="1255" t="str">
        <f>IF('Names of Bidder'!D9=0, "", 'Names of Bidder'!D9)</f>
        <v xml:space="preserve">…….. …….. …….. …….. …….. …….. </v>
      </c>
      <c r="C8" s="1255"/>
      <c r="D8" s="1255"/>
      <c r="E8" s="62" t="s">
        <v>396</v>
      </c>
      <c r="F8" s="1"/>
      <c r="G8" s="32"/>
      <c r="O8" s="4"/>
      <c r="P8" s="353"/>
      <c r="Q8" s="353"/>
      <c r="R8" s="353"/>
      <c r="Z8" s="368" t="str">
        <f>IF('Names of Bidder'!D7=1,'Names of Bidder'!D9&amp;" &amp; "&amp;'Names of Bidder'!D14,IF('Names of Bidder'!D7="2 or More",'Names of Bidder'!D9&amp;" , "&amp;'Names of Bidder'!D14&amp;" &amp; "&amp;'Names of Bidder'!D19,""))</f>
        <v xml:space="preserve">…….. …….. …….. …….. …….. ……..  ,  &amp; …….. …….. …….. …….. …….. …….. </v>
      </c>
    </row>
    <row r="9" spans="1:27" ht="18" customHeight="1">
      <c r="A9" s="31" t="s">
        <v>395</v>
      </c>
      <c r="B9" s="1255" t="str">
        <f>IF('Names of Bidder'!D10=0, "", 'Names of Bidder'!D10)</f>
        <v xml:space="preserve">…….. …….. …….. …….. …….. …….. </v>
      </c>
      <c r="C9" s="1255"/>
      <c r="D9" s="1255"/>
      <c r="E9" s="62" t="s">
        <v>397</v>
      </c>
      <c r="F9" s="1"/>
      <c r="G9" s="32"/>
      <c r="O9" s="4"/>
      <c r="P9" s="353"/>
      <c r="Q9" s="353"/>
      <c r="R9" s="353"/>
    </row>
    <row r="10" spans="1:27" ht="18" customHeight="1">
      <c r="A10" s="332"/>
      <c r="B10" s="1256" t="str">
        <f>IF('Names of Bidder'!D11=0, "", 'Names of Bidder'!D11)</f>
        <v xml:space="preserve">…….. …….. …….. …….. …….. …….. </v>
      </c>
      <c r="C10" s="1256"/>
      <c r="D10" s="1256"/>
      <c r="E10" s="333" t="s">
        <v>280</v>
      </c>
      <c r="G10" s="332"/>
      <c r="O10" s="365"/>
      <c r="P10" s="366"/>
      <c r="Q10" s="311"/>
      <c r="R10" s="354"/>
    </row>
    <row r="11" spans="1:27" ht="18" customHeight="1">
      <c r="A11" s="332"/>
      <c r="B11" s="1256" t="str">
        <f>IF('Names of Bidder'!D12=0, "", 'Names of Bidder'!D12)</f>
        <v xml:space="preserve">…….. …….. …….. …….. …….. …….. </v>
      </c>
      <c r="C11" s="1256"/>
      <c r="D11" s="1256"/>
      <c r="E11" s="333" t="s">
        <v>398</v>
      </c>
      <c r="G11" s="332"/>
      <c r="W11" s="1251"/>
      <c r="X11" s="1251"/>
    </row>
    <row r="12" spans="1:27" ht="14.1" customHeight="1">
      <c r="A12" s="332"/>
      <c r="B12" s="332"/>
      <c r="C12" s="332"/>
      <c r="D12" s="332"/>
      <c r="E12" s="31"/>
      <c r="F12" s="34"/>
      <c r="G12" s="34"/>
      <c r="Y12" s="355"/>
    </row>
    <row r="13" spans="1:27" ht="40.5" customHeight="1">
      <c r="A13" s="1257" t="s">
        <v>376</v>
      </c>
      <c r="B13" s="1257"/>
      <c r="C13" s="1257"/>
      <c r="D13" s="1257"/>
      <c r="E13" s="1257"/>
      <c r="F13" s="1257"/>
      <c r="G13" s="1257"/>
      <c r="H13" s="393"/>
      <c r="I13" s="253"/>
      <c r="J13" s="254"/>
      <c r="K13" s="254"/>
      <c r="L13" s="254"/>
      <c r="M13" s="254"/>
      <c r="Q13" s="6"/>
      <c r="U13" t="s">
        <v>420</v>
      </c>
      <c r="Y13" s="355"/>
    </row>
    <row r="14" spans="1:27" ht="14.1" customHeight="1">
      <c r="E14" s="7"/>
      <c r="F14" s="7"/>
      <c r="G14" s="8" t="s">
        <v>273</v>
      </c>
      <c r="P14" s="1249"/>
      <c r="Q14" s="1249"/>
      <c r="S14" s="1250"/>
      <c r="T14" s="1250"/>
      <c r="U14" t="s">
        <v>70</v>
      </c>
      <c r="W14" s="1251"/>
      <c r="X14" s="1251"/>
    </row>
    <row r="15" spans="1:27" ht="66" customHeight="1">
      <c r="A15" s="5" t="s">
        <v>361</v>
      </c>
      <c r="B15" s="5" t="s">
        <v>391</v>
      </c>
      <c r="C15" s="9" t="s">
        <v>353</v>
      </c>
      <c r="D15" s="9" t="s">
        <v>362</v>
      </c>
      <c r="E15" s="5" t="s">
        <v>363</v>
      </c>
      <c r="F15" s="5" t="s">
        <v>364</v>
      </c>
      <c r="G15" s="5" t="s">
        <v>399</v>
      </c>
      <c r="P15" s="312"/>
      <c r="Q15" s="312"/>
      <c r="S15" s="312"/>
      <c r="T15" s="312"/>
    </row>
    <row r="16" spans="1:27" ht="18" customHeight="1">
      <c r="A16" s="9">
        <v>1</v>
      </c>
      <c r="B16" s="9">
        <v>2</v>
      </c>
      <c r="C16" s="9">
        <v>3</v>
      </c>
      <c r="D16" s="9">
        <v>4</v>
      </c>
      <c r="E16" s="9">
        <v>5</v>
      </c>
      <c r="F16" s="9" t="s">
        <v>401</v>
      </c>
      <c r="G16" s="9">
        <v>7</v>
      </c>
      <c r="P16" s="189"/>
      <c r="Q16" s="189"/>
      <c r="S16" s="189"/>
      <c r="T16" s="189"/>
    </row>
    <row r="17" spans="1:10" s="471" customFormat="1" ht="66.75" customHeight="1">
      <c r="A17" s="470">
        <f>'Sch-1'!A18</f>
        <v>0</v>
      </c>
      <c r="B17" s="470">
        <f>'Sch-1'!J18</f>
        <v>0</v>
      </c>
      <c r="C17" s="470"/>
      <c r="D17" s="470"/>
      <c r="E17" s="564"/>
      <c r="F17" s="334"/>
      <c r="G17" s="565"/>
    </row>
    <row r="18" spans="1:10" s="471" customFormat="1" ht="18.75" customHeight="1">
      <c r="A18" s="470" t="e">
        <f>'Sch-1'!#REF!</f>
        <v>#REF!</v>
      </c>
      <c r="B18" s="470" t="e">
        <f>'Sch-1'!#REF!</f>
        <v>#REF!</v>
      </c>
      <c r="C18" s="470"/>
      <c r="D18" s="470"/>
      <c r="E18" s="564"/>
      <c r="F18" s="334"/>
      <c r="G18" s="565"/>
    </row>
    <row r="19" spans="1:10" s="471" customFormat="1" ht="15.75" customHeight="1">
      <c r="A19" s="470">
        <f>'Sch-1'!A18</f>
        <v>0</v>
      </c>
      <c r="B19" s="470">
        <f>'Sch-1'!J18</f>
        <v>0</v>
      </c>
      <c r="C19" s="470"/>
      <c r="D19" s="470"/>
      <c r="E19" s="564"/>
      <c r="F19" s="334"/>
      <c r="G19" s="565"/>
      <c r="J19" s="545"/>
    </row>
    <row r="20" spans="1:10" s="471" customFormat="1" ht="15.75" customHeight="1">
      <c r="A20" s="470" t="e">
        <f>'Sch-1'!#REF!</f>
        <v>#REF!</v>
      </c>
      <c r="B20" s="470" t="e">
        <f>'Sch-1'!#REF!</f>
        <v>#REF!</v>
      </c>
      <c r="C20" s="470" t="e">
        <f>'Sch-1'!#REF!</f>
        <v>#REF!</v>
      </c>
      <c r="D20" s="470" t="e">
        <f>'Sch-1'!#REF!</f>
        <v>#REF!</v>
      </c>
      <c r="E20" s="564" t="e">
        <f>'Sch-1'!#REF!</f>
        <v>#REF!</v>
      </c>
      <c r="F20" s="334" t="e">
        <f>IF(E20=0, "Included",IF(ISERROR(D20*E20), E20, D20*E20))</f>
        <v>#REF!</v>
      </c>
      <c r="G20" s="565" t="e">
        <f>'Sch-1'!#REF!</f>
        <v>#REF!</v>
      </c>
    </row>
    <row r="21" spans="1:10" s="471" customFormat="1" ht="15.75" customHeight="1">
      <c r="A21" s="470" t="e">
        <f>'Sch-1'!#REF!</f>
        <v>#REF!</v>
      </c>
      <c r="B21" s="470" t="e">
        <f>'Sch-1'!#REF!</f>
        <v>#REF!</v>
      </c>
      <c r="C21" s="470" t="e">
        <f>'Sch-1'!#REF!</f>
        <v>#REF!</v>
      </c>
      <c r="D21" s="470" t="e">
        <f>'Sch-1'!#REF!</f>
        <v>#REF!</v>
      </c>
      <c r="E21" s="564" t="e">
        <f>'Sch-1'!#REF!</f>
        <v>#REF!</v>
      </c>
      <c r="F21" s="334" t="e">
        <f>IF(E21=0, "Included",IF(ISERROR(D21*E21), E21, D21*E21))</f>
        <v>#REF!</v>
      </c>
      <c r="G21" s="565" t="e">
        <f>'Sch-1'!#REF!</f>
        <v>#REF!</v>
      </c>
    </row>
    <row r="22" spans="1:10" s="471" customFormat="1" ht="15.75" customHeight="1">
      <c r="A22" s="470"/>
      <c r="B22" s="470"/>
      <c r="C22" s="470"/>
      <c r="D22" s="470"/>
      <c r="E22" s="564"/>
      <c r="F22" s="334"/>
      <c r="G22" s="565"/>
    </row>
    <row r="23" spans="1:10" s="471" customFormat="1" ht="15.75" customHeight="1">
      <c r="A23" s="470" t="e">
        <f>'Sch-1'!#REF!</f>
        <v>#REF!</v>
      </c>
      <c r="B23" s="470" t="e">
        <f>'Sch-1'!#REF!</f>
        <v>#REF!</v>
      </c>
      <c r="C23" s="470"/>
      <c r="D23" s="470"/>
      <c r="E23" s="564"/>
      <c r="F23" s="334"/>
      <c r="G23" s="565"/>
    </row>
    <row r="24" spans="1:10" s="471" customFormat="1" ht="15.75" customHeight="1">
      <c r="A24" s="470" t="e">
        <f>'Sch-1'!#REF!</f>
        <v>#REF!</v>
      </c>
      <c r="B24" s="470" t="e">
        <f>'Sch-1'!#REF!</f>
        <v>#REF!</v>
      </c>
      <c r="C24" s="470" t="e">
        <f>'Sch-1'!#REF!</f>
        <v>#REF!</v>
      </c>
      <c r="D24" s="470" t="e">
        <f>'Sch-1'!#REF!</f>
        <v>#REF!</v>
      </c>
      <c r="E24" s="564" t="e">
        <f>'Sch-1'!#REF!</f>
        <v>#REF!</v>
      </c>
      <c r="F24" s="334" t="e">
        <f>IF(E24=0, "Included",IF(ISERROR(D24*E24), E24, D24*E24))</f>
        <v>#REF!</v>
      </c>
      <c r="G24" s="565" t="e">
        <f>'Sch-1'!#REF!</f>
        <v>#REF!</v>
      </c>
    </row>
    <row r="25" spans="1:10" s="471" customFormat="1" ht="15.75" customHeight="1">
      <c r="A25" s="470" t="e">
        <f>'Sch-1'!#REF!</f>
        <v>#REF!</v>
      </c>
      <c r="B25" s="470" t="e">
        <f>'Sch-1'!#REF!</f>
        <v>#REF!</v>
      </c>
      <c r="C25" s="470" t="e">
        <f>'Sch-1'!#REF!</f>
        <v>#REF!</v>
      </c>
      <c r="D25" s="470" t="e">
        <f>'Sch-1'!#REF!</f>
        <v>#REF!</v>
      </c>
      <c r="E25" s="564" t="e">
        <f>'Sch-1'!#REF!</f>
        <v>#REF!</v>
      </c>
      <c r="F25" s="334" t="e">
        <f>IF(E25=0, "Included",IF(ISERROR(D25*E25), E25, D25*E25))</f>
        <v>#REF!</v>
      </c>
      <c r="G25" s="565" t="e">
        <f>'Sch-1'!#REF!</f>
        <v>#REF!</v>
      </c>
    </row>
    <row r="26" spans="1:10" s="471" customFormat="1" ht="15.75" customHeight="1">
      <c r="A26" s="470"/>
      <c r="B26" s="470"/>
      <c r="C26" s="470"/>
      <c r="D26" s="470"/>
      <c r="E26" s="564"/>
      <c r="F26" s="334"/>
      <c r="G26" s="565"/>
    </row>
    <row r="27" spans="1:10" s="471" customFormat="1" ht="15.75" customHeight="1">
      <c r="A27" s="470" t="e">
        <f>'Sch-1'!#REF!</f>
        <v>#REF!</v>
      </c>
      <c r="B27" s="470" t="e">
        <f>'Sch-1'!#REF!</f>
        <v>#REF!</v>
      </c>
      <c r="C27" s="470"/>
      <c r="D27" s="470"/>
      <c r="E27" s="564"/>
      <c r="F27" s="334"/>
      <c r="G27" s="565"/>
    </row>
    <row r="28" spans="1:10" s="471" customFormat="1" ht="15.75" customHeight="1">
      <c r="A28" s="470" t="e">
        <f>'Sch-1'!#REF!</f>
        <v>#REF!</v>
      </c>
      <c r="B28" s="470" t="e">
        <f>'Sch-1'!#REF!</f>
        <v>#REF!</v>
      </c>
      <c r="C28" s="470" t="e">
        <f>'Sch-1'!#REF!</f>
        <v>#REF!</v>
      </c>
      <c r="D28" s="470" t="e">
        <f>'Sch-1'!#REF!</f>
        <v>#REF!</v>
      </c>
      <c r="E28" s="564" t="e">
        <f>'Sch-1'!#REF!</f>
        <v>#REF!</v>
      </c>
      <c r="F28" s="334" t="e">
        <f>IF(E28=0, "Included",IF(ISERROR(D28*E28), E28, D28*E28))</f>
        <v>#REF!</v>
      </c>
      <c r="G28" s="565" t="e">
        <f>'Sch-1'!#REF!</f>
        <v>#REF!</v>
      </c>
    </row>
    <row r="29" spans="1:10" s="471" customFormat="1" ht="15.75" customHeight="1">
      <c r="A29" s="470" t="e">
        <f>'Sch-1'!#REF!</f>
        <v>#REF!</v>
      </c>
      <c r="B29" s="470" t="e">
        <f>'Sch-1'!#REF!</f>
        <v>#REF!</v>
      </c>
      <c r="C29" s="470" t="e">
        <f>'Sch-1'!#REF!</f>
        <v>#REF!</v>
      </c>
      <c r="D29" s="470" t="e">
        <f>'Sch-1'!#REF!</f>
        <v>#REF!</v>
      </c>
      <c r="E29" s="564" t="e">
        <f>'Sch-1'!#REF!</f>
        <v>#REF!</v>
      </c>
      <c r="F29" s="334" t="e">
        <f>IF(E29=0, "Included",IF(ISERROR(D29*E29), E29, D29*E29))</f>
        <v>#REF!</v>
      </c>
      <c r="G29" s="565" t="e">
        <f>'Sch-1'!#REF!</f>
        <v>#REF!</v>
      </c>
    </row>
    <row r="30" spans="1:10" s="471" customFormat="1" ht="15.75" customHeight="1">
      <c r="A30" s="470"/>
      <c r="B30" s="470"/>
      <c r="C30" s="470"/>
      <c r="D30" s="470"/>
      <c r="E30" s="564"/>
      <c r="F30" s="334"/>
      <c r="G30" s="565"/>
    </row>
    <row r="31" spans="1:10" s="471" customFormat="1" ht="15.75" customHeight="1">
      <c r="A31" s="470" t="e">
        <f>'Sch-1'!#REF!</f>
        <v>#REF!</v>
      </c>
      <c r="B31" s="470" t="e">
        <f>'Sch-1'!#REF!</f>
        <v>#REF!</v>
      </c>
      <c r="C31" s="470"/>
      <c r="D31" s="470"/>
      <c r="E31" s="564"/>
      <c r="F31" s="334"/>
      <c r="G31" s="565"/>
    </row>
    <row r="32" spans="1:10" s="471" customFormat="1" ht="15.75" customHeight="1">
      <c r="A32" s="470" t="e">
        <f>'Sch-1'!#REF!</f>
        <v>#REF!</v>
      </c>
      <c r="B32" s="470" t="e">
        <f>'Sch-1'!#REF!</f>
        <v>#REF!</v>
      </c>
      <c r="C32" s="470"/>
      <c r="D32" s="470"/>
      <c r="E32" s="564"/>
      <c r="F32" s="334"/>
      <c r="G32" s="565"/>
    </row>
    <row r="33" spans="1:7" s="471" customFormat="1" ht="15.75" customHeight="1">
      <c r="A33" s="470" t="e">
        <f>'Sch-1'!#REF!</f>
        <v>#REF!</v>
      </c>
      <c r="B33" s="470" t="e">
        <f>'Sch-1'!#REF!</f>
        <v>#REF!</v>
      </c>
      <c r="C33" s="470" t="e">
        <f>'Sch-1'!#REF!</f>
        <v>#REF!</v>
      </c>
      <c r="D33" s="470" t="e">
        <f>'Sch-1'!#REF!</f>
        <v>#REF!</v>
      </c>
      <c r="E33" s="564" t="e">
        <f>'Sch-1'!#REF!</f>
        <v>#REF!</v>
      </c>
      <c r="F33" s="334" t="e">
        <f t="shared" ref="F33:F68" si="0">IF(E33=0, "Included",IF(ISERROR(D33*E33), E33, D33*E33))</f>
        <v>#REF!</v>
      </c>
      <c r="G33" s="565" t="e">
        <f>'Sch-1'!#REF!</f>
        <v>#REF!</v>
      </c>
    </row>
    <row r="34" spans="1:7" s="471" customFormat="1" ht="15.75" customHeight="1">
      <c r="A34" s="470" t="e">
        <f>'Sch-1'!#REF!</f>
        <v>#REF!</v>
      </c>
      <c r="B34" s="470" t="e">
        <f>'Sch-1'!#REF!</f>
        <v>#REF!</v>
      </c>
      <c r="C34" s="470" t="e">
        <f>'Sch-1'!#REF!</f>
        <v>#REF!</v>
      </c>
      <c r="D34" s="470" t="e">
        <f>'Sch-1'!#REF!</f>
        <v>#REF!</v>
      </c>
      <c r="E34" s="564" t="e">
        <f>'Sch-1'!#REF!</f>
        <v>#REF!</v>
      </c>
      <c r="F34" s="334" t="e">
        <f t="shared" si="0"/>
        <v>#REF!</v>
      </c>
      <c r="G34" s="565" t="e">
        <f>'Sch-1'!#REF!</f>
        <v>#REF!</v>
      </c>
    </row>
    <row r="35" spans="1:7" s="471" customFormat="1" ht="15.75" customHeight="1">
      <c r="A35" s="470"/>
      <c r="B35" s="470"/>
      <c r="C35" s="470"/>
      <c r="D35" s="470"/>
      <c r="E35" s="564"/>
      <c r="F35" s="334"/>
      <c r="G35" s="565"/>
    </row>
    <row r="36" spans="1:7" s="471" customFormat="1" ht="15.75" customHeight="1">
      <c r="A36" s="470" t="e">
        <f>'Sch-1'!#REF!</f>
        <v>#REF!</v>
      </c>
      <c r="B36" s="470" t="e">
        <f>'Sch-1'!#REF!</f>
        <v>#REF!</v>
      </c>
      <c r="C36" s="470"/>
      <c r="D36" s="470"/>
      <c r="E36" s="564"/>
      <c r="F36" s="334"/>
      <c r="G36" s="565"/>
    </row>
    <row r="37" spans="1:7" s="471" customFormat="1" ht="51" customHeight="1">
      <c r="A37" s="470" t="e">
        <f>'Sch-1'!#REF!</f>
        <v>#REF!</v>
      </c>
      <c r="B37" s="470" t="e">
        <f>'Sch-1'!#REF!</f>
        <v>#REF!</v>
      </c>
      <c r="C37" s="470" t="e">
        <f>'Sch-1'!#REF!</f>
        <v>#REF!</v>
      </c>
      <c r="D37" s="470" t="e">
        <f>'Sch-1'!#REF!</f>
        <v>#REF!</v>
      </c>
      <c r="E37" s="564" t="e">
        <f>'Sch-1'!#REF!</f>
        <v>#REF!</v>
      </c>
      <c r="F37" s="334" t="e">
        <f t="shared" si="0"/>
        <v>#REF!</v>
      </c>
      <c r="G37" s="565" t="e">
        <f>'Sch-1'!#REF!</f>
        <v>#REF!</v>
      </c>
    </row>
    <row r="38" spans="1:7" s="471" customFormat="1" ht="17.25" customHeight="1">
      <c r="A38" s="470" t="e">
        <f>'Sch-1'!#REF!</f>
        <v>#REF!</v>
      </c>
      <c r="B38" s="470" t="e">
        <f>'Sch-1'!#REF!</f>
        <v>#REF!</v>
      </c>
      <c r="C38" s="470" t="e">
        <f>'Sch-1'!#REF!</f>
        <v>#REF!</v>
      </c>
      <c r="D38" s="470" t="e">
        <f>'Sch-1'!#REF!</f>
        <v>#REF!</v>
      </c>
      <c r="E38" s="564" t="e">
        <f>'Sch-1'!#REF!</f>
        <v>#REF!</v>
      </c>
      <c r="F38" s="334" t="e">
        <f t="shared" si="0"/>
        <v>#REF!</v>
      </c>
      <c r="G38" s="565" t="e">
        <f>'Sch-1'!#REF!</f>
        <v>#REF!</v>
      </c>
    </row>
    <row r="39" spans="1:7" s="471" customFormat="1" ht="15.75" customHeight="1">
      <c r="A39" s="470" t="e">
        <f>'Sch-1'!#REF!</f>
        <v>#REF!</v>
      </c>
      <c r="B39" s="470" t="e">
        <f>'Sch-1'!#REF!</f>
        <v>#REF!</v>
      </c>
      <c r="C39" s="470" t="e">
        <f>'Sch-1'!#REF!</f>
        <v>#REF!</v>
      </c>
      <c r="D39" s="470" t="e">
        <f>'Sch-1'!#REF!</f>
        <v>#REF!</v>
      </c>
      <c r="E39" s="564" t="e">
        <f>'Sch-1'!#REF!</f>
        <v>#REF!</v>
      </c>
      <c r="F39" s="334" t="e">
        <f t="shared" si="0"/>
        <v>#REF!</v>
      </c>
      <c r="G39" s="565" t="e">
        <f>'Sch-1'!#REF!</f>
        <v>#REF!</v>
      </c>
    </row>
    <row r="40" spans="1:7" s="471" customFormat="1" ht="15.75" customHeight="1">
      <c r="A40" s="470" t="e">
        <f>'Sch-1'!#REF!</f>
        <v>#REF!</v>
      </c>
      <c r="B40" s="470" t="e">
        <f>'Sch-1'!#REF!</f>
        <v>#REF!</v>
      </c>
      <c r="C40" s="470" t="e">
        <f>'Sch-1'!#REF!</f>
        <v>#REF!</v>
      </c>
      <c r="D40" s="470" t="e">
        <f>'Sch-1'!#REF!</f>
        <v>#REF!</v>
      </c>
      <c r="E40" s="564" t="e">
        <f>'Sch-1'!#REF!</f>
        <v>#REF!</v>
      </c>
      <c r="F40" s="334" t="e">
        <f t="shared" si="0"/>
        <v>#REF!</v>
      </c>
      <c r="G40" s="565" t="e">
        <f>'Sch-1'!#REF!</f>
        <v>#REF!</v>
      </c>
    </row>
    <row r="41" spans="1:7" s="471" customFormat="1" ht="15.75" customHeight="1">
      <c r="A41" s="470" t="e">
        <f>'Sch-1'!#REF!</f>
        <v>#REF!</v>
      </c>
      <c r="B41" s="470" t="e">
        <f>'Sch-1'!#REF!</f>
        <v>#REF!</v>
      </c>
      <c r="C41" s="470" t="e">
        <f>'Sch-1'!#REF!</f>
        <v>#REF!</v>
      </c>
      <c r="D41" s="470" t="e">
        <f>'Sch-1'!#REF!</f>
        <v>#REF!</v>
      </c>
      <c r="E41" s="564" t="e">
        <f>'Sch-1'!#REF!</f>
        <v>#REF!</v>
      </c>
      <c r="F41" s="334" t="e">
        <f t="shared" si="0"/>
        <v>#REF!</v>
      </c>
      <c r="G41" s="565" t="e">
        <f>'Sch-1'!#REF!</f>
        <v>#REF!</v>
      </c>
    </row>
    <row r="42" spans="1:7" s="471" customFormat="1" ht="18.75" customHeight="1">
      <c r="A42" s="470" t="e">
        <f>'Sch-1'!#REF!</f>
        <v>#REF!</v>
      </c>
      <c r="B42" s="470" t="e">
        <f>'Sch-1'!#REF!</f>
        <v>#REF!</v>
      </c>
      <c r="C42" s="470" t="e">
        <f>'Sch-1'!#REF!</f>
        <v>#REF!</v>
      </c>
      <c r="D42" s="470" t="e">
        <f>'Sch-1'!#REF!</f>
        <v>#REF!</v>
      </c>
      <c r="E42" s="564" t="e">
        <f>'Sch-1'!#REF!</f>
        <v>#REF!</v>
      </c>
      <c r="F42" s="334" t="e">
        <f t="shared" si="0"/>
        <v>#REF!</v>
      </c>
      <c r="G42" s="565" t="e">
        <f>'Sch-1'!#REF!</f>
        <v>#REF!</v>
      </c>
    </row>
    <row r="43" spans="1:7" s="471" customFormat="1">
      <c r="A43" s="470"/>
      <c r="B43" s="470"/>
      <c r="C43" s="470"/>
      <c r="D43" s="470"/>
      <c r="E43" s="564"/>
      <c r="F43" s="334"/>
      <c r="G43" s="565"/>
    </row>
    <row r="44" spans="1:7" s="471" customFormat="1" ht="17.25" customHeight="1">
      <c r="A44" s="470" t="e">
        <f>'Sch-1'!#REF!</f>
        <v>#REF!</v>
      </c>
      <c r="B44" s="470" t="e">
        <f>'Sch-1'!#REF!</f>
        <v>#REF!</v>
      </c>
      <c r="C44" s="470"/>
      <c r="D44" s="470"/>
      <c r="E44" s="564"/>
      <c r="F44" s="334"/>
      <c r="G44" s="565"/>
    </row>
    <row r="45" spans="1:7" s="471" customFormat="1" ht="17.25" customHeight="1">
      <c r="A45" s="470" t="e">
        <f>'Sch-1'!#REF!</f>
        <v>#REF!</v>
      </c>
      <c r="B45" s="470" t="e">
        <f>'Sch-1'!#REF!</f>
        <v>#REF!</v>
      </c>
      <c r="C45" s="470" t="e">
        <f>'Sch-1'!#REF!</f>
        <v>#REF!</v>
      </c>
      <c r="D45" s="470" t="e">
        <f>'Sch-1'!#REF!</f>
        <v>#REF!</v>
      </c>
      <c r="E45" s="564" t="e">
        <f>'Sch-1'!#REF!</f>
        <v>#REF!</v>
      </c>
      <c r="F45" s="334" t="e">
        <f t="shared" si="0"/>
        <v>#REF!</v>
      </c>
      <c r="G45" s="565" t="e">
        <f>'Sch-1'!#REF!</f>
        <v>#REF!</v>
      </c>
    </row>
    <row r="46" spans="1:7" s="471" customFormat="1" ht="17.25" customHeight="1">
      <c r="A46" s="470"/>
      <c r="B46" s="470"/>
      <c r="C46" s="470"/>
      <c r="D46" s="470"/>
      <c r="E46" s="564"/>
      <c r="F46" s="334"/>
      <c r="G46" s="565"/>
    </row>
    <row r="47" spans="1:7" s="474" customFormat="1">
      <c r="A47" s="470" t="e">
        <f>'Sch-1'!#REF!</f>
        <v>#REF!</v>
      </c>
      <c r="B47" s="470" t="e">
        <f>'Sch-1'!#REF!</f>
        <v>#REF!</v>
      </c>
      <c r="C47" s="470"/>
      <c r="D47" s="470"/>
      <c r="E47" s="564"/>
      <c r="F47" s="334"/>
      <c r="G47" s="565"/>
    </row>
    <row r="48" spans="1:7" s="474" customFormat="1">
      <c r="A48" s="470" t="e">
        <f>'Sch-1'!#REF!</f>
        <v>#REF!</v>
      </c>
      <c r="B48" s="470" t="e">
        <f>'Sch-1'!#REF!</f>
        <v>#REF!</v>
      </c>
      <c r="C48" s="470" t="e">
        <f>'Sch-1'!#REF!</f>
        <v>#REF!</v>
      </c>
      <c r="D48" s="470" t="e">
        <f>'Sch-1'!#REF!</f>
        <v>#REF!</v>
      </c>
      <c r="E48" s="564" t="e">
        <f>'Sch-1'!#REF!</f>
        <v>#REF!</v>
      </c>
      <c r="F48" s="334" t="e">
        <f t="shared" si="0"/>
        <v>#REF!</v>
      </c>
      <c r="G48" s="565" t="e">
        <f>'Sch-1'!#REF!</f>
        <v>#REF!</v>
      </c>
    </row>
    <row r="49" spans="1:7" s="474" customFormat="1" ht="15" customHeight="1">
      <c r="A49" s="470" t="e">
        <f>'Sch-1'!#REF!</f>
        <v>#REF!</v>
      </c>
      <c r="B49" s="470" t="e">
        <f>'Sch-1'!#REF!</f>
        <v>#REF!</v>
      </c>
      <c r="C49" s="470" t="e">
        <f>'Sch-1'!#REF!</f>
        <v>#REF!</v>
      </c>
      <c r="D49" s="470" t="e">
        <f>'Sch-1'!#REF!</f>
        <v>#REF!</v>
      </c>
      <c r="E49" s="564" t="e">
        <f>'Sch-1'!#REF!</f>
        <v>#REF!</v>
      </c>
      <c r="F49" s="334" t="e">
        <f t="shared" si="0"/>
        <v>#REF!</v>
      </c>
      <c r="G49" s="565" t="e">
        <f>'Sch-1'!#REF!</f>
        <v>#REF!</v>
      </c>
    </row>
    <row r="50" spans="1:7" s="474" customFormat="1" ht="15" customHeight="1">
      <c r="A50" s="470" t="e">
        <f>'Sch-1'!#REF!</f>
        <v>#REF!</v>
      </c>
      <c r="B50" s="470" t="e">
        <f>'Sch-1'!#REF!</f>
        <v>#REF!</v>
      </c>
      <c r="C50" s="470" t="e">
        <f>'Sch-1'!#REF!</f>
        <v>#REF!</v>
      </c>
      <c r="D50" s="470" t="e">
        <f>'Sch-1'!#REF!</f>
        <v>#REF!</v>
      </c>
      <c r="E50" s="564" t="e">
        <f>'Sch-1'!#REF!</f>
        <v>#REF!</v>
      </c>
      <c r="F50" s="334" t="e">
        <f t="shared" si="0"/>
        <v>#REF!</v>
      </c>
      <c r="G50" s="565" t="e">
        <f>'Sch-1'!#REF!</f>
        <v>#REF!</v>
      </c>
    </row>
    <row r="51" spans="1:7" s="474" customFormat="1">
      <c r="A51" s="470" t="e">
        <f>'Sch-1'!#REF!</f>
        <v>#REF!</v>
      </c>
      <c r="B51" s="470" t="e">
        <f>'Sch-1'!#REF!</f>
        <v>#REF!</v>
      </c>
      <c r="C51" s="470" t="e">
        <f>'Sch-1'!#REF!</f>
        <v>#REF!</v>
      </c>
      <c r="D51" s="470" t="e">
        <f>'Sch-1'!#REF!</f>
        <v>#REF!</v>
      </c>
      <c r="E51" s="564" t="e">
        <f>'Sch-1'!#REF!</f>
        <v>#REF!</v>
      </c>
      <c r="F51" s="334" t="e">
        <f t="shared" si="0"/>
        <v>#REF!</v>
      </c>
      <c r="G51" s="565" t="e">
        <f>'Sch-1'!#REF!</f>
        <v>#REF!</v>
      </c>
    </row>
    <row r="52" spans="1:7" s="474" customFormat="1">
      <c r="A52" s="470"/>
      <c r="B52" s="470"/>
      <c r="C52" s="470"/>
      <c r="D52" s="470"/>
      <c r="E52" s="564"/>
      <c r="F52" s="334"/>
      <c r="G52" s="565"/>
    </row>
    <row r="53" spans="1:7" s="471" customFormat="1" ht="17.25" customHeight="1">
      <c r="A53" s="470" t="e">
        <f>'Sch-1'!#REF!</f>
        <v>#REF!</v>
      </c>
      <c r="B53" s="470" t="e">
        <f>'Sch-1'!#REF!</f>
        <v>#REF!</v>
      </c>
      <c r="C53" s="470"/>
      <c r="D53" s="470"/>
      <c r="E53" s="564"/>
      <c r="F53" s="334"/>
      <c r="G53" s="565"/>
    </row>
    <row r="54" spans="1:7" s="475" customFormat="1" ht="18">
      <c r="A54" s="470" t="e">
        <f>'Sch-1'!#REF!</f>
        <v>#REF!</v>
      </c>
      <c r="B54" s="470" t="e">
        <f>'Sch-1'!#REF!</f>
        <v>#REF!</v>
      </c>
      <c r="C54" s="470" t="e">
        <f>'Sch-1'!#REF!</f>
        <v>#REF!</v>
      </c>
      <c r="D54" s="470" t="e">
        <f>'Sch-1'!#REF!</f>
        <v>#REF!</v>
      </c>
      <c r="E54" s="564" t="e">
        <f>'Sch-1'!#REF!</f>
        <v>#REF!</v>
      </c>
      <c r="F54" s="334" t="e">
        <f t="shared" si="0"/>
        <v>#REF!</v>
      </c>
      <c r="G54" s="565" t="e">
        <f>'Sch-1'!#REF!</f>
        <v>#REF!</v>
      </c>
    </row>
    <row r="55" spans="1:7" s="471" customFormat="1">
      <c r="A55" s="470" t="e">
        <f>'Sch-1'!#REF!</f>
        <v>#REF!</v>
      </c>
      <c r="B55" s="470" t="e">
        <f>'Sch-1'!#REF!</f>
        <v>#REF!</v>
      </c>
      <c r="C55" s="470" t="e">
        <f>'Sch-1'!#REF!</f>
        <v>#REF!</v>
      </c>
      <c r="D55" s="470" t="e">
        <f>'Sch-1'!#REF!</f>
        <v>#REF!</v>
      </c>
      <c r="E55" s="564" t="e">
        <f>'Sch-1'!#REF!</f>
        <v>#REF!</v>
      </c>
      <c r="F55" s="334" t="e">
        <f t="shared" si="0"/>
        <v>#REF!</v>
      </c>
      <c r="G55" s="565" t="e">
        <f>'Sch-1'!#REF!</f>
        <v>#REF!</v>
      </c>
    </row>
    <row r="56" spans="1:7" s="471" customFormat="1" ht="18" customHeight="1">
      <c r="A56" s="470" t="e">
        <f>'Sch-1'!#REF!</f>
        <v>#REF!</v>
      </c>
      <c r="B56" s="470" t="e">
        <f>'Sch-1'!#REF!</f>
        <v>#REF!</v>
      </c>
      <c r="C56" s="470" t="e">
        <f>'Sch-1'!#REF!</f>
        <v>#REF!</v>
      </c>
      <c r="D56" s="470" t="e">
        <f>'Sch-1'!#REF!</f>
        <v>#REF!</v>
      </c>
      <c r="E56" s="564" t="e">
        <f>'Sch-1'!#REF!</f>
        <v>#REF!</v>
      </c>
      <c r="F56" s="334" t="e">
        <f t="shared" si="0"/>
        <v>#REF!</v>
      </c>
      <c r="G56" s="565" t="e">
        <f>'Sch-1'!#REF!</f>
        <v>#REF!</v>
      </c>
    </row>
    <row r="57" spans="1:7" s="471" customFormat="1" ht="18.75" customHeight="1">
      <c r="A57" s="470" t="e">
        <f>'Sch-1'!#REF!</f>
        <v>#REF!</v>
      </c>
      <c r="B57" s="470" t="e">
        <f>'Sch-1'!#REF!</f>
        <v>#REF!</v>
      </c>
      <c r="C57" s="470"/>
      <c r="D57" s="470"/>
      <c r="E57" s="564"/>
      <c r="F57" s="334"/>
      <c r="G57" s="565"/>
    </row>
    <row r="58" spans="1:7" s="471" customFormat="1" ht="18.75" customHeight="1">
      <c r="A58" s="470" t="e">
        <f>'Sch-1'!#REF!</f>
        <v>#REF!</v>
      </c>
      <c r="B58" s="470" t="e">
        <f>'Sch-1'!#REF!</f>
        <v>#REF!</v>
      </c>
      <c r="C58" s="470" t="e">
        <f>'Sch-1'!#REF!</f>
        <v>#REF!</v>
      </c>
      <c r="D58" s="470" t="e">
        <f>'Sch-1'!#REF!</f>
        <v>#REF!</v>
      </c>
      <c r="E58" s="564" t="e">
        <f>'Sch-1'!#REF!</f>
        <v>#REF!</v>
      </c>
      <c r="F58" s="334" t="e">
        <f t="shared" si="0"/>
        <v>#REF!</v>
      </c>
      <c r="G58" s="565" t="e">
        <f>'Sch-1'!#REF!</f>
        <v>#REF!</v>
      </c>
    </row>
    <row r="59" spans="1:7" s="475" customFormat="1" ht="18.75" customHeight="1">
      <c r="A59" s="470" t="e">
        <f>'Sch-1'!#REF!</f>
        <v>#REF!</v>
      </c>
      <c r="B59" s="470" t="e">
        <f>'Sch-1'!#REF!</f>
        <v>#REF!</v>
      </c>
      <c r="C59" s="470" t="e">
        <f>'Sch-1'!#REF!</f>
        <v>#REF!</v>
      </c>
      <c r="D59" s="470" t="e">
        <f>'Sch-1'!#REF!</f>
        <v>#REF!</v>
      </c>
      <c r="E59" s="564" t="e">
        <f>'Sch-1'!#REF!</f>
        <v>#REF!</v>
      </c>
      <c r="F59" s="334" t="e">
        <f t="shared" si="0"/>
        <v>#REF!</v>
      </c>
      <c r="G59" s="565" t="e">
        <f>'Sch-1'!#REF!</f>
        <v>#REF!</v>
      </c>
    </row>
    <row r="60" spans="1:7" s="471" customFormat="1" ht="18.75" customHeight="1">
      <c r="A60" s="470" t="e">
        <f>'Sch-1'!#REF!</f>
        <v>#REF!</v>
      </c>
      <c r="B60" s="470" t="e">
        <f>'Sch-1'!#REF!</f>
        <v>#REF!</v>
      </c>
      <c r="C60" s="470" t="e">
        <f>'Sch-1'!#REF!</f>
        <v>#REF!</v>
      </c>
      <c r="D60" s="470" t="e">
        <f>'Sch-1'!#REF!</f>
        <v>#REF!</v>
      </c>
      <c r="E60" s="564" t="e">
        <f>'Sch-1'!#REF!</f>
        <v>#REF!</v>
      </c>
      <c r="F60" s="334" t="e">
        <f t="shared" si="0"/>
        <v>#REF!</v>
      </c>
      <c r="G60" s="565" t="e">
        <f>'Sch-1'!#REF!</f>
        <v>#REF!</v>
      </c>
    </row>
    <row r="61" spans="1:7" s="471" customFormat="1" ht="17.25" customHeight="1">
      <c r="A61" s="470" t="e">
        <f>'Sch-1'!#REF!</f>
        <v>#REF!</v>
      </c>
      <c r="B61" s="470" t="e">
        <f>'Sch-1'!#REF!</f>
        <v>#REF!</v>
      </c>
      <c r="C61" s="470" t="e">
        <f>'Sch-1'!#REF!</f>
        <v>#REF!</v>
      </c>
      <c r="D61" s="470" t="e">
        <f>'Sch-1'!#REF!</f>
        <v>#REF!</v>
      </c>
      <c r="E61" s="564" t="e">
        <f>'Sch-1'!#REF!</f>
        <v>#REF!</v>
      </c>
      <c r="F61" s="334" t="e">
        <f t="shared" si="0"/>
        <v>#REF!</v>
      </c>
      <c r="G61" s="565" t="e">
        <f>'Sch-1'!#REF!</f>
        <v>#REF!</v>
      </c>
    </row>
    <row r="62" spans="1:7" s="471" customFormat="1" ht="17.25" customHeight="1">
      <c r="A62" s="470" t="e">
        <f>'Sch-1'!#REF!</f>
        <v>#REF!</v>
      </c>
      <c r="B62" s="470" t="e">
        <f>'Sch-1'!#REF!</f>
        <v>#REF!</v>
      </c>
      <c r="C62" s="470" t="e">
        <f>'Sch-1'!#REF!</f>
        <v>#REF!</v>
      </c>
      <c r="D62" s="470" t="e">
        <f>'Sch-1'!#REF!</f>
        <v>#REF!</v>
      </c>
      <c r="E62" s="564" t="e">
        <f>'Sch-1'!#REF!</f>
        <v>#REF!</v>
      </c>
      <c r="F62" s="334" t="e">
        <f t="shared" si="0"/>
        <v>#REF!</v>
      </c>
      <c r="G62" s="565" t="e">
        <f>'Sch-1'!#REF!</f>
        <v>#REF!</v>
      </c>
    </row>
    <row r="63" spans="1:7" s="471" customFormat="1" ht="17.25" customHeight="1">
      <c r="A63" s="470"/>
      <c r="B63" s="470"/>
      <c r="C63" s="470"/>
      <c r="D63" s="470"/>
      <c r="E63" s="564"/>
      <c r="F63" s="334"/>
      <c r="G63" s="565"/>
    </row>
    <row r="64" spans="1:7" s="471" customFormat="1" ht="17.25" customHeight="1">
      <c r="A64" s="470"/>
      <c r="B64" s="470"/>
      <c r="C64" s="470"/>
      <c r="D64" s="470"/>
      <c r="E64" s="564"/>
      <c r="F64" s="334"/>
      <c r="G64" s="565"/>
    </row>
    <row r="65" spans="1:22" s="471" customFormat="1" ht="17.25" customHeight="1">
      <c r="A65" s="470" t="e">
        <f>'Sch-1'!#REF!</f>
        <v>#REF!</v>
      </c>
      <c r="B65" s="470" t="e">
        <f>'Sch-1'!#REF!</f>
        <v>#REF!</v>
      </c>
      <c r="C65" s="470"/>
      <c r="D65" s="470"/>
      <c r="E65" s="564"/>
      <c r="F65" s="334"/>
      <c r="G65" s="565"/>
    </row>
    <row r="66" spans="1:22" s="471" customFormat="1" ht="17.25" customHeight="1">
      <c r="A66" s="470"/>
      <c r="B66" s="470" t="e">
        <f>'Sch-1'!#REF!</f>
        <v>#REF!</v>
      </c>
      <c r="C66" s="470" t="e">
        <f>'Sch-1'!#REF!</f>
        <v>#REF!</v>
      </c>
      <c r="D66" s="470" t="e">
        <f>'Sch-1'!#REF!</f>
        <v>#REF!</v>
      </c>
      <c r="E66" s="564" t="e">
        <f>'Sch-1'!#REF!</f>
        <v>#REF!</v>
      </c>
      <c r="F66" s="334" t="e">
        <f t="shared" si="0"/>
        <v>#REF!</v>
      </c>
      <c r="G66" s="565" t="e">
        <f>'Sch-1'!#REF!</f>
        <v>#REF!</v>
      </c>
    </row>
    <row r="67" spans="1:22" s="471" customFormat="1" ht="17.25" customHeight="1">
      <c r="A67" s="470"/>
      <c r="B67" s="470" t="e">
        <f>'Sch-1'!#REF!</f>
        <v>#REF!</v>
      </c>
      <c r="C67" s="470"/>
      <c r="D67" s="470"/>
      <c r="E67" s="564"/>
      <c r="F67" s="334"/>
      <c r="G67" s="565"/>
    </row>
    <row r="68" spans="1:22" s="471" customFormat="1" ht="17.25" customHeight="1">
      <c r="A68" s="470"/>
      <c r="B68" s="470" t="e">
        <f>'Sch-1'!#REF!</f>
        <v>#REF!</v>
      </c>
      <c r="C68" s="470" t="e">
        <f>'Sch-1'!#REF!</f>
        <v>#REF!</v>
      </c>
      <c r="D68" s="470" t="e">
        <f>'Sch-1'!#REF!</f>
        <v>#REF!</v>
      </c>
      <c r="E68" s="564" t="e">
        <f>'Sch-1'!#REF!</f>
        <v>#REF!</v>
      </c>
      <c r="F68" s="334" t="e">
        <f t="shared" si="0"/>
        <v>#REF!</v>
      </c>
      <c r="G68" s="565" t="e">
        <f>'Sch-1'!#REF!</f>
        <v>#REF!</v>
      </c>
    </row>
    <row r="69" spans="1:22" s="471" customFormat="1" ht="17.25" customHeight="1">
      <c r="A69" s="470"/>
      <c r="B69" s="470" t="e">
        <f>'Sch-1'!#REF!</f>
        <v>#REF!</v>
      </c>
      <c r="C69" s="470" t="e">
        <f>'Sch-1'!#REF!</f>
        <v>#REF!</v>
      </c>
      <c r="D69" s="470" t="e">
        <f>'Sch-1'!#REF!</f>
        <v>#REF!</v>
      </c>
      <c r="E69" s="564" t="e">
        <f>'Sch-1'!#REF!</f>
        <v>#REF!</v>
      </c>
      <c r="F69" s="334" t="e">
        <f>IF(E69=0, "Included",IF(ISERROR(D69*E69), E69, D69*E69))</f>
        <v>#REF!</v>
      </c>
      <c r="G69" s="565" t="e">
        <f>'Sch-1'!#REF!</f>
        <v>#REF!</v>
      </c>
    </row>
    <row r="70" spans="1:22" s="471" customFormat="1" ht="18" customHeight="1">
      <c r="A70" s="470"/>
      <c r="B70" s="470"/>
      <c r="C70" s="470"/>
      <c r="D70" s="470"/>
      <c r="E70" s="564"/>
      <c r="F70" s="334"/>
      <c r="G70" s="565"/>
    </row>
    <row r="71" spans="1:22" s="471" customFormat="1" ht="18" customHeight="1">
      <c r="A71" s="476"/>
      <c r="B71" s="407" t="s">
        <v>463</v>
      </c>
      <c r="C71" s="477"/>
      <c r="D71" s="478"/>
      <c r="E71" s="472"/>
      <c r="F71" s="334">
        <f>SUMIF(G18:G70,"Direct",F18:F70)</f>
        <v>0</v>
      </c>
      <c r="G71" s="479" t="s">
        <v>420</v>
      </c>
    </row>
    <row r="72" spans="1:22" s="471" customFormat="1" ht="18" customHeight="1">
      <c r="A72" s="476"/>
      <c r="B72" s="407" t="s">
        <v>464</v>
      </c>
      <c r="C72" s="477"/>
      <c r="D72" s="478"/>
      <c r="E72" s="472"/>
      <c r="F72" s="334">
        <f>SUMIF(G18:G70,"Bought-Out",F18:F70)</f>
        <v>0</v>
      </c>
      <c r="G72" s="479"/>
    </row>
    <row r="73" spans="1:22" ht="44.1" customHeight="1">
      <c r="A73" s="406"/>
      <c r="B73" s="407" t="s">
        <v>462</v>
      </c>
      <c r="C73" s="408"/>
      <c r="D73" s="409"/>
      <c r="E73" s="405"/>
      <c r="F73" s="405">
        <f>F71+F72</f>
        <v>0</v>
      </c>
      <c r="G73" s="410"/>
      <c r="I73" s="365"/>
      <c r="P73" s="360"/>
      <c r="Q73" s="359"/>
      <c r="S73" s="360"/>
      <c r="T73" s="359"/>
      <c r="V73" s="348"/>
    </row>
    <row r="74" spans="1:22" ht="26.1" customHeight="1">
      <c r="A74" s="335"/>
      <c r="B74" s="1259" t="s">
        <v>465</v>
      </c>
      <c r="C74" s="1259"/>
      <c r="D74" s="1259"/>
      <c r="E74" s="104"/>
      <c r="F74" s="104" t="e">
        <f>'Sch-7 Dis'!F19</f>
        <v>#REF!</v>
      </c>
      <c r="G74" s="10"/>
      <c r="I74" s="252"/>
      <c r="J74" s="185"/>
      <c r="K74" s="185"/>
      <c r="L74" s="185"/>
      <c r="M74" s="185"/>
      <c r="N74" s="1"/>
      <c r="O74" s="1"/>
      <c r="P74" s="89"/>
      <c r="Q74" s="359" t="e">
        <f>'Sch-7'!#REF!</f>
        <v>#REF!</v>
      </c>
      <c r="R74" s="6"/>
      <c r="S74" s="89"/>
      <c r="T74" s="359" t="e">
        <f>'Sch-7'!#REF!</f>
        <v>#REF!</v>
      </c>
      <c r="U74" s="1"/>
      <c r="V74" s="1"/>
    </row>
    <row r="75" spans="1:22" ht="26.1" customHeight="1">
      <c r="A75" s="411"/>
      <c r="B75" s="1260" t="s">
        <v>419</v>
      </c>
      <c r="C75" s="1260"/>
      <c r="D75" s="1260"/>
      <c r="E75" s="412"/>
      <c r="F75" s="412" t="e">
        <f>F73+F74</f>
        <v>#REF!</v>
      </c>
      <c r="G75" s="413"/>
      <c r="I75" s="252"/>
      <c r="J75" s="185"/>
      <c r="K75" s="185"/>
      <c r="L75" s="185"/>
      <c r="M75" s="185"/>
      <c r="N75" s="1"/>
      <c r="O75" s="1"/>
      <c r="P75" s="89"/>
      <c r="Q75" s="362" t="e">
        <f>SUM(#REF!,Q74)</f>
        <v>#REF!</v>
      </c>
      <c r="R75" s="11"/>
      <c r="S75" s="189"/>
      <c r="T75" s="362" t="e">
        <f>#REF!+T74</f>
        <v>#REF!</v>
      </c>
      <c r="U75" s="1"/>
      <c r="V75" s="363"/>
    </row>
    <row r="76" spans="1:22" ht="16.5" customHeight="1">
      <c r="A76" s="1261"/>
      <c r="B76" s="1261"/>
      <c r="C76" s="1261"/>
      <c r="D76" s="1261"/>
      <c r="E76" s="1261"/>
      <c r="F76" s="1261"/>
      <c r="G76" s="1261"/>
      <c r="P76" s="363" t="s">
        <v>259</v>
      </c>
      <c r="Q76" s="360" t="e">
        <f>F75-Q75</f>
        <v>#REF!</v>
      </c>
      <c r="S76" s="363" t="s">
        <v>275</v>
      </c>
      <c r="T76" s="360" t="e">
        <f>Q75-T75</f>
        <v>#REF!</v>
      </c>
    </row>
    <row r="77" spans="1:22" ht="16.5" customHeight="1">
      <c r="B77" s="1262" t="str">
        <f>IF((18-COUNTA(G17:G70))&gt;0,"Do not leave Mode of Transaction Blank for any item. "&amp;(18-COUNTA(G17:G70))&amp;" item(s) is(are) left blank, if you leave it blank, the same shall be deemed to be 'Bought-out'", " ")</f>
        <v xml:space="preserve"> </v>
      </c>
      <c r="C77" s="1262"/>
      <c r="D77" s="1262"/>
      <c r="E77" s="1262"/>
      <c r="F77" s="1262"/>
      <c r="G77" s="1262"/>
      <c r="P77" s="1" t="s">
        <v>285</v>
      </c>
      <c r="Q77" s="1" t="e">
        <f>IF(#REF!&gt;0,#REF! &amp; " item(s) in Sch-1", "")</f>
        <v>#REF!</v>
      </c>
    </row>
    <row r="78" spans="1:22" ht="24" customHeight="1">
      <c r="A78" s="74"/>
      <c r="B78" s="1262"/>
      <c r="C78" s="1262"/>
      <c r="D78" s="1262"/>
      <c r="E78" s="1262"/>
      <c r="F78" s="1262"/>
      <c r="G78" s="1262"/>
    </row>
    <row r="79" spans="1:22" ht="117.75" customHeight="1">
      <c r="A79" s="75" t="s">
        <v>406</v>
      </c>
      <c r="B79" s="1263" t="s">
        <v>68</v>
      </c>
      <c r="C79" s="1263"/>
      <c r="D79" s="1263"/>
      <c r="E79" s="1263"/>
      <c r="F79" s="1263"/>
      <c r="G79" s="1263"/>
    </row>
    <row r="80" spans="1:22" ht="33.6" customHeight="1">
      <c r="A80" s="11"/>
      <c r="B80" s="2"/>
      <c r="C80" s="2"/>
      <c r="D80" s="6"/>
      <c r="E80" s="1"/>
      <c r="F80" s="1"/>
      <c r="G80" s="1"/>
    </row>
    <row r="81" spans="1:7" ht="33.6" customHeight="1">
      <c r="A81" s="35" t="s">
        <v>402</v>
      </c>
      <c r="B81" s="113" t="str">
        <f>'Names of Bidder'!D31&amp;"-"&amp; 'Names of Bidder'!E31&amp;"-" &amp;'Names of Bidder'!F31</f>
        <v>--</v>
      </c>
      <c r="C81" s="12"/>
      <c r="D81" s="36"/>
      <c r="E81" s="1"/>
      <c r="F81" s="1"/>
      <c r="G81" s="188"/>
    </row>
    <row r="82" spans="1:7" ht="33.6" customHeight="1">
      <c r="A82" s="35" t="s">
        <v>403</v>
      </c>
      <c r="B82" s="113" t="str">
        <f>IF('Names of Bidder'!D32=0, "", 'Names of Bidder'!D32)</f>
        <v/>
      </c>
      <c r="C82" s="1"/>
      <c r="D82" s="36" t="s">
        <v>404</v>
      </c>
      <c r="E82" s="188" t="str">
        <f>IF('Names of Bidder'!D24=0, "", 'Names of Bidder'!D24)</f>
        <v/>
      </c>
      <c r="F82" s="1"/>
      <c r="G82" s="188"/>
    </row>
    <row r="83" spans="1:7" ht="33.6" customHeight="1">
      <c r="A83" s="201"/>
      <c r="B83" s="200"/>
      <c r="C83" s="194"/>
      <c r="D83" s="36" t="s">
        <v>405</v>
      </c>
      <c r="E83" s="188" t="str">
        <f>IF('Names of Bidder'!D25=0, "", 'Names of Bidder'!D25)</f>
        <v/>
      </c>
      <c r="F83" s="194"/>
      <c r="G83" s="194"/>
    </row>
    <row r="84" spans="1:7" ht="33.6" customHeight="1">
      <c r="A84" s="201"/>
      <c r="B84" s="200"/>
      <c r="C84" s="194"/>
      <c r="D84" s="36"/>
      <c r="E84" s="209"/>
      <c r="F84" s="194"/>
      <c r="G84" s="194"/>
    </row>
    <row r="85" spans="1:7">
      <c r="A85" s="201"/>
      <c r="B85" s="201"/>
      <c r="C85" s="201"/>
      <c r="D85" s="201"/>
      <c r="E85" s="194"/>
      <c r="F85" s="194"/>
      <c r="G85" s="194"/>
    </row>
    <row r="86" spans="1:7">
      <c r="A86" s="201"/>
      <c r="B86" s="201"/>
      <c r="C86" s="201"/>
      <c r="D86" s="201"/>
      <c r="E86" s="194"/>
      <c r="F86" s="194"/>
      <c r="G86" s="194"/>
    </row>
    <row r="87" spans="1:7">
      <c r="A87" s="201"/>
      <c r="B87" s="201"/>
      <c r="C87" s="201"/>
      <c r="D87" s="201"/>
      <c r="E87" s="194"/>
      <c r="F87" s="194"/>
      <c r="G87" s="194"/>
    </row>
    <row r="88" spans="1:7">
      <c r="A88" s="201"/>
      <c r="B88" s="201"/>
      <c r="C88" s="201"/>
      <c r="D88" s="201"/>
      <c r="E88" s="194"/>
      <c r="F88" s="194"/>
      <c r="G88" s="194"/>
    </row>
    <row r="89" spans="1:7">
      <c r="A89" s="201"/>
      <c r="B89" s="201"/>
      <c r="C89" s="201"/>
      <c r="D89" s="201"/>
      <c r="E89" s="194"/>
      <c r="F89" s="194"/>
      <c r="G89" s="194"/>
    </row>
    <row r="90" spans="1:7">
      <c r="A90" s="201"/>
      <c r="B90" s="201"/>
      <c r="C90" s="201"/>
      <c r="D90" s="201"/>
      <c r="E90" s="194"/>
      <c r="F90" s="194"/>
      <c r="G90" s="194"/>
    </row>
    <row r="91" spans="1:7">
      <c r="A91" s="201"/>
      <c r="B91" s="201"/>
      <c r="C91" s="201"/>
      <c r="D91" s="201"/>
      <c r="E91" s="194"/>
      <c r="F91" s="194"/>
      <c r="G91" s="194"/>
    </row>
    <row r="92" spans="1:7">
      <c r="A92" s="201"/>
      <c r="B92" s="201"/>
      <c r="C92" s="201"/>
      <c r="D92" s="201"/>
      <c r="E92" s="194"/>
      <c r="F92" s="194"/>
      <c r="G92" s="194"/>
    </row>
    <row r="93" spans="1:7">
      <c r="A93" s="201"/>
      <c r="B93" s="201"/>
      <c r="C93" s="201"/>
      <c r="D93" s="201"/>
      <c r="E93" s="194"/>
      <c r="F93" s="194"/>
      <c r="G93" s="194"/>
    </row>
    <row r="94" spans="1:7">
      <c r="A94" s="201"/>
      <c r="B94" s="201"/>
      <c r="C94" s="201"/>
      <c r="D94" s="201"/>
      <c r="E94" s="194"/>
      <c r="F94" s="194"/>
      <c r="G94" s="194"/>
    </row>
    <row r="95" spans="1:7">
      <c r="A95" s="201"/>
      <c r="B95" s="201"/>
      <c r="C95" s="201"/>
      <c r="D95" s="201"/>
      <c r="E95" s="194"/>
      <c r="F95" s="194"/>
      <c r="G95" s="194"/>
    </row>
    <row r="96" spans="1:7">
      <c r="A96" s="201"/>
      <c r="B96" s="201"/>
      <c r="C96" s="201"/>
      <c r="D96" s="201"/>
      <c r="E96" s="194"/>
      <c r="F96" s="194"/>
      <c r="G96" s="194"/>
    </row>
    <row r="97" spans="1:24">
      <c r="A97" s="201"/>
      <c r="B97" s="201"/>
      <c r="C97" s="201"/>
      <c r="D97" s="201"/>
      <c r="E97" s="194"/>
      <c r="F97" s="194"/>
      <c r="G97" s="194"/>
    </row>
    <row r="98" spans="1:24">
      <c r="A98" s="201"/>
      <c r="B98" s="201"/>
      <c r="C98" s="201"/>
      <c r="D98" s="201"/>
      <c r="E98" s="194"/>
      <c r="F98" s="194"/>
      <c r="G98" s="194"/>
    </row>
    <row r="99" spans="1:24">
      <c r="A99" s="201"/>
      <c r="B99" s="201"/>
      <c r="C99" s="201"/>
      <c r="D99" s="201"/>
      <c r="E99" s="194"/>
      <c r="F99" s="194"/>
      <c r="G99" s="194"/>
    </row>
    <row r="100" spans="1:24">
      <c r="A100" s="201"/>
      <c r="B100" s="201"/>
      <c r="C100" s="201"/>
      <c r="D100" s="201"/>
      <c r="E100" s="194"/>
      <c r="F100" s="194"/>
      <c r="G100" s="194"/>
    </row>
    <row r="101" spans="1:24">
      <c r="A101" s="201"/>
      <c r="B101" s="201"/>
      <c r="C101" s="201"/>
      <c r="D101" s="201"/>
      <c r="E101" s="194"/>
      <c r="F101" s="194"/>
      <c r="G101" s="194"/>
    </row>
    <row r="102" spans="1:24">
      <c r="A102" s="201"/>
      <c r="B102" s="201"/>
      <c r="C102" s="201"/>
      <c r="D102" s="201"/>
      <c r="E102" s="194"/>
      <c r="F102" s="194"/>
      <c r="G102" s="194"/>
    </row>
    <row r="103" spans="1:24">
      <c r="A103" s="201"/>
      <c r="B103" s="201"/>
      <c r="C103" s="201"/>
      <c r="D103" s="201"/>
      <c r="E103" s="194"/>
      <c r="F103" s="194"/>
      <c r="G103" s="194"/>
    </row>
    <row r="104" spans="1:24">
      <c r="A104" s="201"/>
      <c r="B104" s="201"/>
      <c r="C104" s="201"/>
      <c r="D104" s="201"/>
      <c r="E104" s="194"/>
      <c r="F104" s="194"/>
      <c r="G104" s="194"/>
    </row>
    <row r="105" spans="1:24">
      <c r="A105" s="201"/>
      <c r="B105" s="201"/>
      <c r="C105" s="201"/>
      <c r="D105" s="201"/>
      <c r="E105" s="194"/>
      <c r="F105" s="194"/>
      <c r="G105" s="194"/>
    </row>
    <row r="106" spans="1:24">
      <c r="A106" s="201"/>
      <c r="B106" s="201"/>
      <c r="C106" s="201"/>
      <c r="D106" s="201"/>
      <c r="E106" s="194"/>
      <c r="F106" s="194"/>
      <c r="G106" s="194"/>
    </row>
    <row r="107" spans="1:24">
      <c r="A107" s="201"/>
      <c r="B107" s="201"/>
      <c r="C107" s="201"/>
      <c r="D107" s="201"/>
      <c r="E107" s="194"/>
      <c r="F107" s="194"/>
      <c r="G107" s="194"/>
    </row>
    <row r="108" spans="1:24">
      <c r="A108" s="201"/>
      <c r="B108" s="201"/>
      <c r="C108" s="201"/>
      <c r="D108" s="201"/>
      <c r="E108" s="194"/>
      <c r="F108" s="194"/>
      <c r="G108" s="194"/>
    </row>
    <row r="109" spans="1:24" ht="18" customHeight="1">
      <c r="A109" s="207"/>
      <c r="B109" s="199"/>
      <c r="C109" s="207"/>
      <c r="D109" s="207"/>
      <c r="E109" s="208"/>
      <c r="F109" s="208"/>
      <c r="G109" s="209"/>
      <c r="T109" s="4"/>
    </row>
    <row r="110" spans="1:24" ht="18" customHeight="1">
      <c r="A110" s="199"/>
      <c r="B110" s="199"/>
      <c r="C110" s="199"/>
      <c r="D110" s="199"/>
      <c r="E110" s="194"/>
      <c r="F110" s="194"/>
      <c r="G110" s="194"/>
      <c r="Q110" s="6"/>
      <c r="T110" s="4"/>
    </row>
    <row r="111" spans="1:24" ht="40.15" customHeight="1">
      <c r="A111" s="1264"/>
      <c r="B111" s="1264"/>
      <c r="C111" s="1264"/>
      <c r="D111" s="1264"/>
      <c r="E111" s="1264"/>
      <c r="F111" s="1264"/>
      <c r="G111" s="1264"/>
      <c r="O111" s="4"/>
      <c r="P111" s="311"/>
      <c r="Q111" s="311"/>
      <c r="R111" s="311"/>
      <c r="T111" s="4"/>
      <c r="U111" s="1"/>
      <c r="W111" s="1251"/>
      <c r="X111" s="1251"/>
    </row>
    <row r="112" spans="1:24" ht="22.15" customHeight="1">
      <c r="A112" s="1265"/>
      <c r="B112" s="1265"/>
      <c r="C112" s="1265"/>
      <c r="D112" s="1265"/>
      <c r="E112" s="1265"/>
      <c r="F112" s="1265"/>
      <c r="G112" s="1265"/>
      <c r="O112" s="4"/>
      <c r="P112" s="311"/>
      <c r="Q112" s="311"/>
      <c r="R112" s="311"/>
      <c r="T112" s="4"/>
      <c r="U112" s="1"/>
    </row>
    <row r="113" spans="1:41" ht="18" customHeight="1">
      <c r="A113" s="201"/>
      <c r="B113" s="201"/>
      <c r="C113" s="201"/>
      <c r="D113" s="201"/>
      <c r="E113" s="194"/>
      <c r="F113" s="194"/>
      <c r="G113" s="194"/>
      <c r="O113" s="4"/>
      <c r="P113" s="311"/>
      <c r="Q113" s="311"/>
      <c r="R113" s="311"/>
    </row>
    <row r="114" spans="1:41" ht="18" customHeight="1">
      <c r="A114" s="206"/>
      <c r="B114" s="193"/>
      <c r="C114" s="206"/>
      <c r="D114" s="206"/>
      <c r="E114" s="203"/>
      <c r="F114" s="194"/>
      <c r="G114" s="193"/>
      <c r="O114" s="4"/>
      <c r="P114" s="311"/>
      <c r="Q114" s="311"/>
      <c r="R114" s="311"/>
    </row>
    <row r="115" spans="1:41" ht="35.25" customHeight="1">
      <c r="A115" s="1266"/>
      <c r="B115" s="1266"/>
      <c r="C115" s="1266"/>
      <c r="D115" s="1266"/>
      <c r="E115" s="204"/>
      <c r="F115" s="194"/>
      <c r="G115" s="193"/>
      <c r="O115" s="365"/>
      <c r="P115" s="352"/>
      <c r="Q115" s="352"/>
      <c r="R115" s="352"/>
      <c r="W115" s="1251"/>
      <c r="X115" s="1251"/>
    </row>
    <row r="116" spans="1:41" ht="18" customHeight="1">
      <c r="A116" s="206"/>
      <c r="B116" s="1258"/>
      <c r="C116" s="1258"/>
      <c r="D116" s="1258"/>
      <c r="E116" s="204"/>
      <c r="F116" s="194"/>
      <c r="G116" s="193"/>
      <c r="O116" s="4"/>
      <c r="P116" s="353"/>
      <c r="Q116" s="353"/>
      <c r="R116" s="353"/>
    </row>
    <row r="117" spans="1:41" ht="18" customHeight="1">
      <c r="A117" s="206"/>
      <c r="B117" s="1258"/>
      <c r="C117" s="1258"/>
      <c r="D117" s="1258"/>
      <c r="E117" s="204"/>
      <c r="F117" s="194"/>
      <c r="G117" s="193"/>
      <c r="O117" s="4"/>
      <c r="P117" s="353"/>
      <c r="Q117" s="353"/>
      <c r="R117" s="353"/>
    </row>
    <row r="118" spans="1:41" ht="18" customHeight="1">
      <c r="A118" s="193"/>
      <c r="B118" s="1258"/>
      <c r="C118" s="1258"/>
      <c r="D118" s="1258"/>
      <c r="E118" s="204"/>
      <c r="F118" s="194"/>
      <c r="G118" s="193"/>
      <c r="O118" s="365"/>
      <c r="P118" s="367"/>
      <c r="Q118" s="364"/>
      <c r="R118" s="354"/>
    </row>
    <row r="119" spans="1:41" ht="18" customHeight="1">
      <c r="A119" s="193"/>
      <c r="B119" s="1258"/>
      <c r="C119" s="1258"/>
      <c r="D119" s="1258"/>
      <c r="E119" s="204"/>
      <c r="F119" s="194"/>
      <c r="G119" s="193"/>
      <c r="W119" s="1251"/>
      <c r="X119" s="1251"/>
    </row>
    <row r="120" spans="1:41" ht="18" customHeight="1">
      <c r="A120" s="193"/>
      <c r="B120" s="193"/>
      <c r="C120" s="193"/>
      <c r="D120" s="193"/>
      <c r="E120" s="206"/>
      <c r="F120" s="194"/>
      <c r="G120" s="194"/>
      <c r="Y120" s="355"/>
    </row>
    <row r="121" spans="1:41" ht="40.5" customHeight="1">
      <c r="A121" s="1268"/>
      <c r="B121" s="1268"/>
      <c r="C121" s="1268"/>
      <c r="D121" s="1268"/>
      <c r="E121" s="1268"/>
      <c r="F121" s="1268"/>
      <c r="G121" s="1268"/>
      <c r="H121" s="393"/>
      <c r="I121" s="253"/>
      <c r="J121" s="254"/>
      <c r="K121" s="254"/>
      <c r="L121" s="254"/>
      <c r="M121" s="254"/>
      <c r="Q121" s="6"/>
      <c r="Y121" s="355"/>
    </row>
    <row r="122" spans="1:41" ht="18" customHeight="1">
      <c r="A122" s="201"/>
      <c r="B122" s="201"/>
      <c r="C122" s="201"/>
      <c r="D122" s="201"/>
      <c r="E122" s="208"/>
      <c r="F122" s="208"/>
      <c r="G122" s="209"/>
      <c r="P122" s="1249"/>
      <c r="Q122" s="1249"/>
      <c r="S122" s="1250"/>
      <c r="T122" s="1250"/>
      <c r="W122" s="1251"/>
      <c r="X122" s="1251"/>
    </row>
    <row r="123" spans="1:41" ht="66" customHeight="1">
      <c r="A123" s="223"/>
      <c r="B123" s="223"/>
      <c r="C123" s="197"/>
      <c r="D123" s="197"/>
      <c r="E123" s="223"/>
      <c r="F123" s="223"/>
      <c r="G123" s="223"/>
      <c r="P123" s="312"/>
      <c r="Q123" s="312"/>
      <c r="S123" s="312"/>
      <c r="T123" s="312"/>
    </row>
    <row r="124" spans="1:41" ht="18" customHeight="1">
      <c r="A124" s="197"/>
      <c r="B124" s="197"/>
      <c r="C124" s="197"/>
      <c r="D124" s="197"/>
      <c r="E124" s="197"/>
      <c r="F124" s="197"/>
      <c r="G124" s="197"/>
      <c r="P124" s="189"/>
      <c r="Q124" s="189"/>
      <c r="S124" s="189"/>
      <c r="T124" s="189"/>
    </row>
    <row r="125" spans="1:41" s="330" customFormat="1" ht="18" customHeight="1">
      <c r="A125" s="215"/>
      <c r="B125" s="231"/>
      <c r="C125" s="212"/>
      <c r="D125" s="232"/>
      <c r="E125" s="233"/>
      <c r="F125" s="234"/>
      <c r="G125" s="194"/>
      <c r="H125" s="365"/>
      <c r="I125" s="252"/>
      <c r="J125" s="185"/>
      <c r="K125" s="185"/>
      <c r="L125" s="185"/>
      <c r="M125" s="185"/>
      <c r="N125" s="1"/>
      <c r="O125" s="1"/>
      <c r="P125" s="189"/>
      <c r="Q125" s="356"/>
      <c r="R125" s="6"/>
      <c r="S125" s="189"/>
      <c r="T125" s="356"/>
      <c r="U125" s="1"/>
      <c r="V125" s="1"/>
      <c r="W125" s="1"/>
      <c r="X125" s="1"/>
      <c r="Y125" s="1"/>
      <c r="Z125" s="1"/>
      <c r="AA125" s="1"/>
      <c r="AB125" s="185"/>
      <c r="AC125" s="185"/>
      <c r="AD125" s="185"/>
      <c r="AE125" s="185"/>
      <c r="AF125" s="185"/>
      <c r="AG125" s="185"/>
      <c r="AH125" s="185"/>
      <c r="AI125" s="185"/>
      <c r="AJ125" s="185"/>
      <c r="AK125" s="185"/>
      <c r="AL125" s="185"/>
      <c r="AM125" s="185"/>
      <c r="AN125" s="185"/>
      <c r="AO125" s="185"/>
    </row>
    <row r="126" spans="1:41" ht="111" customHeight="1">
      <c r="A126" s="216"/>
      <c r="B126" s="235"/>
      <c r="C126" s="212"/>
      <c r="D126" s="212"/>
      <c r="E126" s="236"/>
      <c r="F126" s="237"/>
      <c r="G126" s="238"/>
      <c r="P126" s="358"/>
      <c r="Q126" s="357"/>
      <c r="S126" s="358"/>
      <c r="T126" s="357"/>
      <c r="W126" s="1251"/>
      <c r="X126" s="1251"/>
    </row>
    <row r="127" spans="1:41" ht="22.15" customHeight="1">
      <c r="A127" s="216"/>
      <c r="B127" s="239"/>
      <c r="C127" s="212"/>
      <c r="D127" s="212"/>
      <c r="E127" s="240"/>
      <c r="F127" s="241"/>
      <c r="G127" s="194"/>
      <c r="P127" s="360"/>
      <c r="Q127" s="359"/>
      <c r="S127" s="360"/>
      <c r="T127" s="359"/>
    </row>
    <row r="128" spans="1:41" ht="22.15" customHeight="1">
      <c r="A128" s="214"/>
      <c r="B128" s="218"/>
      <c r="C128" s="212"/>
      <c r="D128" s="232"/>
      <c r="E128" s="233"/>
      <c r="F128" s="234"/>
      <c r="G128" s="194"/>
      <c r="P128" s="360"/>
      <c r="Q128" s="359"/>
      <c r="S128" s="360"/>
      <c r="T128" s="359"/>
      <c r="V128" s="348"/>
    </row>
    <row r="129" spans="1:24" ht="22.15" customHeight="1">
      <c r="A129" s="214"/>
      <c r="B129" s="218"/>
      <c r="C129" s="212"/>
      <c r="D129" s="232"/>
      <c r="E129" s="233"/>
      <c r="F129" s="234"/>
      <c r="G129" s="194"/>
      <c r="P129" s="360"/>
      <c r="Q129" s="359"/>
      <c r="S129" s="360"/>
      <c r="T129" s="359"/>
      <c r="V129" s="348"/>
    </row>
    <row r="130" spans="1:24">
      <c r="A130" s="216"/>
      <c r="B130" s="235"/>
      <c r="C130" s="212"/>
      <c r="D130" s="232"/>
      <c r="E130" s="233"/>
      <c r="F130" s="234"/>
      <c r="G130" s="194"/>
      <c r="P130" s="360"/>
      <c r="Q130" s="359"/>
      <c r="S130" s="360"/>
      <c r="T130" s="359"/>
      <c r="V130" s="348"/>
      <c r="W130" s="1251"/>
      <c r="X130" s="1251"/>
    </row>
    <row r="131" spans="1:24" ht="22.15" customHeight="1">
      <c r="A131" s="216"/>
      <c r="B131" s="239"/>
      <c r="C131" s="212"/>
      <c r="D131" s="232"/>
      <c r="E131" s="233"/>
      <c r="F131" s="234"/>
      <c r="G131" s="238"/>
      <c r="P131" s="360"/>
      <c r="Q131" s="359"/>
      <c r="S131" s="360"/>
      <c r="T131" s="359"/>
      <c r="V131" s="348"/>
    </row>
    <row r="132" spans="1:24" ht="22.15" customHeight="1">
      <c r="A132" s="216"/>
      <c r="B132" s="218"/>
      <c r="C132" s="212"/>
      <c r="D132" s="232"/>
      <c r="E132" s="233"/>
      <c r="F132" s="234"/>
      <c r="G132" s="194"/>
      <c r="P132" s="360"/>
      <c r="Q132" s="359"/>
      <c r="S132" s="360"/>
      <c r="T132" s="359"/>
      <c r="V132" s="348"/>
    </row>
    <row r="133" spans="1:24" ht="22.15" customHeight="1">
      <c r="A133" s="216"/>
      <c r="B133" s="218"/>
      <c r="C133" s="212"/>
      <c r="D133" s="232"/>
      <c r="E133" s="233"/>
      <c r="F133" s="234"/>
      <c r="G133" s="194"/>
      <c r="P133" s="360"/>
      <c r="Q133" s="359"/>
      <c r="S133" s="360"/>
      <c r="T133" s="359"/>
      <c r="V133" s="348"/>
    </row>
    <row r="134" spans="1:24">
      <c r="A134" s="216"/>
      <c r="B134" s="235"/>
      <c r="C134" s="212"/>
      <c r="D134" s="212"/>
      <c r="E134" s="233"/>
      <c r="F134" s="234"/>
      <c r="G134" s="238"/>
      <c r="P134" s="360"/>
      <c r="Q134" s="359"/>
      <c r="S134" s="360"/>
      <c r="T134" s="359"/>
      <c r="V134" s="348"/>
    </row>
    <row r="135" spans="1:24" ht="22.15" customHeight="1">
      <c r="A135" s="216"/>
      <c r="B135" s="239"/>
      <c r="C135" s="212"/>
      <c r="D135" s="212"/>
      <c r="E135" s="242"/>
      <c r="F135" s="234"/>
      <c r="G135" s="243"/>
      <c r="P135" s="360"/>
      <c r="Q135" s="359"/>
      <c r="S135" s="360"/>
      <c r="T135" s="359"/>
      <c r="V135" s="348"/>
    </row>
    <row r="136" spans="1:24" ht="35.1" customHeight="1">
      <c r="A136" s="214"/>
      <c r="B136" s="244"/>
      <c r="C136" s="212"/>
      <c r="D136" s="232"/>
      <c r="E136" s="233"/>
      <c r="F136" s="234"/>
      <c r="G136" s="194"/>
      <c r="N136" s="4"/>
      <c r="P136" s="360"/>
      <c r="Q136" s="359"/>
      <c r="S136" s="360"/>
      <c r="T136" s="359"/>
      <c r="V136" s="348"/>
    </row>
    <row r="137" spans="1:24" ht="22.15" customHeight="1">
      <c r="A137" s="214"/>
      <c r="B137" s="245"/>
      <c r="C137" s="212"/>
      <c r="D137" s="232"/>
      <c r="E137" s="242"/>
      <c r="F137" s="234"/>
      <c r="G137" s="194"/>
      <c r="N137" s="4"/>
      <c r="P137" s="360"/>
      <c r="Q137" s="359"/>
      <c r="S137" s="360"/>
      <c r="T137" s="359"/>
      <c r="V137" s="348"/>
    </row>
    <row r="138" spans="1:24" ht="22.15" customHeight="1">
      <c r="A138" s="214"/>
      <c r="B138" s="245"/>
      <c r="C138" s="212"/>
      <c r="D138" s="232"/>
      <c r="E138" s="242"/>
      <c r="F138" s="234"/>
      <c r="G138" s="194"/>
      <c r="N138" s="4"/>
      <c r="P138" s="360"/>
      <c r="Q138" s="359"/>
      <c r="S138" s="360"/>
      <c r="T138" s="359"/>
      <c r="V138" s="348"/>
    </row>
    <row r="139" spans="1:24" ht="24" customHeight="1">
      <c r="A139" s="215"/>
      <c r="B139" s="219"/>
      <c r="C139" s="212"/>
      <c r="D139" s="232"/>
      <c r="E139" s="233"/>
      <c r="F139" s="234"/>
      <c r="G139" s="194"/>
      <c r="J139" s="185"/>
      <c r="K139" s="185"/>
      <c r="L139" s="185"/>
      <c r="M139" s="185"/>
      <c r="N139" s="1"/>
      <c r="O139" s="1"/>
      <c r="P139" s="360"/>
      <c r="Q139" s="359"/>
      <c r="R139" s="6"/>
      <c r="S139" s="360"/>
      <c r="T139" s="359"/>
      <c r="U139" s="1"/>
      <c r="V139" s="6"/>
    </row>
    <row r="140" spans="1:24" ht="24" customHeight="1">
      <c r="A140" s="214"/>
      <c r="B140" s="246"/>
      <c r="C140" s="212"/>
      <c r="D140" s="232"/>
      <c r="E140" s="233"/>
      <c r="F140" s="234"/>
      <c r="G140" s="194"/>
      <c r="P140" s="360"/>
      <c r="Q140" s="359"/>
      <c r="S140" s="360"/>
      <c r="T140" s="359"/>
      <c r="V140" s="348"/>
    </row>
    <row r="141" spans="1:24" ht="24" customHeight="1">
      <c r="A141" s="216"/>
      <c r="B141" s="211"/>
      <c r="C141" s="212"/>
      <c r="D141" s="232"/>
      <c r="E141" s="233"/>
      <c r="F141" s="234"/>
      <c r="G141" s="194"/>
      <c r="P141" s="360"/>
      <c r="Q141" s="359"/>
      <c r="S141" s="360"/>
      <c r="T141" s="359"/>
      <c r="V141" s="348"/>
    </row>
    <row r="142" spans="1:24" ht="24" customHeight="1">
      <c r="A142" s="214"/>
      <c r="B142" s="245"/>
      <c r="C142" s="212"/>
      <c r="D142" s="232"/>
      <c r="E142" s="242"/>
      <c r="F142" s="234"/>
      <c r="G142" s="194"/>
      <c r="P142" s="360"/>
      <c r="Q142" s="359"/>
      <c r="S142" s="360"/>
      <c r="T142" s="359"/>
      <c r="V142" s="348"/>
    </row>
    <row r="143" spans="1:24" ht="24" customHeight="1">
      <c r="A143" s="215"/>
      <c r="B143" s="231"/>
      <c r="C143" s="212"/>
      <c r="D143" s="232"/>
      <c r="E143" s="233"/>
      <c r="F143" s="234"/>
      <c r="G143" s="194"/>
      <c r="J143" s="185"/>
      <c r="K143" s="185"/>
      <c r="L143" s="185"/>
      <c r="M143" s="185"/>
      <c r="N143" s="1"/>
      <c r="O143" s="1"/>
      <c r="P143" s="360"/>
      <c r="Q143" s="361"/>
      <c r="R143" s="6"/>
      <c r="S143" s="360"/>
      <c r="T143" s="361"/>
      <c r="U143" s="1"/>
      <c r="V143" s="6"/>
    </row>
    <row r="144" spans="1:24" ht="35.1" customHeight="1">
      <c r="A144" s="216"/>
      <c r="B144" s="211"/>
      <c r="C144" s="212"/>
      <c r="D144" s="212"/>
      <c r="E144" s="242"/>
      <c r="F144" s="234"/>
      <c r="G144" s="243"/>
      <c r="P144" s="360"/>
      <c r="Q144" s="361"/>
      <c r="S144" s="360"/>
      <c r="T144" s="361"/>
      <c r="V144" s="348"/>
    </row>
    <row r="145" spans="1:22" ht="24" customHeight="1">
      <c r="A145" s="216"/>
      <c r="B145" s="211"/>
      <c r="C145" s="214"/>
      <c r="D145" s="232"/>
      <c r="E145" s="242"/>
      <c r="F145" s="234"/>
      <c r="G145" s="194"/>
      <c r="P145" s="360"/>
      <c r="Q145" s="359"/>
      <c r="S145" s="360"/>
      <c r="T145" s="359"/>
      <c r="V145" s="348"/>
    </row>
    <row r="146" spans="1:22" ht="24" customHeight="1">
      <c r="A146" s="214"/>
      <c r="B146" s="211"/>
      <c r="C146" s="214"/>
      <c r="D146" s="232"/>
      <c r="E146" s="242"/>
      <c r="F146" s="234"/>
      <c r="G146" s="194"/>
      <c r="P146" s="360"/>
      <c r="Q146" s="359"/>
      <c r="S146" s="360"/>
      <c r="T146" s="359"/>
      <c r="V146" s="348"/>
    </row>
    <row r="147" spans="1:22" ht="24" customHeight="1">
      <c r="A147" s="214"/>
      <c r="B147" s="211"/>
      <c r="C147" s="214"/>
      <c r="D147" s="232"/>
      <c r="E147" s="242"/>
      <c r="F147" s="234"/>
      <c r="G147" s="194"/>
      <c r="P147" s="360"/>
      <c r="Q147" s="359"/>
      <c r="S147" s="360"/>
      <c r="T147" s="359"/>
      <c r="V147" s="348"/>
    </row>
    <row r="148" spans="1:22" ht="24" customHeight="1">
      <c r="A148" s="214"/>
      <c r="B148" s="211"/>
      <c r="C148" s="214"/>
      <c r="D148" s="232"/>
      <c r="E148" s="242"/>
      <c r="F148" s="234"/>
      <c r="G148" s="194"/>
      <c r="P148" s="360"/>
      <c r="Q148" s="359"/>
      <c r="S148" s="360"/>
      <c r="T148" s="359"/>
      <c r="V148" s="348"/>
    </row>
    <row r="149" spans="1:22" ht="24" customHeight="1">
      <c r="A149" s="214"/>
      <c r="B149" s="211"/>
      <c r="C149" s="214"/>
      <c r="D149" s="232"/>
      <c r="E149" s="242"/>
      <c r="F149" s="234"/>
      <c r="G149" s="194"/>
      <c r="P149" s="360"/>
      <c r="Q149" s="359"/>
      <c r="S149" s="360"/>
      <c r="T149" s="359"/>
      <c r="V149" s="348"/>
    </row>
    <row r="150" spans="1:22" ht="24" customHeight="1">
      <c r="A150" s="214"/>
      <c r="B150" s="211"/>
      <c r="C150" s="214"/>
      <c r="D150" s="232"/>
      <c r="E150" s="242"/>
      <c r="F150" s="234"/>
      <c r="G150" s="194"/>
      <c r="P150" s="360"/>
      <c r="Q150" s="359"/>
      <c r="S150" s="360"/>
      <c r="T150" s="359"/>
      <c r="V150" s="348"/>
    </row>
    <row r="151" spans="1:22" ht="24" customHeight="1">
      <c r="A151" s="214"/>
      <c r="B151" s="211"/>
      <c r="C151" s="214"/>
      <c r="D151" s="232"/>
      <c r="E151" s="242"/>
      <c r="F151" s="234"/>
      <c r="G151" s="194"/>
      <c r="P151" s="360"/>
      <c r="Q151" s="359"/>
      <c r="S151" s="360"/>
      <c r="T151" s="359"/>
      <c r="V151" s="348"/>
    </row>
    <row r="152" spans="1:22" ht="35.1" customHeight="1">
      <c r="A152" s="215"/>
      <c r="B152" s="231"/>
      <c r="C152" s="212"/>
      <c r="D152" s="232"/>
      <c r="E152" s="233"/>
      <c r="F152" s="234"/>
      <c r="G152" s="194"/>
      <c r="P152" s="360"/>
      <c r="Q152" s="361"/>
      <c r="S152" s="360"/>
      <c r="T152" s="361"/>
      <c r="V152" s="348"/>
    </row>
    <row r="153" spans="1:22" ht="24" customHeight="1">
      <c r="A153" s="216"/>
      <c r="B153" s="217"/>
      <c r="C153" s="212"/>
      <c r="D153" s="232"/>
      <c r="E153" s="242"/>
      <c r="F153" s="234"/>
      <c r="G153" s="243"/>
      <c r="P153" s="360"/>
      <c r="Q153" s="361"/>
      <c r="S153" s="360"/>
      <c r="T153" s="361"/>
      <c r="V153" s="348"/>
    </row>
    <row r="154" spans="1:22" ht="24" customHeight="1">
      <c r="A154" s="216"/>
      <c r="B154" s="211"/>
      <c r="C154" s="214"/>
      <c r="D154" s="217"/>
      <c r="E154" s="242"/>
      <c r="F154" s="234"/>
      <c r="G154" s="194"/>
      <c r="P154" s="360"/>
      <c r="Q154" s="359"/>
      <c r="S154" s="360"/>
      <c r="T154" s="359"/>
      <c r="V154" s="348"/>
    </row>
    <row r="155" spans="1:22" ht="35.1" customHeight="1">
      <c r="A155" s="216"/>
      <c r="B155" s="231"/>
      <c r="C155" s="212"/>
      <c r="D155" s="232"/>
      <c r="E155" s="233"/>
      <c r="F155" s="234"/>
      <c r="G155" s="194"/>
      <c r="P155" s="360"/>
      <c r="Q155" s="359"/>
      <c r="S155" s="360"/>
      <c r="T155" s="359"/>
      <c r="V155" s="348"/>
    </row>
    <row r="156" spans="1:22" ht="24" customHeight="1">
      <c r="A156" s="215"/>
      <c r="B156" s="213"/>
      <c r="C156" s="214"/>
      <c r="D156" s="232"/>
      <c r="E156" s="234"/>
      <c r="F156" s="234"/>
      <c r="G156" s="194"/>
      <c r="P156" s="360"/>
      <c r="Q156" s="359"/>
      <c r="S156" s="360"/>
      <c r="T156" s="359"/>
      <c r="V156" s="348"/>
    </row>
    <row r="157" spans="1:22" ht="24" customHeight="1">
      <c r="A157" s="215"/>
      <c r="B157" s="213"/>
      <c r="C157" s="214"/>
      <c r="D157" s="232"/>
      <c r="E157" s="233"/>
      <c r="F157" s="234"/>
      <c r="G157" s="194"/>
      <c r="P157" s="360"/>
      <c r="Q157" s="359"/>
      <c r="S157" s="360"/>
      <c r="T157" s="359"/>
      <c r="V157" s="348"/>
    </row>
    <row r="158" spans="1:22" ht="24" customHeight="1">
      <c r="A158" s="215"/>
      <c r="B158" s="213"/>
      <c r="C158" s="214"/>
      <c r="D158" s="232"/>
      <c r="E158" s="234"/>
      <c r="F158" s="234"/>
      <c r="G158" s="194"/>
      <c r="P158" s="360"/>
      <c r="Q158" s="359"/>
      <c r="S158" s="360"/>
      <c r="T158" s="359"/>
      <c r="V158" s="348"/>
    </row>
    <row r="159" spans="1:22" ht="24" customHeight="1">
      <c r="A159" s="215"/>
      <c r="B159" s="213"/>
      <c r="C159" s="214"/>
      <c r="D159" s="232"/>
      <c r="E159" s="234"/>
      <c r="F159" s="234"/>
      <c r="G159" s="194"/>
      <c r="P159" s="360"/>
      <c r="Q159" s="359"/>
      <c r="S159" s="360"/>
      <c r="T159" s="359"/>
      <c r="V159" s="348"/>
    </row>
    <row r="160" spans="1:22" ht="35.1" customHeight="1">
      <c r="A160" s="215"/>
      <c r="B160" s="218"/>
      <c r="C160" s="214"/>
      <c r="D160" s="232"/>
      <c r="E160" s="234"/>
      <c r="F160" s="234"/>
      <c r="G160" s="194"/>
      <c r="P160" s="360"/>
      <c r="Q160" s="359"/>
      <c r="S160" s="360"/>
      <c r="T160" s="359"/>
      <c r="V160" s="348"/>
    </row>
    <row r="161" spans="1:22" ht="30" customHeight="1">
      <c r="A161" s="215"/>
      <c r="B161" s="211"/>
      <c r="C161" s="214"/>
      <c r="D161" s="232"/>
      <c r="E161" s="234"/>
      <c r="F161" s="234"/>
      <c r="G161" s="194"/>
      <c r="P161" s="360"/>
      <c r="Q161" s="359"/>
      <c r="S161" s="360"/>
      <c r="T161" s="359"/>
      <c r="V161" s="348"/>
    </row>
    <row r="162" spans="1:22" ht="26.1" customHeight="1">
      <c r="A162" s="215"/>
      <c r="B162" s="231"/>
      <c r="C162" s="212"/>
      <c r="D162" s="232"/>
      <c r="E162" s="233"/>
      <c r="F162" s="234"/>
      <c r="G162" s="194"/>
      <c r="J162" s="185"/>
      <c r="K162" s="185"/>
      <c r="L162" s="185"/>
      <c r="M162" s="185"/>
      <c r="N162" s="1"/>
      <c r="O162" s="1"/>
      <c r="P162" s="360"/>
      <c r="Q162" s="359"/>
      <c r="R162" s="6"/>
      <c r="S162" s="360"/>
      <c r="T162" s="359"/>
      <c r="U162" s="1"/>
      <c r="V162" s="6"/>
    </row>
    <row r="163" spans="1:22" ht="30" customHeight="1">
      <c r="A163" s="216"/>
      <c r="B163" s="213"/>
      <c r="C163" s="214"/>
      <c r="D163" s="247"/>
      <c r="E163" s="234"/>
      <c r="F163" s="234"/>
      <c r="G163" s="194"/>
      <c r="P163" s="360"/>
      <c r="Q163" s="359"/>
      <c r="S163" s="360"/>
      <c r="T163" s="359"/>
      <c r="V163" s="348"/>
    </row>
    <row r="164" spans="1:22" ht="30" customHeight="1">
      <c r="A164" s="216"/>
      <c r="B164" s="213"/>
      <c r="C164" s="214"/>
      <c r="D164" s="247"/>
      <c r="E164" s="234"/>
      <c r="F164" s="234"/>
      <c r="G164" s="194"/>
      <c r="P164" s="360"/>
      <c r="Q164" s="359"/>
      <c r="S164" s="360"/>
      <c r="T164" s="359"/>
      <c r="V164" s="348"/>
    </row>
    <row r="165" spans="1:22" ht="30" customHeight="1">
      <c r="A165" s="216"/>
      <c r="B165" s="213"/>
      <c r="C165" s="214"/>
      <c r="D165" s="247"/>
      <c r="E165" s="234"/>
      <c r="F165" s="234"/>
      <c r="G165" s="194"/>
      <c r="P165" s="360"/>
      <c r="Q165" s="359"/>
      <c r="S165" s="360"/>
      <c r="T165" s="359"/>
      <c r="V165" s="348"/>
    </row>
    <row r="166" spans="1:22" ht="30" customHeight="1">
      <c r="A166" s="216"/>
      <c r="B166" s="213"/>
      <c r="C166" s="214"/>
      <c r="D166" s="247"/>
      <c r="E166" s="234"/>
      <c r="F166" s="234"/>
      <c r="G166" s="194"/>
      <c r="P166" s="360"/>
      <c r="Q166" s="359"/>
      <c r="S166" s="360"/>
      <c r="T166" s="359"/>
      <c r="V166" s="348"/>
    </row>
    <row r="167" spans="1:22" ht="33" customHeight="1">
      <c r="A167" s="248"/>
      <c r="B167" s="231"/>
      <c r="C167" s="212"/>
      <c r="D167" s="232"/>
      <c r="E167" s="233"/>
      <c r="F167" s="234"/>
      <c r="G167" s="194"/>
      <c r="P167" s="360"/>
      <c r="Q167" s="359"/>
      <c r="S167" s="360"/>
      <c r="T167" s="359"/>
      <c r="V167" s="348"/>
    </row>
    <row r="168" spans="1:22" ht="24" customHeight="1">
      <c r="A168" s="249"/>
      <c r="B168" s="213"/>
      <c r="C168" s="249"/>
      <c r="D168" s="250"/>
      <c r="E168" s="234"/>
      <c r="F168" s="234"/>
      <c r="G168" s="194"/>
      <c r="P168" s="360"/>
      <c r="Q168" s="359"/>
      <c r="S168" s="360"/>
      <c r="T168" s="359"/>
      <c r="V168" s="348"/>
    </row>
    <row r="169" spans="1:22" ht="24" customHeight="1">
      <c r="A169" s="249"/>
      <c r="B169" s="213"/>
      <c r="C169" s="249"/>
      <c r="D169" s="250"/>
      <c r="E169" s="234"/>
      <c r="F169" s="234"/>
      <c r="G169" s="194"/>
      <c r="P169" s="360"/>
      <c r="Q169" s="359"/>
      <c r="S169" s="360"/>
      <c r="T169" s="359"/>
      <c r="V169" s="348"/>
    </row>
    <row r="170" spans="1:22" ht="24" customHeight="1">
      <c r="A170" s="249"/>
      <c r="B170" s="213"/>
      <c r="C170" s="249"/>
      <c r="D170" s="250"/>
      <c r="E170" s="234"/>
      <c r="F170" s="234"/>
      <c r="G170" s="194"/>
      <c r="P170" s="360"/>
      <c r="Q170" s="359"/>
      <c r="S170" s="360"/>
      <c r="T170" s="359"/>
      <c r="V170" s="348"/>
    </row>
    <row r="171" spans="1:22" ht="24" customHeight="1">
      <c r="A171" s="249"/>
      <c r="B171" s="213"/>
      <c r="C171" s="249"/>
      <c r="D171" s="250"/>
      <c r="E171" s="234"/>
      <c r="F171" s="234"/>
      <c r="G171" s="194"/>
      <c r="P171" s="360"/>
      <c r="Q171" s="359"/>
      <c r="S171" s="360"/>
      <c r="T171" s="359"/>
      <c r="V171" s="348"/>
    </row>
    <row r="172" spans="1:22" ht="24" customHeight="1">
      <c r="A172" s="249"/>
      <c r="B172" s="213"/>
      <c r="C172" s="249"/>
      <c r="D172" s="250"/>
      <c r="E172" s="234"/>
      <c r="F172" s="234"/>
      <c r="G172" s="194"/>
      <c r="P172" s="360"/>
      <c r="Q172" s="359"/>
      <c r="S172" s="360"/>
      <c r="T172" s="359"/>
      <c r="V172" s="348"/>
    </row>
    <row r="173" spans="1:22" ht="26.1" customHeight="1">
      <c r="A173" s="214"/>
      <c r="B173" s="1269"/>
      <c r="C173" s="1269"/>
      <c r="D173" s="1269"/>
      <c r="E173" s="234"/>
      <c r="F173" s="234"/>
      <c r="G173" s="194"/>
      <c r="I173" s="252"/>
      <c r="J173" s="185"/>
      <c r="K173" s="185"/>
      <c r="L173" s="185"/>
      <c r="M173" s="185"/>
      <c r="N173" s="1"/>
      <c r="O173" s="1"/>
      <c r="P173" s="89"/>
      <c r="Q173" s="359"/>
      <c r="R173" s="6"/>
      <c r="S173" s="89"/>
      <c r="T173" s="359"/>
      <c r="U173" s="1"/>
      <c r="V173" s="6"/>
    </row>
    <row r="174" spans="1:22" ht="26.1" customHeight="1">
      <c r="A174" s="249"/>
      <c r="B174" s="1270"/>
      <c r="C174" s="1270"/>
      <c r="D174" s="1270"/>
      <c r="E174" s="234"/>
      <c r="F174" s="234"/>
      <c r="G174" s="194"/>
      <c r="I174" s="252"/>
      <c r="J174" s="185"/>
      <c r="K174" s="185"/>
      <c r="L174" s="185"/>
      <c r="M174" s="185"/>
      <c r="N174" s="1"/>
      <c r="O174" s="1"/>
      <c r="P174" s="89"/>
      <c r="Q174" s="359"/>
      <c r="R174" s="6"/>
      <c r="S174" s="89"/>
      <c r="T174" s="359"/>
      <c r="U174" s="1"/>
      <c r="V174" s="1"/>
    </row>
    <row r="175" spans="1:22" ht="26.1" customHeight="1">
      <c r="A175" s="249"/>
      <c r="B175" s="1267"/>
      <c r="C175" s="1267"/>
      <c r="D175" s="1267"/>
      <c r="E175" s="234"/>
      <c r="F175" s="234"/>
      <c r="G175" s="194"/>
      <c r="I175" s="252"/>
      <c r="J175" s="185"/>
      <c r="K175" s="185"/>
      <c r="L175" s="185"/>
      <c r="M175" s="185"/>
      <c r="N175" s="1"/>
      <c r="O175" s="1"/>
      <c r="P175" s="89"/>
      <c r="Q175" s="359"/>
      <c r="R175" s="6"/>
      <c r="S175" s="89"/>
      <c r="T175" s="359"/>
      <c r="U175" s="1"/>
      <c r="V175" s="363"/>
    </row>
    <row r="176" spans="1:22">
      <c r="A176" s="201"/>
      <c r="B176" s="201"/>
      <c r="C176" s="201"/>
      <c r="D176" s="201"/>
      <c r="E176" s="194"/>
      <c r="F176" s="194"/>
      <c r="G176" s="194"/>
    </row>
    <row r="177" spans="1:7">
      <c r="A177" s="201"/>
      <c r="B177" s="201"/>
      <c r="C177" s="201"/>
      <c r="D177" s="201"/>
      <c r="E177" s="194"/>
      <c r="F177" s="194"/>
      <c r="G177" s="194"/>
    </row>
    <row r="178" spans="1:7">
      <c r="A178" s="201"/>
      <c r="B178" s="201"/>
      <c r="C178" s="201"/>
      <c r="D178" s="201"/>
      <c r="E178" s="194"/>
      <c r="F178" s="194"/>
      <c r="G178" s="194"/>
    </row>
    <row r="179" spans="1:7">
      <c r="A179" s="201"/>
      <c r="B179" s="201"/>
      <c r="C179" s="201"/>
      <c r="D179" s="201"/>
      <c r="E179" s="194"/>
      <c r="F179" s="194"/>
      <c r="G179" s="194"/>
    </row>
    <row r="180" spans="1:7">
      <c r="A180" s="201"/>
      <c r="B180" s="201"/>
      <c r="C180" s="201"/>
      <c r="D180" s="201"/>
      <c r="E180" s="194"/>
      <c r="F180" s="194"/>
      <c r="G180" s="194"/>
    </row>
    <row r="181" spans="1:7">
      <c r="A181" s="201"/>
      <c r="B181" s="201"/>
      <c r="C181" s="201"/>
      <c r="D181" s="201"/>
      <c r="E181" s="194"/>
      <c r="F181" s="194"/>
      <c r="G181" s="194"/>
    </row>
    <row r="182" spans="1:7">
      <c r="A182" s="201"/>
      <c r="B182" s="201"/>
      <c r="C182" s="201"/>
      <c r="D182" s="201"/>
      <c r="E182" s="194"/>
      <c r="F182" s="194"/>
      <c r="G182" s="194"/>
    </row>
    <row r="183" spans="1:7">
      <c r="A183" s="201"/>
      <c r="B183" s="201"/>
      <c r="C183" s="201"/>
      <c r="D183" s="201"/>
      <c r="E183" s="194"/>
      <c r="F183" s="194"/>
      <c r="G183" s="194"/>
    </row>
  </sheetData>
  <sheetProtection password="CFB5" sheet="1" objects="1" scenarios="1" formatColumns="0" formatRows="0" selectLockedCells="1"/>
  <customSheetViews>
    <customSheetView guid="{B79CB868-E256-4BC8-93B8-32C16DA3E61B}"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6"/>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30" type="noConversion"/>
  <conditionalFormatting sqref="G141:G142 G168:G172 G132:G133 G136:G138 G128:G129 G145:G151 G154 G156:G161 G163:G166 G17:G72">
    <cfRule type="expression" dxfId="53" priority="5" stopIfTrue="1">
      <formula>E17=""</formula>
    </cfRule>
  </conditionalFormatting>
  <conditionalFormatting sqref="Q152:Q153 Q143:Q144 T143:T144 T152:T153 G135 G144 E135 E153:E154 E142 E144:E151 G153">
    <cfRule type="cellIs" dxfId="52" priority="4" stopIfTrue="1" operator="equal">
      <formula>"a"</formula>
    </cfRule>
  </conditionalFormatting>
  <conditionalFormatting sqref="T168:T172 Q168:Q172 Q127:Q138 Q156:Q166 Q154 Q141:Q142 Q145:Q151 T156:T166 T141:T142 T154 T145:T151 T127:T138 T17:T73 Q17:Q73">
    <cfRule type="cellIs" dxfId="51" priority="3" stopIfTrue="1" operator="equal">
      <formula>#REF!</formula>
    </cfRule>
  </conditionalFormatting>
  <conditionalFormatting sqref="G59:G60 G55 E30:E72">
    <cfRule type="cellIs" dxfId="50" priority="2" stopIfTrue="1" operator="equal">
      <formula>"a"</formula>
    </cfRule>
  </conditionalFormatting>
  <conditionalFormatting sqref="E30:E72">
    <cfRule type="expression" dxfId="49" priority="1" stopIfTrue="1">
      <formula>D30&gt;0</formula>
    </cfRule>
  </conditionalFormatting>
  <printOptions horizontalCentered="1"/>
  <pageMargins left="0.511811023622047" right="0.26" top="0.48" bottom="0.54" header="0.25" footer="0.27"/>
  <pageSetup paperSize="9" orientation="portrait" horizontalDpi="300" verticalDpi="300" r:id="rId27"/>
  <headerFooter alignWithMargins="0">
    <oddFooter>&amp;R&amp;"Book Antiqua,Bold"&amp;10Schedule-1/ Page &amp;P of &amp;N</oddFooter>
  </headerFooter>
  <colBreaks count="1" manualBreakCount="1">
    <brk id="7" max="1048575" man="1"/>
  </colBreaks>
  <drawing r:id="rId2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333"/>
  <sheetViews>
    <sheetView view="pageBreakPreview" topLeftCell="A239" zoomScaleNormal="100" zoomScaleSheetLayoutView="100" workbookViewId="0">
      <selection activeCell="I242" sqref="I242"/>
    </sheetView>
  </sheetViews>
  <sheetFormatPr defaultColWidth="9" defaultRowHeight="16.5"/>
  <cols>
    <col min="1" max="1" width="5.625" style="985" customWidth="1"/>
    <col min="2" max="2" width="12.625" style="985" customWidth="1"/>
    <col min="3" max="3" width="8.75" style="985" customWidth="1"/>
    <col min="4" max="4" width="29.5" style="985" customWidth="1"/>
    <col min="5" max="5" width="13.875" style="985" customWidth="1"/>
    <col min="6" max="6" width="74.75" style="986" customWidth="1"/>
    <col min="7" max="7" width="6.75" style="985" customWidth="1"/>
    <col min="8" max="8" width="8.125" style="1090" bestFit="1" customWidth="1"/>
    <col min="9" max="9" width="16.875" style="987" customWidth="1"/>
    <col min="10" max="10" width="19.75" style="987" customWidth="1"/>
    <col min="11" max="11" width="9" style="977" customWidth="1"/>
    <col min="12" max="13" width="9" style="285" customWidth="1"/>
    <col min="14" max="20" width="9" style="977" customWidth="1"/>
    <col min="21" max="32" width="9" style="977"/>
    <col min="33" max="16384" width="9" style="285"/>
  </cols>
  <sheetData>
    <row r="1" spans="1:36" ht="18" customHeight="1">
      <c r="A1" s="972" t="str">
        <f>Cover!B3</f>
        <v>Specification No.: CC/T/W-AIS/DOM/A06/23/02699</v>
      </c>
      <c r="B1" s="972"/>
      <c r="C1" s="972"/>
      <c r="D1" s="972"/>
      <c r="E1" s="972"/>
      <c r="F1" s="973"/>
      <c r="G1" s="974"/>
      <c r="H1" s="61"/>
      <c r="I1" s="975"/>
      <c r="J1" s="976" t="s">
        <v>746</v>
      </c>
    </row>
    <row r="2" spans="1:36" ht="6.75" customHeight="1">
      <c r="A2" s="978"/>
      <c r="B2" s="978"/>
      <c r="C2" s="978"/>
      <c r="D2" s="978"/>
      <c r="E2" s="978"/>
      <c r="F2" s="979"/>
      <c r="G2" s="978"/>
      <c r="H2" s="1089"/>
      <c r="I2" s="285"/>
      <c r="J2" s="285"/>
    </row>
    <row r="3" spans="1:36" ht="69.75" customHeight="1">
      <c r="A3" s="1281" t="str">
        <f>Cover!$B$2</f>
        <v>765kV AIS Extn. Substation Package SS-01 for (i) Construction of 2 nos. of 765kV line bays at Sikar II for Sikar II – Bhadla II 765kV D/c line (ii) Construction of 2 nos. of 765kV line bays at Bhadla II for Sikar II – Bhadla II 765kV D/c line associated with Transmission Scheme for evacuation of power from Solar Energy Zones in Rajasthan (8.1 GW) under Phase II-Part E.</v>
      </c>
      <c r="B3" s="1281"/>
      <c r="C3" s="1281"/>
      <c r="D3" s="1281"/>
      <c r="E3" s="1281"/>
      <c r="F3" s="1281"/>
      <c r="G3" s="1281"/>
      <c r="H3" s="1281"/>
      <c r="I3" s="1281"/>
      <c r="J3" s="1281"/>
      <c r="K3" s="980"/>
      <c r="L3" s="981"/>
      <c r="M3" s="982"/>
      <c r="O3" s="983"/>
      <c r="R3" s="1282"/>
      <c r="S3" s="1282"/>
      <c r="AG3" s="977"/>
      <c r="AH3" s="977"/>
      <c r="AI3" s="977"/>
      <c r="AJ3" s="977"/>
    </row>
    <row r="4" spans="1:36" ht="22.15" customHeight="1">
      <c r="A4" s="1283" t="s">
        <v>23</v>
      </c>
      <c r="B4" s="1283"/>
      <c r="C4" s="1283"/>
      <c r="D4" s="1283"/>
      <c r="E4" s="1283"/>
      <c r="F4" s="1283"/>
      <c r="G4" s="1283"/>
      <c r="H4" s="1283"/>
      <c r="I4" s="1283"/>
      <c r="J4" s="1283"/>
      <c r="K4" s="984"/>
    </row>
    <row r="5" spans="1:36" ht="9.75" customHeight="1">
      <c r="J5" s="285"/>
    </row>
    <row r="6" spans="1:36" ht="18" customHeight="1">
      <c r="A6" s="1279" t="str">
        <f>'Sch-1'!A6</f>
        <v>Bidder’s Name and Address (Sole Bidder) :</v>
      </c>
      <c r="B6" s="1279"/>
      <c r="C6" s="1279"/>
      <c r="D6" s="1279"/>
      <c r="E6" s="988"/>
      <c r="F6" s="989"/>
      <c r="G6" s="990"/>
      <c r="H6" s="1091"/>
      <c r="I6" s="991" t="s">
        <v>392</v>
      </c>
      <c r="J6" s="285"/>
      <c r="K6" s="992"/>
    </row>
    <row r="7" spans="1:36">
      <c r="A7" s="1284" t="str">
        <f>'Sch-1'!A7</f>
        <v/>
      </c>
      <c r="B7" s="1284"/>
      <c r="C7" s="1284"/>
      <c r="D7" s="1284"/>
      <c r="E7" s="1284"/>
      <c r="F7" s="1284"/>
      <c r="G7" s="1284"/>
      <c r="H7" s="1284"/>
      <c r="I7" s="993" t="str">
        <f>'Sch-1'!M7</f>
        <v>Contracts Services, 3rd Floor</v>
      </c>
      <c r="J7" s="285"/>
      <c r="K7" s="992"/>
    </row>
    <row r="8" spans="1:36" ht="18" customHeight="1">
      <c r="A8" s="988" t="s">
        <v>393</v>
      </c>
      <c r="B8" s="988"/>
      <c r="C8" s="1273" t="str">
        <f>IF('Sch-1'!C8=0, "", 'Sch-1'!C8)</f>
        <v xml:space="preserve">…….. …….. …….. …….. …….. …….. </v>
      </c>
      <c r="D8" s="1273"/>
      <c r="E8" s="1273"/>
      <c r="I8" s="993" t="str">
        <f>'Sch-1'!M8</f>
        <v>Power Grid Corporation of India Ltd.,</v>
      </c>
      <c r="J8" s="285"/>
      <c r="K8" s="992"/>
    </row>
    <row r="9" spans="1:36" ht="18" customHeight="1">
      <c r="A9" s="988" t="s">
        <v>395</v>
      </c>
      <c r="B9" s="988"/>
      <c r="C9" s="1273" t="str">
        <f>IF('Sch-1'!C9=0, "", 'Sch-1'!C9)</f>
        <v xml:space="preserve">…….. …….. …….. …….. …….. …….. </v>
      </c>
      <c r="D9" s="1273"/>
      <c r="E9" s="1273"/>
      <c r="I9" s="993" t="str">
        <f>'Sch-1'!M9</f>
        <v>"Saudamini", Plot No.-2</v>
      </c>
      <c r="J9" s="285"/>
      <c r="K9" s="992"/>
    </row>
    <row r="10" spans="1:36" ht="18" customHeight="1">
      <c r="A10" s="990"/>
      <c r="B10" s="990"/>
      <c r="C10" s="1273" t="str">
        <f>IF('Sch-1'!C10=0, "", 'Sch-1'!C10)</f>
        <v xml:space="preserve">…….. …….. …….. …….. …….. …….. </v>
      </c>
      <c r="D10" s="1273"/>
      <c r="E10" s="1273"/>
      <c r="I10" s="993" t="str">
        <f>'Sch-1'!M10</f>
        <v xml:space="preserve">Sector-29, </v>
      </c>
      <c r="J10" s="285"/>
      <c r="K10" s="992"/>
    </row>
    <row r="11" spans="1:36" ht="18" customHeight="1">
      <c r="A11" s="990"/>
      <c r="B11" s="990"/>
      <c r="C11" s="1273" t="str">
        <f>IF('Sch-1'!C11=0, "", 'Sch-1'!C11)</f>
        <v xml:space="preserve">…….. …….. …….. …….. …….. …….. </v>
      </c>
      <c r="D11" s="1273"/>
      <c r="E11" s="1273"/>
      <c r="I11" s="993" t="str">
        <f>'Sch-1'!M11</f>
        <v>Gurgaon (Haryana) - 122001</v>
      </c>
      <c r="J11" s="285"/>
      <c r="K11" s="992"/>
    </row>
    <row r="12" spans="1:36" ht="18" customHeight="1">
      <c r="A12" s="990"/>
      <c r="B12" s="990"/>
      <c r="C12" s="990"/>
      <c r="D12" s="990"/>
      <c r="E12" s="990"/>
      <c r="F12" s="994"/>
      <c r="G12" s="994"/>
      <c r="H12" s="1097"/>
      <c r="I12" s="993"/>
      <c r="J12" s="285"/>
      <c r="K12" s="992"/>
    </row>
    <row r="13" spans="1:36" ht="25.5" customHeight="1">
      <c r="A13" s="1278" t="s">
        <v>563</v>
      </c>
      <c r="B13" s="1278"/>
      <c r="C13" s="1278"/>
      <c r="D13" s="1278"/>
      <c r="E13" s="1278"/>
      <c r="F13" s="1278"/>
      <c r="G13" s="1278"/>
      <c r="H13" s="1278"/>
      <c r="I13" s="1278"/>
      <c r="J13" s="1278"/>
      <c r="K13" s="992"/>
    </row>
    <row r="14" spans="1:36" ht="9.75" customHeight="1">
      <c r="A14" s="993"/>
      <c r="B14" s="993"/>
      <c r="C14" s="993"/>
      <c r="D14" s="993"/>
      <c r="E14" s="993"/>
      <c r="F14" s="993"/>
      <c r="G14" s="993"/>
      <c r="H14" s="1091"/>
      <c r="I14" s="993"/>
      <c r="J14" s="993"/>
      <c r="K14" s="992"/>
    </row>
    <row r="15" spans="1:36">
      <c r="A15" s="990"/>
      <c r="B15" s="990"/>
      <c r="C15" s="990"/>
      <c r="D15" s="990"/>
      <c r="E15" s="990"/>
      <c r="F15" s="995"/>
      <c r="G15" s="988"/>
      <c r="H15" s="107"/>
      <c r="I15" s="1274" t="s">
        <v>273</v>
      </c>
      <c r="J15" s="1274"/>
      <c r="K15" s="425"/>
    </row>
    <row r="16" spans="1:36" ht="93.75" customHeight="1">
      <c r="A16" s="1029" t="s">
        <v>361</v>
      </c>
      <c r="B16" s="1029" t="s">
        <v>509</v>
      </c>
      <c r="C16" s="1029" t="s">
        <v>510</v>
      </c>
      <c r="D16" s="1029" t="s">
        <v>511</v>
      </c>
      <c r="E16" s="1029" t="s">
        <v>512</v>
      </c>
      <c r="F16" s="1030" t="s">
        <v>368</v>
      </c>
      <c r="G16" s="1031" t="s">
        <v>353</v>
      </c>
      <c r="H16" s="1029" t="s">
        <v>354</v>
      </c>
      <c r="I16" s="1029" t="s">
        <v>514</v>
      </c>
      <c r="J16" s="1029" t="s">
        <v>515</v>
      </c>
    </row>
    <row r="17" spans="1:13">
      <c r="A17" s="1032">
        <v>1</v>
      </c>
      <c r="B17" s="1032">
        <v>2</v>
      </c>
      <c r="C17" s="1032">
        <v>3</v>
      </c>
      <c r="D17" s="1032">
        <v>4</v>
      </c>
      <c r="E17" s="1032">
        <v>5</v>
      </c>
      <c r="F17" s="1032">
        <v>4</v>
      </c>
      <c r="G17" s="1032">
        <v>5</v>
      </c>
      <c r="H17" s="1043">
        <v>6</v>
      </c>
      <c r="I17" s="1032">
        <v>7</v>
      </c>
      <c r="J17" s="1032" t="s">
        <v>546</v>
      </c>
      <c r="K17" s="998"/>
    </row>
    <row r="18" spans="1:13" hidden="1">
      <c r="A18" s="999"/>
      <c r="B18" s="999"/>
      <c r="C18" s="999"/>
      <c r="D18" s="999"/>
      <c r="E18" s="999"/>
      <c r="F18" s="1000"/>
      <c r="G18" s="1000"/>
      <c r="H18" s="9"/>
      <c r="I18" s="1000"/>
      <c r="J18" s="1001"/>
      <c r="K18" s="998"/>
    </row>
    <row r="19" spans="1:13" hidden="1">
      <c r="A19" s="999"/>
      <c r="B19" s="999"/>
      <c r="C19" s="999"/>
      <c r="D19" s="999"/>
      <c r="E19" s="999"/>
      <c r="F19" s="1000"/>
      <c r="G19" s="1000"/>
      <c r="H19" s="9"/>
      <c r="I19" s="1000"/>
      <c r="J19" s="1001"/>
      <c r="K19" s="998"/>
    </row>
    <row r="20" spans="1:13" ht="26.25" hidden="1" customHeight="1">
      <c r="A20" s="1065"/>
      <c r="B20" s="1275" t="s">
        <v>568</v>
      </c>
      <c r="C20" s="1276"/>
      <c r="D20" s="1276"/>
      <c r="E20" s="1276"/>
      <c r="F20" s="1277"/>
      <c r="G20" s="1065"/>
      <c r="H20" s="1092"/>
      <c r="I20" s="1065"/>
      <c r="J20" s="1066"/>
      <c r="K20" s="998"/>
    </row>
    <row r="21" spans="1:13" s="987" customFormat="1" ht="27.75" customHeight="1">
      <c r="A21" s="1052" t="str">
        <f>'Sch-1'!A21</f>
        <v>I</v>
      </c>
      <c r="B21" s="1059" t="str">
        <f>'Sch-1'!B21</f>
        <v xml:space="preserve">Bay extension at Bhadla -II             </v>
      </c>
      <c r="C21" s="1060"/>
      <c r="D21" s="1060"/>
      <c r="E21" s="1060"/>
      <c r="F21" s="1061"/>
      <c r="G21" s="906"/>
      <c r="H21" s="1093"/>
      <c r="I21" s="906"/>
      <c r="J21" s="1002"/>
      <c r="M21" s="285"/>
    </row>
    <row r="22" spans="1:13" s="987" customFormat="1">
      <c r="A22" s="908">
        <f>'Sch-1'!A22</f>
        <v>1</v>
      </c>
      <c r="B22" s="1071">
        <v>7000023218</v>
      </c>
      <c r="C22" s="1071">
        <v>10</v>
      </c>
      <c r="D22" s="908" t="s">
        <v>752</v>
      </c>
      <c r="E22" s="1071">
        <v>1000017518</v>
      </c>
      <c r="F22" s="1069" t="s">
        <v>692</v>
      </c>
      <c r="G22" s="1071" t="s">
        <v>570</v>
      </c>
      <c r="H22" s="1071">
        <v>2</v>
      </c>
      <c r="I22" s="1145"/>
      <c r="J22" s="1156" t="str">
        <f>IF(I22=0, "Included",IF(ISERROR(H22*I22), I22, H22*I22))</f>
        <v>Included</v>
      </c>
      <c r="K22" s="1003"/>
      <c r="M22" s="285"/>
    </row>
    <row r="23" spans="1:13" s="987" customFormat="1">
      <c r="A23" s="908">
        <f>'Sch-1'!A23</f>
        <v>2</v>
      </c>
      <c r="B23" s="1071">
        <v>7000023219</v>
      </c>
      <c r="C23" s="1071">
        <v>10</v>
      </c>
      <c r="D23" s="908" t="s">
        <v>752</v>
      </c>
      <c r="E23" s="1071">
        <v>1000022512</v>
      </c>
      <c r="F23" s="1069" t="s">
        <v>693</v>
      </c>
      <c r="G23" s="1071" t="s">
        <v>570</v>
      </c>
      <c r="H23" s="1071">
        <v>2</v>
      </c>
      <c r="I23" s="1145"/>
      <c r="J23" s="1156" t="str">
        <f t="shared" ref="J23:J39" si="0">IF(I23=0, "Included",IF(ISERROR(H23*I23), I23, H23*I23))</f>
        <v>Included</v>
      </c>
      <c r="K23" s="1003"/>
      <c r="M23" s="285"/>
    </row>
    <row r="24" spans="1:13" s="987" customFormat="1" ht="33">
      <c r="A24" s="908">
        <f>'Sch-1'!A24</f>
        <v>3</v>
      </c>
      <c r="B24" s="1071">
        <v>7000023220</v>
      </c>
      <c r="C24" s="1071">
        <v>10</v>
      </c>
      <c r="D24" s="908" t="s">
        <v>752</v>
      </c>
      <c r="E24" s="1071">
        <v>1000022510</v>
      </c>
      <c r="F24" s="1069" t="s">
        <v>694</v>
      </c>
      <c r="G24" s="1071" t="s">
        <v>570</v>
      </c>
      <c r="H24" s="1071">
        <v>3</v>
      </c>
      <c r="I24" s="1145"/>
      <c r="J24" s="1156" t="str">
        <f t="shared" si="0"/>
        <v>Included</v>
      </c>
      <c r="K24" s="1003"/>
      <c r="M24" s="285"/>
    </row>
    <row r="25" spans="1:13" s="987" customFormat="1" ht="33">
      <c r="A25" s="908">
        <f>'Sch-1'!A25</f>
        <v>4</v>
      </c>
      <c r="B25" s="1071">
        <v>7000023221</v>
      </c>
      <c r="C25" s="1071">
        <v>10</v>
      </c>
      <c r="D25" s="908" t="s">
        <v>752</v>
      </c>
      <c r="E25" s="1071">
        <v>1000022487</v>
      </c>
      <c r="F25" s="1069" t="s">
        <v>695</v>
      </c>
      <c r="G25" s="1071" t="s">
        <v>570</v>
      </c>
      <c r="H25" s="1071">
        <v>1</v>
      </c>
      <c r="I25" s="1145"/>
      <c r="J25" s="1156" t="str">
        <f t="shared" si="0"/>
        <v>Included</v>
      </c>
      <c r="K25" s="1003"/>
      <c r="M25" s="285"/>
    </row>
    <row r="26" spans="1:13" s="987" customFormat="1" ht="82.5">
      <c r="A26" s="908">
        <f>'Sch-1'!A26</f>
        <v>5</v>
      </c>
      <c r="B26" s="1071">
        <v>7000023222</v>
      </c>
      <c r="C26" s="1071">
        <v>10</v>
      </c>
      <c r="D26" s="908" t="s">
        <v>753</v>
      </c>
      <c r="E26" s="1071">
        <v>1000031367</v>
      </c>
      <c r="F26" s="1069" t="s">
        <v>633</v>
      </c>
      <c r="G26" s="1071" t="s">
        <v>570</v>
      </c>
      <c r="H26" s="1071">
        <v>1</v>
      </c>
      <c r="I26" s="1145"/>
      <c r="J26" s="1156" t="str">
        <f t="shared" si="0"/>
        <v>Included</v>
      </c>
      <c r="K26" s="1003"/>
      <c r="M26" s="285"/>
    </row>
    <row r="27" spans="1:13" s="987" customFormat="1" ht="33">
      <c r="A27" s="908">
        <f>'Sch-1'!A27</f>
        <v>6</v>
      </c>
      <c r="B27" s="1071">
        <v>7000023223</v>
      </c>
      <c r="C27" s="1071">
        <v>10</v>
      </c>
      <c r="D27" s="908" t="s">
        <v>753</v>
      </c>
      <c r="E27" s="1071">
        <v>1000018706</v>
      </c>
      <c r="F27" s="1069" t="s">
        <v>634</v>
      </c>
      <c r="G27" s="1071" t="s">
        <v>570</v>
      </c>
      <c r="H27" s="1071">
        <v>4</v>
      </c>
      <c r="I27" s="1145"/>
      <c r="J27" s="1156" t="str">
        <f t="shared" si="0"/>
        <v>Included</v>
      </c>
      <c r="K27" s="1003"/>
      <c r="M27" s="285"/>
    </row>
    <row r="28" spans="1:13" s="987" customFormat="1" ht="33">
      <c r="A28" s="908">
        <f>'Sch-1'!A28</f>
        <v>7</v>
      </c>
      <c r="B28" s="1071">
        <v>7000023224</v>
      </c>
      <c r="C28" s="1071">
        <v>10</v>
      </c>
      <c r="D28" s="908" t="s">
        <v>753</v>
      </c>
      <c r="E28" s="1071">
        <v>1000031374</v>
      </c>
      <c r="F28" s="1069" t="s">
        <v>635</v>
      </c>
      <c r="G28" s="1071" t="s">
        <v>574</v>
      </c>
      <c r="H28" s="1071">
        <v>2</v>
      </c>
      <c r="I28" s="1145"/>
      <c r="J28" s="1156" t="str">
        <f>IF(I28=0, "Included",IF(ISERROR(H28*I28), I28, H28*I28))</f>
        <v>Included</v>
      </c>
      <c r="K28" s="1003"/>
      <c r="M28" s="285"/>
    </row>
    <row r="29" spans="1:13" s="987" customFormat="1" ht="33">
      <c r="A29" s="908">
        <f>'Sch-1'!A29</f>
        <v>8</v>
      </c>
      <c r="B29" s="1071">
        <v>7000023225</v>
      </c>
      <c r="C29" s="1071">
        <v>10</v>
      </c>
      <c r="D29" s="908" t="s">
        <v>753</v>
      </c>
      <c r="E29" s="1071">
        <v>1000034950</v>
      </c>
      <c r="F29" s="1069" t="s">
        <v>636</v>
      </c>
      <c r="G29" s="1071" t="s">
        <v>570</v>
      </c>
      <c r="H29" s="1071">
        <v>2</v>
      </c>
      <c r="I29" s="1145"/>
      <c r="J29" s="1156" t="str">
        <f t="shared" ref="J29:J30" si="1">IF(I29=0, "Included",IF(ISERROR(H29*I29), I29, H29*I29))</f>
        <v>Included</v>
      </c>
      <c r="K29" s="1003"/>
      <c r="M29" s="285"/>
    </row>
    <row r="30" spans="1:13" s="987" customFormat="1" ht="33">
      <c r="A30" s="908">
        <f>'Sch-1'!A30</f>
        <v>9</v>
      </c>
      <c r="B30" s="1071">
        <v>7000023226</v>
      </c>
      <c r="C30" s="1071">
        <v>10</v>
      </c>
      <c r="D30" s="908" t="s">
        <v>753</v>
      </c>
      <c r="E30" s="1071">
        <v>1000031381</v>
      </c>
      <c r="F30" s="1069" t="s">
        <v>637</v>
      </c>
      <c r="G30" s="1071" t="s">
        <v>574</v>
      </c>
      <c r="H30" s="1071">
        <v>1</v>
      </c>
      <c r="I30" s="1145"/>
      <c r="J30" s="1156" t="str">
        <f t="shared" si="1"/>
        <v>Included</v>
      </c>
      <c r="K30" s="1003"/>
      <c r="M30" s="285"/>
    </row>
    <row r="31" spans="1:13" s="987" customFormat="1" ht="33">
      <c r="A31" s="908">
        <f>'Sch-1'!A31</f>
        <v>10</v>
      </c>
      <c r="B31" s="1071">
        <v>7000023227</v>
      </c>
      <c r="C31" s="1071">
        <v>10</v>
      </c>
      <c r="D31" s="908" t="s">
        <v>753</v>
      </c>
      <c r="E31" s="1071">
        <v>1000026228</v>
      </c>
      <c r="F31" s="1069" t="s">
        <v>638</v>
      </c>
      <c r="G31" s="1071" t="s">
        <v>570</v>
      </c>
      <c r="H31" s="1071">
        <v>1</v>
      </c>
      <c r="I31" s="1145"/>
      <c r="J31" s="1156" t="str">
        <f t="shared" si="0"/>
        <v>Included</v>
      </c>
      <c r="K31" s="1003"/>
      <c r="M31" s="285"/>
    </row>
    <row r="32" spans="1:13" s="987" customFormat="1" ht="33">
      <c r="A32" s="908">
        <f>'Sch-1'!A32</f>
        <v>11</v>
      </c>
      <c r="B32" s="1071">
        <v>7000023228</v>
      </c>
      <c r="C32" s="1071">
        <v>10</v>
      </c>
      <c r="D32" s="908" t="s">
        <v>753</v>
      </c>
      <c r="E32" s="1071">
        <v>1000034998</v>
      </c>
      <c r="F32" s="1069" t="s">
        <v>758</v>
      </c>
      <c r="G32" s="1071" t="s">
        <v>570</v>
      </c>
      <c r="H32" s="1071">
        <v>2</v>
      </c>
      <c r="I32" s="1145"/>
      <c r="J32" s="1156" t="str">
        <f t="shared" si="0"/>
        <v>Included</v>
      </c>
      <c r="K32" s="1003"/>
      <c r="M32" s="285"/>
    </row>
    <row r="33" spans="1:13" s="987" customFormat="1" ht="33">
      <c r="A33" s="908">
        <f>'Sch-1'!A33</f>
        <v>12</v>
      </c>
      <c r="B33" s="1071">
        <v>7000023229</v>
      </c>
      <c r="C33" s="1071">
        <v>10</v>
      </c>
      <c r="D33" s="908" t="s">
        <v>753</v>
      </c>
      <c r="E33" s="1071">
        <v>1000030942</v>
      </c>
      <c r="F33" s="1069" t="s">
        <v>759</v>
      </c>
      <c r="G33" s="1071" t="s">
        <v>580</v>
      </c>
      <c r="H33" s="1071">
        <v>1</v>
      </c>
      <c r="I33" s="1145"/>
      <c r="J33" s="1156" t="str">
        <f t="shared" si="0"/>
        <v>Included</v>
      </c>
      <c r="K33" s="1003"/>
      <c r="M33" s="285"/>
    </row>
    <row r="34" spans="1:13" s="987" customFormat="1" ht="33">
      <c r="A34" s="908">
        <f>'Sch-1'!A34</f>
        <v>13</v>
      </c>
      <c r="B34" s="1071">
        <v>7000023230</v>
      </c>
      <c r="C34" s="1071">
        <v>10</v>
      </c>
      <c r="D34" s="908" t="s">
        <v>753</v>
      </c>
      <c r="E34" s="1071">
        <v>1000023471</v>
      </c>
      <c r="F34" s="1069" t="s">
        <v>760</v>
      </c>
      <c r="G34" s="1071" t="s">
        <v>570</v>
      </c>
      <c r="H34" s="1071">
        <v>1</v>
      </c>
      <c r="I34" s="1145"/>
      <c r="J34" s="1156" t="str">
        <f t="shared" si="0"/>
        <v>Included</v>
      </c>
      <c r="K34" s="1003"/>
      <c r="M34" s="285"/>
    </row>
    <row r="35" spans="1:13" s="987" customFormat="1" ht="33">
      <c r="A35" s="908">
        <f>'Sch-1'!A35</f>
        <v>14</v>
      </c>
      <c r="B35" s="1071">
        <v>7000023231</v>
      </c>
      <c r="C35" s="1071">
        <v>10</v>
      </c>
      <c r="D35" s="908" t="s">
        <v>753</v>
      </c>
      <c r="E35" s="1071">
        <v>1000019317</v>
      </c>
      <c r="F35" s="1069" t="s">
        <v>761</v>
      </c>
      <c r="G35" s="1071" t="s">
        <v>570</v>
      </c>
      <c r="H35" s="1071">
        <v>2</v>
      </c>
      <c r="I35" s="1145"/>
      <c r="J35" s="1156" t="str">
        <f t="shared" si="0"/>
        <v>Included</v>
      </c>
      <c r="K35" s="1003"/>
      <c r="M35" s="285"/>
    </row>
    <row r="36" spans="1:13" s="987" customFormat="1" ht="33">
      <c r="A36" s="908">
        <f>'Sch-1'!A36</f>
        <v>15</v>
      </c>
      <c r="B36" s="1071">
        <v>7000023232</v>
      </c>
      <c r="C36" s="1071">
        <v>10</v>
      </c>
      <c r="D36" s="908" t="s">
        <v>753</v>
      </c>
      <c r="E36" s="1071">
        <v>1000019316</v>
      </c>
      <c r="F36" s="1069" t="s">
        <v>762</v>
      </c>
      <c r="G36" s="1071" t="s">
        <v>570</v>
      </c>
      <c r="H36" s="1071">
        <v>2</v>
      </c>
      <c r="I36" s="1145"/>
      <c r="J36" s="1156" t="str">
        <f t="shared" si="0"/>
        <v>Included</v>
      </c>
      <c r="K36" s="1003"/>
      <c r="M36" s="285"/>
    </row>
    <row r="37" spans="1:13" s="987" customFormat="1" ht="33">
      <c r="A37" s="908">
        <f>'Sch-1'!A37</f>
        <v>16</v>
      </c>
      <c r="B37" s="1071">
        <v>7000023233</v>
      </c>
      <c r="C37" s="1071">
        <v>10</v>
      </c>
      <c r="D37" s="908" t="s">
        <v>653</v>
      </c>
      <c r="E37" s="1071">
        <v>1000005827</v>
      </c>
      <c r="F37" s="1069" t="s">
        <v>661</v>
      </c>
      <c r="G37" s="1071" t="s">
        <v>570</v>
      </c>
      <c r="H37" s="1071">
        <v>4</v>
      </c>
      <c r="I37" s="1145"/>
      <c r="J37" s="1156" t="str">
        <f t="shared" si="0"/>
        <v>Included</v>
      </c>
      <c r="K37" s="1003"/>
      <c r="M37" s="285"/>
    </row>
    <row r="38" spans="1:13" s="987" customFormat="1" ht="33">
      <c r="A38" s="908">
        <f>'Sch-1'!A38</f>
        <v>17</v>
      </c>
      <c r="B38" s="1071">
        <v>7000023234</v>
      </c>
      <c r="C38" s="1071">
        <v>10</v>
      </c>
      <c r="D38" s="908" t="s">
        <v>653</v>
      </c>
      <c r="E38" s="1071">
        <v>1000005826</v>
      </c>
      <c r="F38" s="1069" t="s">
        <v>662</v>
      </c>
      <c r="G38" s="1071" t="s">
        <v>570</v>
      </c>
      <c r="H38" s="1071">
        <v>2</v>
      </c>
      <c r="I38" s="1145"/>
      <c r="J38" s="1156" t="str">
        <f t="shared" si="0"/>
        <v>Included</v>
      </c>
      <c r="K38" s="1003"/>
      <c r="M38" s="285"/>
    </row>
    <row r="39" spans="1:13" s="987" customFormat="1">
      <c r="A39" s="908">
        <f>'Sch-1'!A39</f>
        <v>18</v>
      </c>
      <c r="B39" s="1071">
        <v>7000023235</v>
      </c>
      <c r="C39" s="1071">
        <v>10</v>
      </c>
      <c r="D39" s="908" t="s">
        <v>653</v>
      </c>
      <c r="E39" s="1071">
        <v>1000009714</v>
      </c>
      <c r="F39" s="1069" t="s">
        <v>674</v>
      </c>
      <c r="G39" s="1071" t="s">
        <v>570</v>
      </c>
      <c r="H39" s="1071">
        <v>2</v>
      </c>
      <c r="I39" s="1145"/>
      <c r="J39" s="1156" t="str">
        <f t="shared" si="0"/>
        <v>Included</v>
      </c>
      <c r="K39" s="1003"/>
      <c r="M39" s="285"/>
    </row>
    <row r="40" spans="1:13" s="987" customFormat="1" ht="33">
      <c r="A40" s="908">
        <f>'Sch-1'!A40</f>
        <v>19</v>
      </c>
      <c r="B40" s="1071">
        <v>7000023236</v>
      </c>
      <c r="C40" s="1071">
        <v>10</v>
      </c>
      <c r="D40" s="908" t="s">
        <v>653</v>
      </c>
      <c r="E40" s="1071">
        <v>1000005848</v>
      </c>
      <c r="F40" s="1069" t="s">
        <v>663</v>
      </c>
      <c r="G40" s="1071" t="s">
        <v>570</v>
      </c>
      <c r="H40" s="1071">
        <v>12</v>
      </c>
      <c r="I40" s="1145"/>
      <c r="J40" s="1156" t="str">
        <f>IF(I40=0, "Included",IF(ISERROR(H40*I40), I40, H40*I40))</f>
        <v>Included</v>
      </c>
      <c r="K40" s="1003"/>
      <c r="M40" s="285"/>
    </row>
    <row r="41" spans="1:13" s="987" customFormat="1">
      <c r="A41" s="908">
        <f>'Sch-1'!A41</f>
        <v>20</v>
      </c>
      <c r="B41" s="1071">
        <v>7000023237</v>
      </c>
      <c r="C41" s="1071">
        <v>10</v>
      </c>
      <c r="D41" s="908" t="s">
        <v>653</v>
      </c>
      <c r="E41" s="1071">
        <v>1000005840</v>
      </c>
      <c r="F41" s="1069" t="s">
        <v>722</v>
      </c>
      <c r="G41" s="1071" t="s">
        <v>570</v>
      </c>
      <c r="H41" s="1071">
        <v>6</v>
      </c>
      <c r="I41" s="1145"/>
      <c r="J41" s="1156" t="str">
        <f t="shared" ref="J41:J68" si="2">IF(I41=0, "Included",IF(ISERROR(H41*I41), I41, H41*I41))</f>
        <v>Included</v>
      </c>
      <c r="K41" s="1003"/>
      <c r="M41" s="285"/>
    </row>
    <row r="42" spans="1:13" s="987" customFormat="1">
      <c r="A42" s="908">
        <f>'Sch-1'!A42</f>
        <v>21</v>
      </c>
      <c r="B42" s="1071">
        <v>7000023238</v>
      </c>
      <c r="C42" s="1071">
        <v>10</v>
      </c>
      <c r="D42" s="908" t="s">
        <v>653</v>
      </c>
      <c r="E42" s="1071">
        <v>1000005853</v>
      </c>
      <c r="F42" s="1069" t="s">
        <v>664</v>
      </c>
      <c r="G42" s="1071" t="s">
        <v>570</v>
      </c>
      <c r="H42" s="1071">
        <v>6</v>
      </c>
      <c r="I42" s="1145"/>
      <c r="J42" s="1156" t="str">
        <f t="shared" si="2"/>
        <v>Included</v>
      </c>
      <c r="K42" s="1003"/>
      <c r="M42" s="285"/>
    </row>
    <row r="43" spans="1:13" s="987" customFormat="1">
      <c r="A43" s="908">
        <f>'Sch-1'!A43</f>
        <v>22</v>
      </c>
      <c r="B43" s="1071">
        <v>7000023239</v>
      </c>
      <c r="C43" s="1071">
        <v>10</v>
      </c>
      <c r="D43" s="908" t="s">
        <v>653</v>
      </c>
      <c r="E43" s="1071">
        <v>1000005820</v>
      </c>
      <c r="F43" s="1069" t="s">
        <v>666</v>
      </c>
      <c r="G43" s="1071" t="s">
        <v>570</v>
      </c>
      <c r="H43" s="1071">
        <v>6</v>
      </c>
      <c r="I43" s="1145"/>
      <c r="J43" s="1156" t="str">
        <f t="shared" ref="J43:J53" si="3">IF(I43=0, "Included",IF(ISERROR(H43*I43), I43, H43*I43))</f>
        <v>Included</v>
      </c>
      <c r="K43" s="1003"/>
      <c r="M43" s="285"/>
    </row>
    <row r="44" spans="1:13" s="987" customFormat="1">
      <c r="A44" s="908">
        <f>'Sch-1'!A44</f>
        <v>23</v>
      </c>
      <c r="B44" s="1071">
        <v>7000023240</v>
      </c>
      <c r="C44" s="1071">
        <v>10</v>
      </c>
      <c r="D44" s="908" t="s">
        <v>653</v>
      </c>
      <c r="E44" s="1071">
        <v>1000005819</v>
      </c>
      <c r="F44" s="1069" t="s">
        <v>667</v>
      </c>
      <c r="G44" s="1071" t="s">
        <v>570</v>
      </c>
      <c r="H44" s="1071">
        <v>12</v>
      </c>
      <c r="I44" s="1145"/>
      <c r="J44" s="1156" t="str">
        <f t="shared" si="3"/>
        <v>Included</v>
      </c>
      <c r="K44" s="1003"/>
      <c r="M44" s="285"/>
    </row>
    <row r="45" spans="1:13" s="987" customFormat="1">
      <c r="A45" s="908">
        <f>'Sch-1'!A45</f>
        <v>24</v>
      </c>
      <c r="B45" s="1071">
        <v>7000023241</v>
      </c>
      <c r="C45" s="1071">
        <v>10</v>
      </c>
      <c r="D45" s="908" t="s">
        <v>653</v>
      </c>
      <c r="E45" s="1071">
        <v>1000020421</v>
      </c>
      <c r="F45" s="1069" t="s">
        <v>668</v>
      </c>
      <c r="G45" s="1071" t="s">
        <v>570</v>
      </c>
      <c r="H45" s="1071">
        <v>12</v>
      </c>
      <c r="I45" s="1145"/>
      <c r="J45" s="1156" t="str">
        <f t="shared" si="3"/>
        <v>Included</v>
      </c>
      <c r="K45" s="1003"/>
      <c r="M45" s="285"/>
    </row>
    <row r="46" spans="1:13" s="987" customFormat="1">
      <c r="A46" s="908">
        <f>'Sch-1'!A46</f>
        <v>25</v>
      </c>
      <c r="B46" s="1071">
        <v>7000023242</v>
      </c>
      <c r="C46" s="1071">
        <v>10</v>
      </c>
      <c r="D46" s="908" t="s">
        <v>653</v>
      </c>
      <c r="E46" s="1071">
        <v>1000005791</v>
      </c>
      <c r="F46" s="1069" t="s">
        <v>669</v>
      </c>
      <c r="G46" s="1071" t="s">
        <v>570</v>
      </c>
      <c r="H46" s="1071">
        <v>24</v>
      </c>
      <c r="I46" s="1145"/>
      <c r="J46" s="1156" t="str">
        <f t="shared" si="3"/>
        <v>Included</v>
      </c>
      <c r="K46" s="1003"/>
      <c r="M46" s="285"/>
    </row>
    <row r="47" spans="1:13" s="987" customFormat="1">
      <c r="A47" s="908">
        <f>'Sch-1'!A47</f>
        <v>26</v>
      </c>
      <c r="B47" s="1071">
        <v>7000023243</v>
      </c>
      <c r="C47" s="1071">
        <v>10</v>
      </c>
      <c r="D47" s="908" t="s">
        <v>653</v>
      </c>
      <c r="E47" s="1071">
        <v>1000005790</v>
      </c>
      <c r="F47" s="1069" t="s">
        <v>723</v>
      </c>
      <c r="G47" s="1071" t="s">
        <v>570</v>
      </c>
      <c r="H47" s="1071">
        <v>12</v>
      </c>
      <c r="I47" s="1145"/>
      <c r="J47" s="1156" t="str">
        <f t="shared" si="3"/>
        <v>Included</v>
      </c>
      <c r="K47" s="1003"/>
      <c r="M47" s="285"/>
    </row>
    <row r="48" spans="1:13" s="987" customFormat="1">
      <c r="A48" s="908">
        <f>'Sch-1'!A48</f>
        <v>27</v>
      </c>
      <c r="B48" s="1071">
        <v>7000023247</v>
      </c>
      <c r="C48" s="1071">
        <v>10</v>
      </c>
      <c r="D48" s="908" t="s">
        <v>653</v>
      </c>
      <c r="E48" s="1071">
        <v>1000005854</v>
      </c>
      <c r="F48" s="1069" t="s">
        <v>665</v>
      </c>
      <c r="G48" s="1071" t="s">
        <v>570</v>
      </c>
      <c r="H48" s="1071">
        <v>4</v>
      </c>
      <c r="I48" s="1145"/>
      <c r="J48" s="1156" t="str">
        <f t="shared" si="3"/>
        <v>Included</v>
      </c>
      <c r="K48" s="1003"/>
      <c r="M48" s="285"/>
    </row>
    <row r="49" spans="1:13" s="987" customFormat="1">
      <c r="A49" s="908">
        <f>'Sch-1'!A49</f>
        <v>28</v>
      </c>
      <c r="B49" s="1071">
        <v>7000023244</v>
      </c>
      <c r="C49" s="1071">
        <v>10</v>
      </c>
      <c r="D49" s="908" t="s">
        <v>754</v>
      </c>
      <c r="E49" s="1071">
        <v>1000000945</v>
      </c>
      <c r="F49" s="1069" t="s">
        <v>763</v>
      </c>
      <c r="G49" s="1071" t="s">
        <v>570</v>
      </c>
      <c r="H49" s="1071">
        <v>2</v>
      </c>
      <c r="I49" s="1145"/>
      <c r="J49" s="1156" t="str">
        <f t="shared" si="3"/>
        <v>Included</v>
      </c>
      <c r="K49" s="1003"/>
      <c r="M49" s="285"/>
    </row>
    <row r="50" spans="1:13" s="987" customFormat="1">
      <c r="A50" s="908">
        <f>'Sch-1'!A50</f>
        <v>29</v>
      </c>
      <c r="B50" s="1071">
        <v>7000023245</v>
      </c>
      <c r="C50" s="1071">
        <v>10</v>
      </c>
      <c r="D50" s="908" t="s">
        <v>754</v>
      </c>
      <c r="E50" s="1071">
        <v>1000000956</v>
      </c>
      <c r="F50" s="1069" t="s">
        <v>764</v>
      </c>
      <c r="G50" s="1071" t="s">
        <v>570</v>
      </c>
      <c r="H50" s="1071">
        <v>4</v>
      </c>
      <c r="I50" s="1145"/>
      <c r="J50" s="1156" t="str">
        <f t="shared" si="3"/>
        <v>Included</v>
      </c>
      <c r="K50" s="1003"/>
      <c r="M50" s="285"/>
    </row>
    <row r="51" spans="1:13" s="987" customFormat="1" ht="33">
      <c r="A51" s="908">
        <f>'Sch-1'!A51</f>
        <v>30</v>
      </c>
      <c r="B51" s="1071">
        <v>7000023246</v>
      </c>
      <c r="C51" s="1071">
        <v>10</v>
      </c>
      <c r="D51" s="908" t="s">
        <v>654</v>
      </c>
      <c r="E51" s="1071">
        <v>1000001999</v>
      </c>
      <c r="F51" s="1069" t="s">
        <v>724</v>
      </c>
      <c r="G51" s="1071" t="s">
        <v>570</v>
      </c>
      <c r="H51" s="1071">
        <v>2</v>
      </c>
      <c r="I51" s="1145"/>
      <c r="J51" s="1156" t="str">
        <f t="shared" si="3"/>
        <v>Included</v>
      </c>
      <c r="K51" s="1003"/>
      <c r="M51" s="285"/>
    </row>
    <row r="52" spans="1:13" s="987" customFormat="1" ht="33">
      <c r="A52" s="908">
        <f>'Sch-1'!A52</f>
        <v>31</v>
      </c>
      <c r="B52" s="1071">
        <v>7000023248</v>
      </c>
      <c r="C52" s="1071">
        <v>10</v>
      </c>
      <c r="D52" s="908" t="s">
        <v>655</v>
      </c>
      <c r="E52" s="1071">
        <v>1000011356</v>
      </c>
      <c r="F52" s="1069" t="s">
        <v>765</v>
      </c>
      <c r="G52" s="1071" t="s">
        <v>574</v>
      </c>
      <c r="H52" s="1071">
        <v>2</v>
      </c>
      <c r="I52" s="1145"/>
      <c r="J52" s="1156" t="str">
        <f t="shared" si="3"/>
        <v>Included</v>
      </c>
      <c r="K52" s="1003"/>
      <c r="M52" s="285"/>
    </row>
    <row r="53" spans="1:13" s="987" customFormat="1" ht="33">
      <c r="A53" s="908">
        <f>'Sch-1'!A53</f>
        <v>32</v>
      </c>
      <c r="B53" s="1071">
        <v>7000023250</v>
      </c>
      <c r="C53" s="1071">
        <v>10</v>
      </c>
      <c r="D53" s="908" t="s">
        <v>655</v>
      </c>
      <c r="E53" s="1071">
        <v>1000011350</v>
      </c>
      <c r="F53" s="1069" t="s">
        <v>670</v>
      </c>
      <c r="G53" s="1071" t="s">
        <v>574</v>
      </c>
      <c r="H53" s="1071">
        <v>2</v>
      </c>
      <c r="I53" s="1145"/>
      <c r="J53" s="1156" t="str">
        <f t="shared" si="3"/>
        <v>Included</v>
      </c>
      <c r="K53" s="1003"/>
      <c r="M53" s="285"/>
    </row>
    <row r="54" spans="1:13" s="987" customFormat="1" ht="33">
      <c r="A54" s="908">
        <f>'Sch-1'!A54</f>
        <v>33</v>
      </c>
      <c r="B54" s="1071">
        <v>7000023251</v>
      </c>
      <c r="C54" s="1071">
        <v>10</v>
      </c>
      <c r="D54" s="908" t="s">
        <v>655</v>
      </c>
      <c r="E54" s="1071">
        <v>1000011358</v>
      </c>
      <c r="F54" s="1069" t="s">
        <v>726</v>
      </c>
      <c r="G54" s="1071" t="s">
        <v>574</v>
      </c>
      <c r="H54" s="1071">
        <v>2</v>
      </c>
      <c r="I54" s="1145"/>
      <c r="J54" s="1156" t="str">
        <f t="shared" si="2"/>
        <v>Included</v>
      </c>
      <c r="K54" s="1003"/>
      <c r="M54" s="285"/>
    </row>
    <row r="55" spans="1:13" s="987" customFormat="1" ht="99">
      <c r="A55" s="908">
        <f>'Sch-1'!A55</f>
        <v>34</v>
      </c>
      <c r="B55" s="1071">
        <v>7000023128</v>
      </c>
      <c r="C55" s="1071">
        <v>10</v>
      </c>
      <c r="D55" s="908" t="s">
        <v>655</v>
      </c>
      <c r="E55" s="1071">
        <v>1000015929</v>
      </c>
      <c r="F55" s="1069" t="s">
        <v>739</v>
      </c>
      <c r="G55" s="1071" t="s">
        <v>621</v>
      </c>
      <c r="H55" s="1071">
        <v>1</v>
      </c>
      <c r="I55" s="1145"/>
      <c r="J55" s="1156" t="str">
        <f t="shared" si="2"/>
        <v>Included</v>
      </c>
      <c r="K55" s="1003"/>
      <c r="M55" s="285"/>
    </row>
    <row r="56" spans="1:13" s="987" customFormat="1" ht="33">
      <c r="A56" s="908">
        <f>'Sch-1'!A56</f>
        <v>35</v>
      </c>
      <c r="B56" s="1071">
        <v>7000023252</v>
      </c>
      <c r="C56" s="1071">
        <v>10</v>
      </c>
      <c r="D56" s="908" t="s">
        <v>656</v>
      </c>
      <c r="E56" s="1071">
        <v>1000055997</v>
      </c>
      <c r="F56" s="1069" t="s">
        <v>671</v>
      </c>
      <c r="G56" s="1071" t="s">
        <v>570</v>
      </c>
      <c r="H56" s="1071">
        <v>30</v>
      </c>
      <c r="I56" s="1145"/>
      <c r="J56" s="1156" t="str">
        <f t="shared" si="2"/>
        <v>Included</v>
      </c>
      <c r="K56" s="1003"/>
      <c r="M56" s="285"/>
    </row>
    <row r="57" spans="1:13" s="987" customFormat="1" ht="33">
      <c r="A57" s="908">
        <f>'Sch-1'!A57</f>
        <v>36</v>
      </c>
      <c r="B57" s="1071">
        <v>7000023253</v>
      </c>
      <c r="C57" s="1071">
        <v>10</v>
      </c>
      <c r="D57" s="908" t="s">
        <v>656</v>
      </c>
      <c r="E57" s="1071">
        <v>1000055996</v>
      </c>
      <c r="F57" s="1069" t="s">
        <v>728</v>
      </c>
      <c r="G57" s="1071" t="s">
        <v>570</v>
      </c>
      <c r="H57" s="1071">
        <v>6</v>
      </c>
      <c r="I57" s="1145"/>
      <c r="J57" s="1156" t="str">
        <f t="shared" si="2"/>
        <v>Included</v>
      </c>
      <c r="K57" s="1003"/>
      <c r="M57" s="285"/>
    </row>
    <row r="58" spans="1:13" s="987" customFormat="1" ht="33">
      <c r="A58" s="908">
        <f>'Sch-1'!A58</f>
        <v>37</v>
      </c>
      <c r="B58" s="1071">
        <v>7000023254</v>
      </c>
      <c r="C58" s="1071">
        <v>10</v>
      </c>
      <c r="D58" s="908" t="s">
        <v>656</v>
      </c>
      <c r="E58" s="1071">
        <v>1000055995</v>
      </c>
      <c r="F58" s="1069" t="s">
        <v>672</v>
      </c>
      <c r="G58" s="1071" t="s">
        <v>570</v>
      </c>
      <c r="H58" s="1071">
        <v>30</v>
      </c>
      <c r="I58" s="1145"/>
      <c r="J58" s="1156" t="str">
        <f t="shared" si="2"/>
        <v>Included</v>
      </c>
      <c r="K58" s="1003"/>
      <c r="M58" s="285"/>
    </row>
    <row r="59" spans="1:13" s="987" customFormat="1" ht="33">
      <c r="A59" s="908">
        <f>'Sch-1'!A59</f>
        <v>38</v>
      </c>
      <c r="B59" s="1071">
        <v>7000023255</v>
      </c>
      <c r="C59" s="1071">
        <v>10</v>
      </c>
      <c r="D59" s="908" t="s">
        <v>656</v>
      </c>
      <c r="E59" s="1071">
        <v>1000055993</v>
      </c>
      <c r="F59" s="1069" t="s">
        <v>673</v>
      </c>
      <c r="G59" s="1071" t="s">
        <v>570</v>
      </c>
      <c r="H59" s="1071">
        <v>18</v>
      </c>
      <c r="I59" s="1145"/>
      <c r="J59" s="1156" t="str">
        <f t="shared" si="2"/>
        <v>Included</v>
      </c>
      <c r="K59" s="1003"/>
      <c r="M59" s="285"/>
    </row>
    <row r="60" spans="1:13" s="987" customFormat="1" ht="33">
      <c r="A60" s="908">
        <f>'Sch-1'!A60</f>
        <v>39</v>
      </c>
      <c r="B60" s="1071">
        <v>7000023256</v>
      </c>
      <c r="C60" s="1071">
        <v>10</v>
      </c>
      <c r="D60" s="908" t="s">
        <v>656</v>
      </c>
      <c r="E60" s="1071">
        <v>1000055992</v>
      </c>
      <c r="F60" s="1069" t="s">
        <v>727</v>
      </c>
      <c r="G60" s="1071" t="s">
        <v>570</v>
      </c>
      <c r="H60" s="1071">
        <v>18</v>
      </c>
      <c r="I60" s="1145"/>
      <c r="J60" s="1156" t="str">
        <f t="shared" si="2"/>
        <v>Included</v>
      </c>
      <c r="K60" s="1003"/>
      <c r="M60" s="285"/>
    </row>
    <row r="61" spans="1:13" s="987" customFormat="1">
      <c r="A61" s="908">
        <f>'Sch-1'!A61</f>
        <v>40</v>
      </c>
      <c r="B61" s="1071">
        <v>7000023257</v>
      </c>
      <c r="C61" s="1071">
        <v>10</v>
      </c>
      <c r="D61" s="908" t="s">
        <v>611</v>
      </c>
      <c r="E61" s="1071">
        <v>1000032055</v>
      </c>
      <c r="F61" s="1069" t="s">
        <v>579</v>
      </c>
      <c r="G61" s="1071" t="s">
        <v>580</v>
      </c>
      <c r="H61" s="1071">
        <v>4</v>
      </c>
      <c r="I61" s="1145"/>
      <c r="J61" s="1156" t="str">
        <f t="shared" si="2"/>
        <v>Included</v>
      </c>
      <c r="K61" s="1003"/>
      <c r="M61" s="285"/>
    </row>
    <row r="62" spans="1:13" s="987" customFormat="1">
      <c r="A62" s="908">
        <f>'Sch-1'!A62</f>
        <v>41</v>
      </c>
      <c r="B62" s="1071">
        <v>7000023258</v>
      </c>
      <c r="C62" s="1071">
        <v>10</v>
      </c>
      <c r="D62" s="908" t="s">
        <v>657</v>
      </c>
      <c r="E62" s="1071">
        <v>1000055448</v>
      </c>
      <c r="F62" s="1069" t="s">
        <v>766</v>
      </c>
      <c r="G62" s="1071" t="s">
        <v>570</v>
      </c>
      <c r="H62" s="1071">
        <v>6</v>
      </c>
      <c r="I62" s="1145"/>
      <c r="J62" s="1156" t="str">
        <f t="shared" si="2"/>
        <v>Included</v>
      </c>
      <c r="K62" s="1003"/>
      <c r="M62" s="285"/>
    </row>
    <row r="63" spans="1:13" s="987" customFormat="1">
      <c r="A63" s="908">
        <f>'Sch-1'!A63</f>
        <v>42</v>
      </c>
      <c r="B63" s="1071">
        <v>7000023259</v>
      </c>
      <c r="C63" s="1071">
        <v>10</v>
      </c>
      <c r="D63" s="908" t="s">
        <v>657</v>
      </c>
      <c r="E63" s="1071">
        <v>1000005522</v>
      </c>
      <c r="F63" s="1069" t="s">
        <v>729</v>
      </c>
      <c r="G63" s="1071" t="s">
        <v>570</v>
      </c>
      <c r="H63" s="1071">
        <v>2</v>
      </c>
      <c r="I63" s="1145"/>
      <c r="J63" s="1156" t="str">
        <f t="shared" si="2"/>
        <v>Included</v>
      </c>
      <c r="K63" s="1003"/>
      <c r="M63" s="285"/>
    </row>
    <row r="64" spans="1:13" s="987" customFormat="1">
      <c r="A64" s="908">
        <f>'Sch-1'!A64</f>
        <v>43</v>
      </c>
      <c r="B64" s="1071">
        <v>7000023260</v>
      </c>
      <c r="C64" s="1071">
        <v>10</v>
      </c>
      <c r="D64" s="908" t="s">
        <v>657</v>
      </c>
      <c r="E64" s="1071">
        <v>1000005533</v>
      </c>
      <c r="F64" s="1069" t="s">
        <v>730</v>
      </c>
      <c r="G64" s="1071" t="s">
        <v>570</v>
      </c>
      <c r="H64" s="1071">
        <v>2</v>
      </c>
      <c r="I64" s="1145"/>
      <c r="J64" s="1156" t="str">
        <f t="shared" si="2"/>
        <v>Included</v>
      </c>
      <c r="K64" s="1003"/>
      <c r="M64" s="285"/>
    </row>
    <row r="65" spans="1:13" s="987" customFormat="1" ht="33">
      <c r="A65" s="908">
        <f>'Sch-1'!A65</f>
        <v>44</v>
      </c>
      <c r="B65" s="1071">
        <v>7000023261</v>
      </c>
      <c r="C65" s="1071">
        <v>10</v>
      </c>
      <c r="D65" s="908" t="s">
        <v>657</v>
      </c>
      <c r="E65" s="1071">
        <v>1000005072</v>
      </c>
      <c r="F65" s="1069" t="s">
        <v>767</v>
      </c>
      <c r="G65" s="1071" t="s">
        <v>574</v>
      </c>
      <c r="H65" s="1071">
        <v>1</v>
      </c>
      <c r="I65" s="1145"/>
      <c r="J65" s="1156" t="str">
        <f t="shared" si="2"/>
        <v>Included</v>
      </c>
      <c r="K65" s="1003"/>
      <c r="M65" s="285"/>
    </row>
    <row r="66" spans="1:13" s="987" customFormat="1" ht="33">
      <c r="A66" s="908">
        <f>'Sch-1'!A66</f>
        <v>45</v>
      </c>
      <c r="B66" s="1071">
        <v>7000023262</v>
      </c>
      <c r="C66" s="1071">
        <v>10</v>
      </c>
      <c r="D66" s="908" t="s">
        <v>616</v>
      </c>
      <c r="E66" s="1071">
        <v>1000005535</v>
      </c>
      <c r="F66" s="1069" t="s">
        <v>675</v>
      </c>
      <c r="G66" s="1071" t="s">
        <v>570</v>
      </c>
      <c r="H66" s="1071">
        <v>2</v>
      </c>
      <c r="I66" s="1145"/>
      <c r="J66" s="1156" t="str">
        <f t="shared" si="2"/>
        <v>Included</v>
      </c>
      <c r="K66" s="1003"/>
      <c r="M66" s="285"/>
    </row>
    <row r="67" spans="1:13" s="987" customFormat="1" ht="33">
      <c r="A67" s="908">
        <f>'Sch-1'!A67</f>
        <v>46</v>
      </c>
      <c r="B67" s="1071">
        <v>7000023263</v>
      </c>
      <c r="C67" s="1071">
        <v>10</v>
      </c>
      <c r="D67" s="908" t="s">
        <v>616</v>
      </c>
      <c r="E67" s="1071">
        <v>1000005538</v>
      </c>
      <c r="F67" s="1069" t="s">
        <v>768</v>
      </c>
      <c r="G67" s="1071" t="s">
        <v>570</v>
      </c>
      <c r="H67" s="1071">
        <v>2</v>
      </c>
      <c r="I67" s="1145"/>
      <c r="J67" s="1156" t="str">
        <f t="shared" si="2"/>
        <v>Included</v>
      </c>
      <c r="K67" s="1003"/>
      <c r="M67" s="285"/>
    </row>
    <row r="68" spans="1:13" s="987" customFormat="1" ht="33">
      <c r="A68" s="908">
        <f>'Sch-1'!A68</f>
        <v>47</v>
      </c>
      <c r="B68" s="1071">
        <v>7000023264</v>
      </c>
      <c r="C68" s="1071">
        <v>10</v>
      </c>
      <c r="D68" s="908" t="s">
        <v>616</v>
      </c>
      <c r="E68" s="1071">
        <v>1000005537</v>
      </c>
      <c r="F68" s="1069" t="s">
        <v>676</v>
      </c>
      <c r="G68" s="1071" t="s">
        <v>570</v>
      </c>
      <c r="H68" s="1071">
        <v>2</v>
      </c>
      <c r="I68" s="1145"/>
      <c r="J68" s="1156" t="str">
        <f t="shared" si="2"/>
        <v>Included</v>
      </c>
      <c r="K68" s="1003"/>
      <c r="M68" s="285"/>
    </row>
    <row r="69" spans="1:13" s="987" customFormat="1" ht="99">
      <c r="A69" s="908">
        <f>'Sch-1'!A69</f>
        <v>48</v>
      </c>
      <c r="B69" s="1071">
        <v>7000023265</v>
      </c>
      <c r="C69" s="1071">
        <v>10</v>
      </c>
      <c r="D69" s="908" t="s">
        <v>613</v>
      </c>
      <c r="E69" s="1071">
        <v>1000030433</v>
      </c>
      <c r="F69" s="1069" t="s">
        <v>607</v>
      </c>
      <c r="G69" s="1071" t="s">
        <v>574</v>
      </c>
      <c r="H69" s="1071">
        <v>1</v>
      </c>
      <c r="I69" s="1145"/>
      <c r="J69" s="1156" t="str">
        <f t="shared" ref="J69:J78" si="4">IF(I69=0, "Included",IF(ISERROR(H69*I69), I69, H69*I69))</f>
        <v>Included</v>
      </c>
      <c r="K69" s="1003"/>
      <c r="M69" s="285"/>
    </row>
    <row r="70" spans="1:13" s="987" customFormat="1">
      <c r="A70" s="908">
        <f>'Sch-1'!A70</f>
        <v>49</v>
      </c>
      <c r="B70" s="1071">
        <v>7000023266</v>
      </c>
      <c r="C70" s="1071">
        <v>10</v>
      </c>
      <c r="D70" s="908" t="s">
        <v>691</v>
      </c>
      <c r="E70" s="1071">
        <v>1000036908</v>
      </c>
      <c r="F70" s="1069" t="s">
        <v>769</v>
      </c>
      <c r="G70" s="1071" t="s">
        <v>580</v>
      </c>
      <c r="H70" s="1071">
        <v>1</v>
      </c>
      <c r="I70" s="1145"/>
      <c r="J70" s="1156" t="str">
        <f t="shared" si="4"/>
        <v>Included</v>
      </c>
      <c r="K70" s="1003"/>
      <c r="M70" s="285"/>
    </row>
    <row r="71" spans="1:13" s="987" customFormat="1">
      <c r="A71" s="908">
        <f>'Sch-1'!A71</f>
        <v>50</v>
      </c>
      <c r="B71" s="1071">
        <v>7000023267</v>
      </c>
      <c r="C71" s="1071">
        <v>10</v>
      </c>
      <c r="D71" s="908" t="s">
        <v>691</v>
      </c>
      <c r="E71" s="1071">
        <v>1000001104</v>
      </c>
      <c r="F71" s="1069" t="s">
        <v>770</v>
      </c>
      <c r="G71" s="1071" t="s">
        <v>570</v>
      </c>
      <c r="H71" s="1071">
        <v>2</v>
      </c>
      <c r="I71" s="1145"/>
      <c r="J71" s="1156" t="str">
        <f t="shared" si="4"/>
        <v>Included</v>
      </c>
      <c r="K71" s="1003"/>
      <c r="M71" s="285"/>
    </row>
    <row r="72" spans="1:13" s="987" customFormat="1">
      <c r="A72" s="908">
        <f>'Sch-1'!A72</f>
        <v>51</v>
      </c>
      <c r="B72" s="1071">
        <v>7000023268</v>
      </c>
      <c r="C72" s="1071">
        <v>10</v>
      </c>
      <c r="D72" s="908" t="s">
        <v>691</v>
      </c>
      <c r="E72" s="1071">
        <v>1000010638</v>
      </c>
      <c r="F72" s="1069" t="s">
        <v>771</v>
      </c>
      <c r="G72" s="1071" t="s">
        <v>570</v>
      </c>
      <c r="H72" s="1071">
        <v>2</v>
      </c>
      <c r="I72" s="1145"/>
      <c r="J72" s="1156" t="str">
        <f t="shared" si="4"/>
        <v>Included</v>
      </c>
      <c r="K72" s="1003"/>
      <c r="M72" s="285"/>
    </row>
    <row r="73" spans="1:13" s="987" customFormat="1">
      <c r="A73" s="908">
        <f>'Sch-1'!A73</f>
        <v>52</v>
      </c>
      <c r="B73" s="1071">
        <v>7000023269</v>
      </c>
      <c r="C73" s="1071">
        <v>10</v>
      </c>
      <c r="D73" s="908" t="s">
        <v>691</v>
      </c>
      <c r="E73" s="1071">
        <v>1000017887</v>
      </c>
      <c r="F73" s="1069" t="s">
        <v>772</v>
      </c>
      <c r="G73" s="1071" t="s">
        <v>570</v>
      </c>
      <c r="H73" s="1071">
        <v>2</v>
      </c>
      <c r="I73" s="1145"/>
      <c r="J73" s="1156" t="str">
        <f t="shared" si="4"/>
        <v>Included</v>
      </c>
      <c r="K73" s="1003"/>
      <c r="M73" s="285"/>
    </row>
    <row r="74" spans="1:13" s="987" customFormat="1">
      <c r="A74" s="908">
        <f>'Sch-1'!A74</f>
        <v>53</v>
      </c>
      <c r="B74" s="1071">
        <v>7000023270</v>
      </c>
      <c r="C74" s="1071">
        <v>10</v>
      </c>
      <c r="D74" s="908" t="s">
        <v>691</v>
      </c>
      <c r="E74" s="1071">
        <v>1000000046</v>
      </c>
      <c r="F74" s="1069" t="s">
        <v>773</v>
      </c>
      <c r="G74" s="1071" t="s">
        <v>570</v>
      </c>
      <c r="H74" s="1071">
        <v>2</v>
      </c>
      <c r="I74" s="1145"/>
      <c r="J74" s="1156" t="str">
        <f t="shared" si="4"/>
        <v>Included</v>
      </c>
      <c r="K74" s="1003"/>
      <c r="M74" s="285"/>
    </row>
    <row r="75" spans="1:13" s="987" customFormat="1">
      <c r="A75" s="908">
        <f>'Sch-1'!A75</f>
        <v>54</v>
      </c>
      <c r="B75" s="1071">
        <v>7000023271</v>
      </c>
      <c r="C75" s="1071">
        <v>10</v>
      </c>
      <c r="D75" s="908" t="s">
        <v>691</v>
      </c>
      <c r="E75" s="1071">
        <v>1000010014</v>
      </c>
      <c r="F75" s="1069" t="s">
        <v>774</v>
      </c>
      <c r="G75" s="1071" t="s">
        <v>574</v>
      </c>
      <c r="H75" s="1071">
        <v>2</v>
      </c>
      <c r="I75" s="1145"/>
      <c r="J75" s="1156" t="str">
        <f t="shared" si="4"/>
        <v>Included</v>
      </c>
      <c r="K75" s="1003"/>
      <c r="M75" s="285"/>
    </row>
    <row r="76" spans="1:13" s="987" customFormat="1">
      <c r="A76" s="908">
        <f>'Sch-1'!A76</f>
        <v>55</v>
      </c>
      <c r="B76" s="1071">
        <v>7000023272</v>
      </c>
      <c r="C76" s="1071">
        <v>10</v>
      </c>
      <c r="D76" s="908" t="s">
        <v>691</v>
      </c>
      <c r="E76" s="1071">
        <v>1000005823</v>
      </c>
      <c r="F76" s="1069" t="s">
        <v>731</v>
      </c>
      <c r="G76" s="1071" t="s">
        <v>570</v>
      </c>
      <c r="H76" s="1071">
        <v>4</v>
      </c>
      <c r="I76" s="1145"/>
      <c r="J76" s="1156" t="str">
        <f t="shared" si="4"/>
        <v>Included</v>
      </c>
      <c r="K76" s="1003"/>
      <c r="M76" s="285"/>
    </row>
    <row r="77" spans="1:13" s="987" customFormat="1">
      <c r="A77" s="908">
        <f>'Sch-1'!A77</f>
        <v>56</v>
      </c>
      <c r="B77" s="1071">
        <v>7000023273</v>
      </c>
      <c r="C77" s="1071">
        <v>10</v>
      </c>
      <c r="D77" s="908" t="s">
        <v>658</v>
      </c>
      <c r="E77" s="1071">
        <v>1000032050</v>
      </c>
      <c r="F77" s="1069" t="s">
        <v>677</v>
      </c>
      <c r="G77" s="1071" t="s">
        <v>580</v>
      </c>
      <c r="H77" s="1071">
        <v>2</v>
      </c>
      <c r="I77" s="1145"/>
      <c r="J77" s="1156" t="str">
        <f t="shared" si="4"/>
        <v>Included</v>
      </c>
      <c r="K77" s="1003"/>
      <c r="M77" s="285"/>
    </row>
    <row r="78" spans="1:13" s="987" customFormat="1">
      <c r="A78" s="908">
        <f>'Sch-1'!A78</f>
        <v>57</v>
      </c>
      <c r="B78" s="1071">
        <v>7000023274</v>
      </c>
      <c r="C78" s="1071">
        <v>10</v>
      </c>
      <c r="D78" s="908" t="s">
        <v>658</v>
      </c>
      <c r="E78" s="1071">
        <v>1000056265</v>
      </c>
      <c r="F78" s="1069" t="s">
        <v>650</v>
      </c>
      <c r="G78" s="1071" t="s">
        <v>580</v>
      </c>
      <c r="H78" s="1071">
        <v>11</v>
      </c>
      <c r="I78" s="1145"/>
      <c r="J78" s="1156" t="str">
        <f t="shared" si="4"/>
        <v>Included</v>
      </c>
      <c r="K78" s="1003"/>
      <c r="M78" s="285"/>
    </row>
    <row r="79" spans="1:13" s="987" customFormat="1">
      <c r="A79" s="908">
        <f>'Sch-1'!A79</f>
        <v>58</v>
      </c>
      <c r="B79" s="1071">
        <v>7000023275</v>
      </c>
      <c r="C79" s="1071">
        <v>10</v>
      </c>
      <c r="D79" s="908" t="s">
        <v>658</v>
      </c>
      <c r="E79" s="1071">
        <v>1000056264</v>
      </c>
      <c r="F79" s="1069" t="s">
        <v>651</v>
      </c>
      <c r="G79" s="1071" t="s">
        <v>580</v>
      </c>
      <c r="H79" s="1071">
        <v>14</v>
      </c>
      <c r="I79" s="1145"/>
      <c r="J79" s="1156" t="str">
        <f t="shared" ref="J79:J123" si="5">IF(I79=0, "Included",IF(ISERROR(H79*I79), I79, H79*I79))</f>
        <v>Included</v>
      </c>
      <c r="K79" s="1003"/>
      <c r="M79" s="285"/>
    </row>
    <row r="80" spans="1:13" s="987" customFormat="1">
      <c r="A80" s="908">
        <f>'Sch-1'!A80</f>
        <v>59</v>
      </c>
      <c r="B80" s="1071">
        <v>7000023276</v>
      </c>
      <c r="C80" s="1071">
        <v>10</v>
      </c>
      <c r="D80" s="908" t="s">
        <v>658</v>
      </c>
      <c r="E80" s="1071">
        <v>1000031887</v>
      </c>
      <c r="F80" s="1069" t="s">
        <v>622</v>
      </c>
      <c r="G80" s="1071" t="s">
        <v>580</v>
      </c>
      <c r="H80" s="1071">
        <v>12</v>
      </c>
      <c r="I80" s="1145"/>
      <c r="J80" s="1156" t="str">
        <f t="shared" si="5"/>
        <v>Included</v>
      </c>
      <c r="K80" s="1003"/>
      <c r="M80" s="285"/>
    </row>
    <row r="81" spans="1:13" s="987" customFormat="1">
      <c r="A81" s="908">
        <f>'Sch-1'!A81</f>
        <v>60</v>
      </c>
      <c r="B81" s="1071">
        <v>7000023277</v>
      </c>
      <c r="C81" s="1071">
        <v>10</v>
      </c>
      <c r="D81" s="908" t="s">
        <v>658</v>
      </c>
      <c r="E81" s="1071">
        <v>1000031987</v>
      </c>
      <c r="F81" s="1069" t="s">
        <v>623</v>
      </c>
      <c r="G81" s="1071" t="s">
        <v>580</v>
      </c>
      <c r="H81" s="1071">
        <v>11</v>
      </c>
      <c r="I81" s="1145"/>
      <c r="J81" s="1156" t="str">
        <f t="shared" si="5"/>
        <v>Included</v>
      </c>
      <c r="K81" s="1003"/>
      <c r="M81" s="285"/>
    </row>
    <row r="82" spans="1:13" s="987" customFormat="1">
      <c r="A82" s="908">
        <f>'Sch-1'!A82</f>
        <v>61</v>
      </c>
      <c r="B82" s="1071">
        <v>7000023278</v>
      </c>
      <c r="C82" s="1071">
        <v>10</v>
      </c>
      <c r="D82" s="908" t="s">
        <v>658</v>
      </c>
      <c r="E82" s="1071">
        <v>1000031964</v>
      </c>
      <c r="F82" s="1069" t="s">
        <v>624</v>
      </c>
      <c r="G82" s="1071" t="s">
        <v>580</v>
      </c>
      <c r="H82" s="1071">
        <v>6</v>
      </c>
      <c r="I82" s="1145"/>
      <c r="J82" s="1156" t="str">
        <f t="shared" si="5"/>
        <v>Included</v>
      </c>
      <c r="K82" s="1003"/>
      <c r="M82" s="285"/>
    </row>
    <row r="83" spans="1:13" s="987" customFormat="1">
      <c r="A83" s="908">
        <f>'Sch-1'!A83</f>
        <v>62</v>
      </c>
      <c r="B83" s="1071">
        <v>7000023279</v>
      </c>
      <c r="C83" s="1071">
        <v>10</v>
      </c>
      <c r="D83" s="908" t="s">
        <v>658</v>
      </c>
      <c r="E83" s="1071">
        <v>1000031985</v>
      </c>
      <c r="F83" s="1069" t="s">
        <v>626</v>
      </c>
      <c r="G83" s="1071" t="s">
        <v>580</v>
      </c>
      <c r="H83" s="1071">
        <v>2</v>
      </c>
      <c r="I83" s="1145"/>
      <c r="J83" s="1156" t="str">
        <f t="shared" si="5"/>
        <v>Included</v>
      </c>
      <c r="K83" s="1003"/>
      <c r="M83" s="285"/>
    </row>
    <row r="84" spans="1:13" s="987" customFormat="1">
      <c r="A84" s="908">
        <f>'Sch-1'!A84</f>
        <v>63</v>
      </c>
      <c r="B84" s="1071">
        <v>7000023280</v>
      </c>
      <c r="C84" s="1071">
        <v>10</v>
      </c>
      <c r="D84" s="908" t="s">
        <v>658</v>
      </c>
      <c r="E84" s="1071">
        <v>1000031976</v>
      </c>
      <c r="F84" s="1069" t="s">
        <v>627</v>
      </c>
      <c r="G84" s="1071" t="s">
        <v>580</v>
      </c>
      <c r="H84" s="1071">
        <v>6</v>
      </c>
      <c r="I84" s="1145"/>
      <c r="J84" s="1156" t="str">
        <f t="shared" si="5"/>
        <v>Included</v>
      </c>
      <c r="K84" s="1003"/>
      <c r="M84" s="285"/>
    </row>
    <row r="85" spans="1:13" s="987" customFormat="1">
      <c r="A85" s="908">
        <f>'Sch-1'!A85</f>
        <v>64</v>
      </c>
      <c r="B85" s="1071">
        <v>7000023281</v>
      </c>
      <c r="C85" s="1071">
        <v>10</v>
      </c>
      <c r="D85" s="908" t="s">
        <v>658</v>
      </c>
      <c r="E85" s="1071">
        <v>1000031953</v>
      </c>
      <c r="F85" s="1069" t="s">
        <v>628</v>
      </c>
      <c r="G85" s="1071" t="s">
        <v>580</v>
      </c>
      <c r="H85" s="1071">
        <v>2</v>
      </c>
      <c r="I85" s="1145"/>
      <c r="J85" s="1156" t="str">
        <f t="shared" si="5"/>
        <v>Included</v>
      </c>
      <c r="K85" s="1003"/>
      <c r="M85" s="285"/>
    </row>
    <row r="86" spans="1:13" s="987" customFormat="1">
      <c r="A86" s="908">
        <f>'Sch-1'!A86</f>
        <v>65</v>
      </c>
      <c r="B86" s="1071">
        <v>7000023282</v>
      </c>
      <c r="C86" s="1071">
        <v>10</v>
      </c>
      <c r="D86" s="908" t="s">
        <v>658</v>
      </c>
      <c r="E86" s="1071">
        <v>1000031957</v>
      </c>
      <c r="F86" s="1069" t="s">
        <v>678</v>
      </c>
      <c r="G86" s="1071" t="s">
        <v>580</v>
      </c>
      <c r="H86" s="1071">
        <v>4</v>
      </c>
      <c r="I86" s="1145"/>
      <c r="J86" s="1156" t="str">
        <f t="shared" si="5"/>
        <v>Included</v>
      </c>
      <c r="K86" s="1003"/>
      <c r="M86" s="285"/>
    </row>
    <row r="87" spans="1:13" s="987" customFormat="1">
      <c r="A87" s="908">
        <f>'Sch-1'!A87</f>
        <v>66</v>
      </c>
      <c r="B87" s="1071">
        <v>7000023283</v>
      </c>
      <c r="C87" s="1071">
        <v>10</v>
      </c>
      <c r="D87" s="908" t="s">
        <v>658</v>
      </c>
      <c r="E87" s="1071">
        <v>1000031951</v>
      </c>
      <c r="F87" s="1069" t="s">
        <v>629</v>
      </c>
      <c r="G87" s="1071" t="s">
        <v>580</v>
      </c>
      <c r="H87" s="1071">
        <v>0.2</v>
      </c>
      <c r="I87" s="1145"/>
      <c r="J87" s="1156" t="str">
        <f t="shared" si="5"/>
        <v>Included</v>
      </c>
      <c r="K87" s="1003"/>
      <c r="M87" s="285"/>
    </row>
    <row r="88" spans="1:13" s="987" customFormat="1">
      <c r="A88" s="908">
        <f>'Sch-1'!A88</f>
        <v>67</v>
      </c>
      <c r="B88" s="1071">
        <v>7000023284</v>
      </c>
      <c r="C88" s="1071">
        <v>10</v>
      </c>
      <c r="D88" s="908" t="s">
        <v>658</v>
      </c>
      <c r="E88" s="1071">
        <v>1000031943</v>
      </c>
      <c r="F88" s="1069" t="s">
        <v>625</v>
      </c>
      <c r="G88" s="1071" t="s">
        <v>580</v>
      </c>
      <c r="H88" s="1071">
        <v>2</v>
      </c>
      <c r="I88" s="1145"/>
      <c r="J88" s="1156" t="str">
        <f t="shared" si="5"/>
        <v>Included</v>
      </c>
      <c r="K88" s="1003"/>
      <c r="M88" s="285"/>
    </row>
    <row r="89" spans="1:13" s="987" customFormat="1" ht="49.5">
      <c r="A89" s="908">
        <f>'Sch-1'!A89</f>
        <v>68</v>
      </c>
      <c r="B89" s="1071">
        <v>7000023285</v>
      </c>
      <c r="C89" s="1071">
        <v>10</v>
      </c>
      <c r="D89" s="908" t="s">
        <v>612</v>
      </c>
      <c r="E89" s="1071">
        <v>1000055459</v>
      </c>
      <c r="F89" s="1069" t="s">
        <v>732</v>
      </c>
      <c r="G89" s="1071" t="s">
        <v>574</v>
      </c>
      <c r="H89" s="1071">
        <v>6</v>
      </c>
      <c r="I89" s="1145"/>
      <c r="J89" s="1156" t="str">
        <f t="shared" si="5"/>
        <v>Included</v>
      </c>
      <c r="K89" s="1003"/>
      <c r="M89" s="285"/>
    </row>
    <row r="90" spans="1:13" s="987" customFormat="1">
      <c r="A90" s="908">
        <f>'Sch-1'!A90</f>
        <v>69</v>
      </c>
      <c r="B90" s="1071">
        <v>7000023286</v>
      </c>
      <c r="C90" s="1071">
        <v>10</v>
      </c>
      <c r="D90" s="908" t="s">
        <v>612</v>
      </c>
      <c r="E90" s="1071">
        <v>1000012019</v>
      </c>
      <c r="F90" s="1069" t="s">
        <v>630</v>
      </c>
      <c r="G90" s="1071" t="s">
        <v>574</v>
      </c>
      <c r="H90" s="1071">
        <v>1</v>
      </c>
      <c r="I90" s="1145"/>
      <c r="J90" s="1156" t="str">
        <f t="shared" si="5"/>
        <v>Included</v>
      </c>
      <c r="K90" s="1003"/>
      <c r="M90" s="285"/>
    </row>
    <row r="91" spans="1:13" s="987" customFormat="1">
      <c r="A91" s="908">
        <f>'Sch-1'!A91</f>
        <v>70</v>
      </c>
      <c r="B91" s="1071">
        <v>7000023287</v>
      </c>
      <c r="C91" s="1071">
        <v>10</v>
      </c>
      <c r="D91" s="908" t="s">
        <v>612</v>
      </c>
      <c r="E91" s="1071">
        <v>1000012022</v>
      </c>
      <c r="F91" s="1069" t="s">
        <v>575</v>
      </c>
      <c r="G91" s="1071" t="s">
        <v>570</v>
      </c>
      <c r="H91" s="1071">
        <v>1</v>
      </c>
      <c r="I91" s="1145"/>
      <c r="J91" s="1156" t="str">
        <f t="shared" si="5"/>
        <v>Included</v>
      </c>
      <c r="K91" s="1003"/>
      <c r="M91" s="285"/>
    </row>
    <row r="92" spans="1:13" s="987" customFormat="1">
      <c r="A92" s="908">
        <f>'Sch-1'!A92</f>
        <v>71</v>
      </c>
      <c r="B92" s="1071">
        <v>7000023288</v>
      </c>
      <c r="C92" s="1071">
        <v>10</v>
      </c>
      <c r="D92" s="908" t="s">
        <v>612</v>
      </c>
      <c r="E92" s="1071">
        <v>1000028771</v>
      </c>
      <c r="F92" s="1069" t="s">
        <v>775</v>
      </c>
      <c r="G92" s="1071" t="s">
        <v>570</v>
      </c>
      <c r="H92" s="1071">
        <v>1</v>
      </c>
      <c r="I92" s="1145"/>
      <c r="J92" s="1156" t="str">
        <f t="shared" si="5"/>
        <v>Included</v>
      </c>
      <c r="K92" s="1003"/>
      <c r="M92" s="285"/>
    </row>
    <row r="93" spans="1:13" s="987" customFormat="1">
      <c r="A93" s="908">
        <f>'Sch-1'!A93</f>
        <v>72</v>
      </c>
      <c r="B93" s="1071">
        <v>7000023290</v>
      </c>
      <c r="C93" s="1071">
        <v>10</v>
      </c>
      <c r="D93" s="908" t="s">
        <v>569</v>
      </c>
      <c r="E93" s="1071">
        <v>1000014547</v>
      </c>
      <c r="F93" s="1069" t="s">
        <v>576</v>
      </c>
      <c r="G93" s="1071" t="s">
        <v>570</v>
      </c>
      <c r="H93" s="1071">
        <v>2</v>
      </c>
      <c r="I93" s="1145"/>
      <c r="J93" s="1156" t="str">
        <f t="shared" si="5"/>
        <v>Included</v>
      </c>
      <c r="K93" s="1003"/>
      <c r="M93" s="285"/>
    </row>
    <row r="94" spans="1:13" s="987" customFormat="1">
      <c r="A94" s="908">
        <f>'Sch-1'!A94</f>
        <v>73</v>
      </c>
      <c r="B94" s="1071">
        <v>7000023291</v>
      </c>
      <c r="C94" s="1071">
        <v>10</v>
      </c>
      <c r="D94" s="908" t="s">
        <v>569</v>
      </c>
      <c r="E94" s="1071">
        <v>1000001894</v>
      </c>
      <c r="F94" s="1069" t="s">
        <v>577</v>
      </c>
      <c r="G94" s="1071" t="s">
        <v>570</v>
      </c>
      <c r="H94" s="1071">
        <v>2</v>
      </c>
      <c r="I94" s="1145"/>
      <c r="J94" s="1156" t="str">
        <f t="shared" si="5"/>
        <v>Included</v>
      </c>
      <c r="K94" s="1003"/>
      <c r="M94" s="285"/>
    </row>
    <row r="95" spans="1:13" s="987" customFormat="1" ht="33">
      <c r="A95" s="908">
        <f>'Sch-1'!A95</f>
        <v>74</v>
      </c>
      <c r="B95" s="1071">
        <v>7000023292</v>
      </c>
      <c r="C95" s="1071">
        <v>10</v>
      </c>
      <c r="D95" s="908" t="s">
        <v>569</v>
      </c>
      <c r="E95" s="1071">
        <v>1000038387</v>
      </c>
      <c r="F95" s="1069" t="s">
        <v>581</v>
      </c>
      <c r="G95" s="1071" t="s">
        <v>570</v>
      </c>
      <c r="H95" s="1071">
        <v>10</v>
      </c>
      <c r="I95" s="1145"/>
      <c r="J95" s="1156" t="str">
        <f t="shared" si="5"/>
        <v>Included</v>
      </c>
      <c r="K95" s="1003"/>
      <c r="M95" s="285"/>
    </row>
    <row r="96" spans="1:13" s="987" customFormat="1" ht="33">
      <c r="A96" s="908">
        <f>'Sch-1'!A96</f>
        <v>75</v>
      </c>
      <c r="B96" s="1071">
        <v>7000023293</v>
      </c>
      <c r="C96" s="1071">
        <v>10</v>
      </c>
      <c r="D96" s="908" t="s">
        <v>569</v>
      </c>
      <c r="E96" s="1071">
        <v>1000038325</v>
      </c>
      <c r="F96" s="1069" t="s">
        <v>578</v>
      </c>
      <c r="G96" s="1071" t="s">
        <v>570</v>
      </c>
      <c r="H96" s="1071">
        <v>20</v>
      </c>
      <c r="I96" s="1145"/>
      <c r="J96" s="1156" t="str">
        <f t="shared" si="5"/>
        <v>Included</v>
      </c>
      <c r="K96" s="1003"/>
      <c r="M96" s="285"/>
    </row>
    <row r="97" spans="1:13" s="987" customFormat="1">
      <c r="A97" s="908">
        <f>'Sch-1'!A97</f>
        <v>76</v>
      </c>
      <c r="B97" s="1071">
        <v>7000023294</v>
      </c>
      <c r="C97" s="1071">
        <v>10</v>
      </c>
      <c r="D97" s="908" t="s">
        <v>569</v>
      </c>
      <c r="E97" s="1071">
        <v>1000038385</v>
      </c>
      <c r="F97" s="1069" t="s">
        <v>776</v>
      </c>
      <c r="G97" s="1071" t="s">
        <v>570</v>
      </c>
      <c r="H97" s="1071">
        <v>12</v>
      </c>
      <c r="I97" s="1145"/>
      <c r="J97" s="1156" t="str">
        <f t="shared" si="5"/>
        <v>Included</v>
      </c>
      <c r="K97" s="1003"/>
      <c r="M97" s="285"/>
    </row>
    <row r="98" spans="1:13" s="987" customFormat="1" ht="33">
      <c r="A98" s="908">
        <f>'Sch-1'!A98</f>
        <v>77</v>
      </c>
      <c r="B98" s="1071">
        <v>7000023295</v>
      </c>
      <c r="C98" s="1071">
        <v>10</v>
      </c>
      <c r="D98" s="908" t="s">
        <v>569</v>
      </c>
      <c r="E98" s="1071">
        <v>1000004952</v>
      </c>
      <c r="F98" s="1069" t="s">
        <v>777</v>
      </c>
      <c r="G98" s="1071" t="s">
        <v>570</v>
      </c>
      <c r="H98" s="1071">
        <v>1</v>
      </c>
      <c r="I98" s="1145"/>
      <c r="J98" s="1156" t="str">
        <f t="shared" si="5"/>
        <v>Included</v>
      </c>
      <c r="K98" s="1003"/>
      <c r="M98" s="285"/>
    </row>
    <row r="99" spans="1:13" s="987" customFormat="1">
      <c r="A99" s="908">
        <f>'Sch-1'!A99</f>
        <v>78</v>
      </c>
      <c r="B99" s="1071">
        <v>7000023296</v>
      </c>
      <c r="C99" s="1071">
        <v>10</v>
      </c>
      <c r="D99" s="908" t="s">
        <v>569</v>
      </c>
      <c r="E99" s="1071">
        <v>1000013796</v>
      </c>
      <c r="F99" s="1069" t="s">
        <v>631</v>
      </c>
      <c r="G99" s="1071" t="s">
        <v>571</v>
      </c>
      <c r="H99" s="1071">
        <v>1</v>
      </c>
      <c r="I99" s="1145"/>
      <c r="J99" s="1156" t="str">
        <f t="shared" si="5"/>
        <v>Included</v>
      </c>
      <c r="K99" s="1003"/>
      <c r="M99" s="285"/>
    </row>
    <row r="100" spans="1:13" s="987" customFormat="1" ht="33">
      <c r="A100" s="908">
        <f>'Sch-1'!A100</f>
        <v>79</v>
      </c>
      <c r="B100" s="1071">
        <v>7000023297</v>
      </c>
      <c r="C100" s="1071">
        <v>10</v>
      </c>
      <c r="D100" s="908" t="s">
        <v>659</v>
      </c>
      <c r="E100" s="1071">
        <v>1000050817</v>
      </c>
      <c r="F100" s="1069" t="s">
        <v>679</v>
      </c>
      <c r="G100" s="1071" t="s">
        <v>570</v>
      </c>
      <c r="H100" s="1071">
        <v>10</v>
      </c>
      <c r="I100" s="1145"/>
      <c r="J100" s="1156" t="str">
        <f t="shared" si="5"/>
        <v>Included</v>
      </c>
      <c r="K100" s="1003"/>
      <c r="M100" s="285"/>
    </row>
    <row r="101" spans="1:13" s="987" customFormat="1" ht="33">
      <c r="A101" s="908">
        <f>'Sch-1'!A101</f>
        <v>80</v>
      </c>
      <c r="B101" s="1071">
        <v>7000023298</v>
      </c>
      <c r="C101" s="1071">
        <v>10</v>
      </c>
      <c r="D101" s="908" t="s">
        <v>659</v>
      </c>
      <c r="E101" s="1071">
        <v>1000050814</v>
      </c>
      <c r="F101" s="1069" t="s">
        <v>680</v>
      </c>
      <c r="G101" s="1071" t="s">
        <v>570</v>
      </c>
      <c r="H101" s="1071">
        <v>18</v>
      </c>
      <c r="I101" s="1145"/>
      <c r="J101" s="1156" t="str">
        <f t="shared" si="5"/>
        <v>Included</v>
      </c>
      <c r="K101" s="1003"/>
      <c r="M101" s="285"/>
    </row>
    <row r="102" spans="1:13" s="987" customFormat="1" ht="33">
      <c r="A102" s="908">
        <f>'Sch-1'!A102</f>
        <v>81</v>
      </c>
      <c r="B102" s="1071">
        <v>7000023299</v>
      </c>
      <c r="C102" s="1071">
        <v>10</v>
      </c>
      <c r="D102" s="908" t="s">
        <v>659</v>
      </c>
      <c r="E102" s="1071">
        <v>1000050815</v>
      </c>
      <c r="F102" s="1069" t="s">
        <v>681</v>
      </c>
      <c r="G102" s="1071" t="s">
        <v>570</v>
      </c>
      <c r="H102" s="1071">
        <v>12</v>
      </c>
      <c r="I102" s="1145"/>
      <c r="J102" s="1156" t="str">
        <f t="shared" si="5"/>
        <v>Included</v>
      </c>
      <c r="K102" s="1003"/>
      <c r="M102" s="285"/>
    </row>
    <row r="103" spans="1:13" s="987" customFormat="1" ht="33">
      <c r="A103" s="908">
        <f>'Sch-1'!A103</f>
        <v>82</v>
      </c>
      <c r="B103" s="1071">
        <v>7000023300</v>
      </c>
      <c r="C103" s="1071">
        <v>10</v>
      </c>
      <c r="D103" s="908" t="s">
        <v>659</v>
      </c>
      <c r="E103" s="1071">
        <v>1000050816</v>
      </c>
      <c r="F103" s="1069" t="s">
        <v>733</v>
      </c>
      <c r="G103" s="1071" t="s">
        <v>570</v>
      </c>
      <c r="H103" s="1071">
        <v>4</v>
      </c>
      <c r="I103" s="1145"/>
      <c r="J103" s="1156" t="str">
        <f t="shared" si="5"/>
        <v>Included</v>
      </c>
      <c r="K103" s="1003"/>
      <c r="M103" s="285"/>
    </row>
    <row r="104" spans="1:13" s="987" customFormat="1" ht="33">
      <c r="A104" s="908">
        <f>'Sch-1'!A104</f>
        <v>83</v>
      </c>
      <c r="B104" s="1071">
        <v>7000023301</v>
      </c>
      <c r="C104" s="1071">
        <v>10</v>
      </c>
      <c r="D104" s="908" t="s">
        <v>659</v>
      </c>
      <c r="E104" s="1071">
        <v>1000050812</v>
      </c>
      <c r="F104" s="1069" t="s">
        <v>682</v>
      </c>
      <c r="G104" s="1071" t="s">
        <v>570</v>
      </c>
      <c r="H104" s="1071">
        <v>12</v>
      </c>
      <c r="I104" s="1145"/>
      <c r="J104" s="1156" t="str">
        <f t="shared" si="5"/>
        <v>Included</v>
      </c>
      <c r="K104" s="1003"/>
      <c r="M104" s="285"/>
    </row>
    <row r="105" spans="1:13" s="987" customFormat="1" ht="33">
      <c r="A105" s="908">
        <f>'Sch-1'!A105</f>
        <v>84</v>
      </c>
      <c r="B105" s="1071">
        <v>7000023302</v>
      </c>
      <c r="C105" s="1071">
        <v>10</v>
      </c>
      <c r="D105" s="908" t="s">
        <v>659</v>
      </c>
      <c r="E105" s="1071">
        <v>1000050813</v>
      </c>
      <c r="F105" s="1069" t="s">
        <v>734</v>
      </c>
      <c r="G105" s="1071" t="s">
        <v>570</v>
      </c>
      <c r="H105" s="1071">
        <v>6</v>
      </c>
      <c r="I105" s="1145"/>
      <c r="J105" s="1156" t="str">
        <f t="shared" si="5"/>
        <v>Included</v>
      </c>
      <c r="K105" s="1003"/>
      <c r="M105" s="285"/>
    </row>
    <row r="106" spans="1:13" s="987" customFormat="1" ht="33">
      <c r="A106" s="908">
        <f>'Sch-1'!A106</f>
        <v>85</v>
      </c>
      <c r="B106" s="1071">
        <v>7000023303</v>
      </c>
      <c r="C106" s="1071">
        <v>10</v>
      </c>
      <c r="D106" s="908" t="s">
        <v>659</v>
      </c>
      <c r="E106" s="1071">
        <v>1000050811</v>
      </c>
      <c r="F106" s="1069" t="s">
        <v>683</v>
      </c>
      <c r="G106" s="1071" t="s">
        <v>570</v>
      </c>
      <c r="H106" s="1071">
        <v>24</v>
      </c>
      <c r="I106" s="1145"/>
      <c r="J106" s="1156" t="str">
        <f t="shared" si="5"/>
        <v>Included</v>
      </c>
      <c r="K106" s="1003"/>
      <c r="M106" s="285"/>
    </row>
    <row r="107" spans="1:13" s="987" customFormat="1" ht="33">
      <c r="A107" s="908">
        <f>'Sch-1'!A107</f>
        <v>86</v>
      </c>
      <c r="B107" s="1071">
        <v>7000023304</v>
      </c>
      <c r="C107" s="1071">
        <v>10</v>
      </c>
      <c r="D107" s="908" t="s">
        <v>755</v>
      </c>
      <c r="E107" s="1071">
        <v>1000050973</v>
      </c>
      <c r="F107" s="1069" t="s">
        <v>778</v>
      </c>
      <c r="G107" s="1071" t="s">
        <v>570</v>
      </c>
      <c r="H107" s="1071">
        <v>4</v>
      </c>
      <c r="I107" s="1145"/>
      <c r="J107" s="1156" t="str">
        <f t="shared" si="5"/>
        <v>Included</v>
      </c>
      <c r="K107" s="1003"/>
      <c r="M107" s="285"/>
    </row>
    <row r="108" spans="1:13" s="987" customFormat="1">
      <c r="A108" s="908">
        <f>'Sch-1'!A108</f>
        <v>87</v>
      </c>
      <c r="B108" s="1071">
        <v>7000023129</v>
      </c>
      <c r="C108" s="1071">
        <v>10</v>
      </c>
      <c r="D108" s="908" t="s">
        <v>660</v>
      </c>
      <c r="E108" s="1071">
        <v>1000027625</v>
      </c>
      <c r="F108" s="1069" t="s">
        <v>688</v>
      </c>
      <c r="G108" s="1071" t="s">
        <v>621</v>
      </c>
      <c r="H108" s="1071">
        <v>1</v>
      </c>
      <c r="I108" s="1145"/>
      <c r="J108" s="1156" t="str">
        <f t="shared" ref="J108:J119" si="6">IF(I108=0, "Included",IF(ISERROR(H108*I108), I108, H108*I108))</f>
        <v>Included</v>
      </c>
      <c r="K108" s="1003"/>
      <c r="M108" s="285"/>
    </row>
    <row r="109" spans="1:13" s="987" customFormat="1">
      <c r="A109" s="908">
        <f>'Sch-1'!A109</f>
        <v>88</v>
      </c>
      <c r="B109" s="1071">
        <v>7000023470</v>
      </c>
      <c r="C109" s="1071">
        <v>10</v>
      </c>
      <c r="D109" s="908" t="s">
        <v>660</v>
      </c>
      <c r="E109" s="1071">
        <v>1000028091</v>
      </c>
      <c r="F109" s="1069" t="s">
        <v>687</v>
      </c>
      <c r="G109" s="1071" t="s">
        <v>621</v>
      </c>
      <c r="H109" s="1071">
        <v>1</v>
      </c>
      <c r="I109" s="1145"/>
      <c r="J109" s="1156" t="str">
        <f t="shared" si="6"/>
        <v>Included</v>
      </c>
      <c r="K109" s="1003"/>
      <c r="M109" s="285"/>
    </row>
    <row r="110" spans="1:13" s="987" customFormat="1">
      <c r="A110" s="908">
        <f>'Sch-1'!A110</f>
        <v>89</v>
      </c>
      <c r="B110" s="1071">
        <v>7000023471</v>
      </c>
      <c r="C110" s="1071">
        <v>10</v>
      </c>
      <c r="D110" s="908" t="s">
        <v>660</v>
      </c>
      <c r="E110" s="1071">
        <v>1000054976</v>
      </c>
      <c r="F110" s="1069" t="s">
        <v>686</v>
      </c>
      <c r="G110" s="1071" t="s">
        <v>621</v>
      </c>
      <c r="H110" s="1071">
        <v>1</v>
      </c>
      <c r="I110" s="1145"/>
      <c r="J110" s="1156" t="str">
        <f t="shared" si="6"/>
        <v>Included</v>
      </c>
      <c r="K110" s="1003"/>
      <c r="M110" s="285"/>
    </row>
    <row r="111" spans="1:13" s="987" customFormat="1">
      <c r="A111" s="908">
        <f>'Sch-1'!A111</f>
        <v>90</v>
      </c>
      <c r="B111" s="1071">
        <v>7000023472</v>
      </c>
      <c r="C111" s="1071">
        <v>10</v>
      </c>
      <c r="D111" s="908" t="s">
        <v>660</v>
      </c>
      <c r="E111" s="1071">
        <v>1000054977</v>
      </c>
      <c r="F111" s="1069" t="s">
        <v>735</v>
      </c>
      <c r="G111" s="1071" t="s">
        <v>621</v>
      </c>
      <c r="H111" s="1071">
        <v>1</v>
      </c>
      <c r="I111" s="1145"/>
      <c r="J111" s="1156" t="str">
        <f t="shared" si="6"/>
        <v>Included</v>
      </c>
      <c r="K111" s="1003"/>
      <c r="M111" s="285"/>
    </row>
    <row r="112" spans="1:13" s="987" customFormat="1">
      <c r="A112" s="908">
        <f>'Sch-1'!A112</f>
        <v>91</v>
      </c>
      <c r="B112" s="1071">
        <v>7000023473</v>
      </c>
      <c r="C112" s="1071">
        <v>10</v>
      </c>
      <c r="D112" s="908" t="s">
        <v>660</v>
      </c>
      <c r="E112" s="1071">
        <v>1000028372</v>
      </c>
      <c r="F112" s="1069" t="s">
        <v>685</v>
      </c>
      <c r="G112" s="1071" t="s">
        <v>571</v>
      </c>
      <c r="H112" s="1071">
        <v>1</v>
      </c>
      <c r="I112" s="1145"/>
      <c r="J112" s="1156" t="str">
        <f t="shared" si="6"/>
        <v>Included</v>
      </c>
      <c r="K112" s="1003"/>
      <c r="M112" s="285"/>
    </row>
    <row r="113" spans="1:13" s="987" customFormat="1">
      <c r="A113" s="908">
        <f>'Sch-1'!A113</f>
        <v>92</v>
      </c>
      <c r="B113" s="1071">
        <v>7000023474</v>
      </c>
      <c r="C113" s="1071">
        <v>10</v>
      </c>
      <c r="D113" s="908" t="s">
        <v>660</v>
      </c>
      <c r="E113" s="1071">
        <v>1000019912</v>
      </c>
      <c r="F113" s="1069" t="s">
        <v>614</v>
      </c>
      <c r="G113" s="1071" t="s">
        <v>571</v>
      </c>
      <c r="H113" s="1071">
        <v>1</v>
      </c>
      <c r="I113" s="1145"/>
      <c r="J113" s="1156" t="str">
        <f t="shared" si="6"/>
        <v>Included</v>
      </c>
      <c r="K113" s="1003"/>
      <c r="M113" s="285"/>
    </row>
    <row r="114" spans="1:13" s="987" customFormat="1">
      <c r="A114" s="908">
        <f>'Sch-1'!A114</f>
        <v>93</v>
      </c>
      <c r="B114" s="1071">
        <v>7000023475</v>
      </c>
      <c r="C114" s="1071">
        <v>10</v>
      </c>
      <c r="D114" s="908" t="s">
        <v>660</v>
      </c>
      <c r="E114" s="1071">
        <v>1000019927</v>
      </c>
      <c r="F114" s="1069" t="s">
        <v>615</v>
      </c>
      <c r="G114" s="1071" t="s">
        <v>571</v>
      </c>
      <c r="H114" s="1071">
        <v>1</v>
      </c>
      <c r="I114" s="1145"/>
      <c r="J114" s="1156" t="str">
        <f t="shared" si="6"/>
        <v>Included</v>
      </c>
      <c r="K114" s="1003"/>
      <c r="M114" s="285"/>
    </row>
    <row r="115" spans="1:13" s="987" customFormat="1">
      <c r="A115" s="908">
        <f>'Sch-1'!A115</f>
        <v>94</v>
      </c>
      <c r="B115" s="1071">
        <v>7000023476</v>
      </c>
      <c r="C115" s="1071">
        <v>10</v>
      </c>
      <c r="D115" s="908" t="s">
        <v>660</v>
      </c>
      <c r="E115" s="1071">
        <v>1000025950</v>
      </c>
      <c r="F115" s="1069" t="s">
        <v>779</v>
      </c>
      <c r="G115" s="1071" t="s">
        <v>574</v>
      </c>
      <c r="H115" s="1071">
        <v>1</v>
      </c>
      <c r="I115" s="1145"/>
      <c r="J115" s="1156" t="str">
        <f t="shared" si="6"/>
        <v>Included</v>
      </c>
      <c r="K115" s="1003"/>
      <c r="M115" s="285"/>
    </row>
    <row r="116" spans="1:13" s="987" customFormat="1">
      <c r="A116" s="908">
        <f>'Sch-1'!A116</f>
        <v>95</v>
      </c>
      <c r="B116" s="1071">
        <v>7000023477</v>
      </c>
      <c r="C116" s="1071">
        <v>10</v>
      </c>
      <c r="D116" s="908" t="s">
        <v>660</v>
      </c>
      <c r="E116" s="1071">
        <v>1000032289</v>
      </c>
      <c r="F116" s="1069" t="s">
        <v>780</v>
      </c>
      <c r="G116" s="1071" t="s">
        <v>574</v>
      </c>
      <c r="H116" s="1071">
        <v>1</v>
      </c>
      <c r="I116" s="1145"/>
      <c r="J116" s="1156" t="str">
        <f t="shared" si="6"/>
        <v>Included</v>
      </c>
      <c r="K116" s="1003"/>
      <c r="M116" s="285"/>
    </row>
    <row r="117" spans="1:13" s="987" customFormat="1">
      <c r="A117" s="908">
        <f>'Sch-1'!A117</f>
        <v>96</v>
      </c>
      <c r="B117" s="1071">
        <v>7000023478</v>
      </c>
      <c r="C117" s="1071">
        <v>10</v>
      </c>
      <c r="D117" s="908" t="s">
        <v>660</v>
      </c>
      <c r="E117" s="1071">
        <v>1000053851</v>
      </c>
      <c r="F117" s="1069" t="s">
        <v>684</v>
      </c>
      <c r="G117" s="1071" t="s">
        <v>621</v>
      </c>
      <c r="H117" s="1071">
        <v>1</v>
      </c>
      <c r="I117" s="1145"/>
      <c r="J117" s="1156" t="str">
        <f t="shared" si="6"/>
        <v>Included</v>
      </c>
      <c r="K117" s="1003"/>
      <c r="M117" s="285"/>
    </row>
    <row r="118" spans="1:13" s="987" customFormat="1">
      <c r="A118" s="908">
        <f>'Sch-1'!A118</f>
        <v>97</v>
      </c>
      <c r="B118" s="1071">
        <v>7000023479</v>
      </c>
      <c r="C118" s="1071">
        <v>10</v>
      </c>
      <c r="D118" s="908" t="s">
        <v>660</v>
      </c>
      <c r="E118" s="1071">
        <v>1000054979</v>
      </c>
      <c r="F118" s="1069" t="s">
        <v>689</v>
      </c>
      <c r="G118" s="1071" t="s">
        <v>621</v>
      </c>
      <c r="H118" s="1071">
        <v>1</v>
      </c>
      <c r="I118" s="1145"/>
      <c r="J118" s="1156" t="str">
        <f t="shared" si="6"/>
        <v>Included</v>
      </c>
      <c r="K118" s="1003"/>
      <c r="M118" s="285"/>
    </row>
    <row r="119" spans="1:13" s="987" customFormat="1" ht="66">
      <c r="A119" s="908">
        <f>'Sch-1'!A119</f>
        <v>98</v>
      </c>
      <c r="B119" s="1071">
        <v>7000023305</v>
      </c>
      <c r="C119" s="1071">
        <v>10</v>
      </c>
      <c r="D119" s="908" t="s">
        <v>756</v>
      </c>
      <c r="E119" s="1071">
        <v>1000015954</v>
      </c>
      <c r="F119" s="1069" t="s">
        <v>582</v>
      </c>
      <c r="G119" s="1071" t="s">
        <v>583</v>
      </c>
      <c r="H119" s="1071">
        <v>439</v>
      </c>
      <c r="I119" s="1145"/>
      <c r="J119" s="1156" t="str">
        <f t="shared" si="6"/>
        <v>Included</v>
      </c>
      <c r="K119" s="1003"/>
      <c r="M119" s="285"/>
    </row>
    <row r="120" spans="1:13" s="987" customFormat="1" ht="66">
      <c r="A120" s="908">
        <f>'Sch-1'!A120</f>
        <v>99</v>
      </c>
      <c r="B120" s="1071">
        <v>7000023306</v>
      </c>
      <c r="C120" s="1071">
        <v>10</v>
      </c>
      <c r="D120" s="908" t="s">
        <v>756</v>
      </c>
      <c r="E120" s="1071">
        <v>1000015953</v>
      </c>
      <c r="F120" s="1069" t="s">
        <v>690</v>
      </c>
      <c r="G120" s="1071" t="s">
        <v>583</v>
      </c>
      <c r="H120" s="1071">
        <v>161</v>
      </c>
      <c r="I120" s="1145"/>
      <c r="J120" s="1156" t="str">
        <f t="shared" si="5"/>
        <v>Included</v>
      </c>
      <c r="K120" s="1003"/>
      <c r="M120" s="285"/>
    </row>
    <row r="121" spans="1:13" s="987" customFormat="1" ht="33">
      <c r="A121" s="908">
        <v>100</v>
      </c>
      <c r="B121" s="1071">
        <v>7000023307</v>
      </c>
      <c r="C121" s="1071">
        <v>10</v>
      </c>
      <c r="D121" s="908" t="s">
        <v>756</v>
      </c>
      <c r="E121" s="1071">
        <v>1000011713</v>
      </c>
      <c r="F121" s="1069" t="s">
        <v>584</v>
      </c>
      <c r="G121" s="1071" t="s">
        <v>583</v>
      </c>
      <c r="H121" s="1071">
        <v>22</v>
      </c>
      <c r="I121" s="1145"/>
      <c r="J121" s="1156" t="str">
        <f t="shared" si="5"/>
        <v>Included</v>
      </c>
      <c r="K121" s="1003"/>
      <c r="M121" s="285"/>
    </row>
    <row r="122" spans="1:13" s="987" customFormat="1" ht="33">
      <c r="A122" s="908">
        <v>101</v>
      </c>
      <c r="B122" s="1071">
        <v>7000023308</v>
      </c>
      <c r="C122" s="1071">
        <v>10</v>
      </c>
      <c r="D122" s="908" t="s">
        <v>756</v>
      </c>
      <c r="E122" s="1071">
        <v>1000012373</v>
      </c>
      <c r="F122" s="1069" t="s">
        <v>585</v>
      </c>
      <c r="G122" s="1071" t="s">
        <v>583</v>
      </c>
      <c r="H122" s="1071">
        <v>30</v>
      </c>
      <c r="I122" s="1145"/>
      <c r="J122" s="1156" t="str">
        <f t="shared" si="5"/>
        <v>Included</v>
      </c>
      <c r="K122" s="1003"/>
      <c r="M122" s="285"/>
    </row>
    <row r="123" spans="1:13" s="987" customFormat="1">
      <c r="A123" s="908">
        <v>102</v>
      </c>
      <c r="B123" s="1071">
        <v>7000023289</v>
      </c>
      <c r="C123" s="1071">
        <v>10</v>
      </c>
      <c r="D123" s="908" t="s">
        <v>757</v>
      </c>
      <c r="E123" s="1071">
        <v>1000006285</v>
      </c>
      <c r="F123" s="1069" t="s">
        <v>632</v>
      </c>
      <c r="G123" s="1071" t="s">
        <v>574</v>
      </c>
      <c r="H123" s="1071">
        <v>1</v>
      </c>
      <c r="I123" s="1145"/>
      <c r="J123" s="1156" t="str">
        <f t="shared" si="5"/>
        <v>Included</v>
      </c>
      <c r="K123" s="1003"/>
      <c r="M123" s="285"/>
    </row>
    <row r="124" spans="1:13" s="987" customFormat="1" ht="27.75" customHeight="1">
      <c r="A124" s="1052" t="str">
        <f>'Sch-1'!A124</f>
        <v>II</v>
      </c>
      <c r="B124" s="1160" t="s">
        <v>788</v>
      </c>
      <c r="C124" s="1159"/>
      <c r="D124" s="1060"/>
      <c r="E124" s="1060"/>
      <c r="F124" s="1061"/>
      <c r="G124" s="906"/>
      <c r="H124" s="1093"/>
      <c r="I124" s="906"/>
      <c r="J124" s="1002"/>
      <c r="M124" s="285"/>
    </row>
    <row r="125" spans="1:13" s="987" customFormat="1">
      <c r="A125" s="1071">
        <v>1</v>
      </c>
      <c r="B125" s="1071">
        <v>7000023341</v>
      </c>
      <c r="C125" s="1071">
        <v>10</v>
      </c>
      <c r="D125" s="908" t="s">
        <v>781</v>
      </c>
      <c r="E125" s="1071">
        <v>1000017518</v>
      </c>
      <c r="F125" s="1069" t="s">
        <v>692</v>
      </c>
      <c r="G125" s="1071" t="s">
        <v>570</v>
      </c>
      <c r="H125" s="1071">
        <v>2</v>
      </c>
      <c r="I125" s="1145"/>
      <c r="J125" s="1156" t="str">
        <f t="shared" ref="J125:J232" si="7">IF(I125=0, "Included",IF(ISERROR(H125*I125), I125, H125*I125))</f>
        <v>Included</v>
      </c>
      <c r="K125" s="1003"/>
      <c r="M125" s="285"/>
    </row>
    <row r="126" spans="1:13" s="987" customFormat="1">
      <c r="A126" s="1071">
        <v>2</v>
      </c>
      <c r="B126" s="1071">
        <v>7000023342</v>
      </c>
      <c r="C126" s="1071">
        <v>10</v>
      </c>
      <c r="D126" s="908" t="s">
        <v>781</v>
      </c>
      <c r="E126" s="1071">
        <v>1000022512</v>
      </c>
      <c r="F126" s="1069" t="s">
        <v>693</v>
      </c>
      <c r="G126" s="1071" t="s">
        <v>570</v>
      </c>
      <c r="H126" s="1071">
        <v>2</v>
      </c>
      <c r="I126" s="1145"/>
      <c r="J126" s="1156" t="str">
        <f t="shared" si="7"/>
        <v>Included</v>
      </c>
      <c r="K126" s="1003"/>
      <c r="M126" s="285"/>
    </row>
    <row r="127" spans="1:13" s="987" customFormat="1" ht="33">
      <c r="A127" s="1071">
        <v>3</v>
      </c>
      <c r="B127" s="1071">
        <v>7000023343</v>
      </c>
      <c r="C127" s="1071">
        <v>10</v>
      </c>
      <c r="D127" s="908" t="s">
        <v>781</v>
      </c>
      <c r="E127" s="1071">
        <v>1000022510</v>
      </c>
      <c r="F127" s="1069" t="s">
        <v>694</v>
      </c>
      <c r="G127" s="1071" t="s">
        <v>570</v>
      </c>
      <c r="H127" s="1071">
        <v>3</v>
      </c>
      <c r="I127" s="1145"/>
      <c r="J127" s="1156" t="str">
        <f t="shared" si="7"/>
        <v>Included</v>
      </c>
      <c r="K127" s="1003"/>
      <c r="M127" s="285"/>
    </row>
    <row r="128" spans="1:13" s="987" customFormat="1" ht="33">
      <c r="A128" s="1071">
        <v>4</v>
      </c>
      <c r="B128" s="1071">
        <v>7000023344</v>
      </c>
      <c r="C128" s="1071">
        <v>10</v>
      </c>
      <c r="D128" s="908" t="s">
        <v>781</v>
      </c>
      <c r="E128" s="1071">
        <v>1000022487</v>
      </c>
      <c r="F128" s="1069" t="s">
        <v>695</v>
      </c>
      <c r="G128" s="1071" t="s">
        <v>570</v>
      </c>
      <c r="H128" s="1071">
        <v>1</v>
      </c>
      <c r="I128" s="1145"/>
      <c r="J128" s="1156" t="str">
        <f t="shared" si="7"/>
        <v>Included</v>
      </c>
      <c r="K128" s="1003"/>
      <c r="M128" s="285"/>
    </row>
    <row r="129" spans="1:13" s="987" customFormat="1" ht="82.5">
      <c r="A129" s="1071">
        <v>5</v>
      </c>
      <c r="B129" s="1071">
        <v>7000023345</v>
      </c>
      <c r="C129" s="1071">
        <v>10</v>
      </c>
      <c r="D129" s="908" t="s">
        <v>782</v>
      </c>
      <c r="E129" s="1071">
        <v>1000031367</v>
      </c>
      <c r="F129" s="1069" t="s">
        <v>633</v>
      </c>
      <c r="G129" s="1071" t="s">
        <v>570</v>
      </c>
      <c r="H129" s="1071">
        <v>1</v>
      </c>
      <c r="I129" s="1145"/>
      <c r="J129" s="1156" t="str">
        <f t="shared" si="7"/>
        <v>Included</v>
      </c>
      <c r="K129" s="1003"/>
      <c r="M129" s="285"/>
    </row>
    <row r="130" spans="1:13" s="987" customFormat="1" ht="33">
      <c r="A130" s="1071">
        <v>6</v>
      </c>
      <c r="B130" s="1071">
        <v>7000023346</v>
      </c>
      <c r="C130" s="1071">
        <v>10</v>
      </c>
      <c r="D130" s="908" t="s">
        <v>782</v>
      </c>
      <c r="E130" s="1071">
        <v>1000018706</v>
      </c>
      <c r="F130" s="1069" t="s">
        <v>634</v>
      </c>
      <c r="G130" s="1071" t="s">
        <v>570</v>
      </c>
      <c r="H130" s="1071">
        <v>4</v>
      </c>
      <c r="I130" s="1145"/>
      <c r="J130" s="1156" t="str">
        <f>IF(I130=0, "Included",IF(ISERROR(H130*I130), I130, H130*I130))</f>
        <v>Included</v>
      </c>
      <c r="K130" s="1003"/>
      <c r="M130" s="285"/>
    </row>
    <row r="131" spans="1:13" s="987" customFormat="1" ht="33">
      <c r="A131" s="1071">
        <v>7</v>
      </c>
      <c r="B131" s="1071">
        <v>7000023347</v>
      </c>
      <c r="C131" s="1071">
        <v>10</v>
      </c>
      <c r="D131" s="908" t="s">
        <v>782</v>
      </c>
      <c r="E131" s="1071">
        <v>1000031374</v>
      </c>
      <c r="F131" s="1069" t="s">
        <v>635</v>
      </c>
      <c r="G131" s="1071" t="s">
        <v>574</v>
      </c>
      <c r="H131" s="1071">
        <v>2</v>
      </c>
      <c r="I131" s="1145"/>
      <c r="J131" s="1156" t="str">
        <f t="shared" ref="J131:J141" si="8">IF(I131=0, "Included",IF(ISERROR(H131*I131), I131, H131*I131))</f>
        <v>Included</v>
      </c>
      <c r="K131" s="1003"/>
      <c r="M131" s="285"/>
    </row>
    <row r="132" spans="1:13" s="987" customFormat="1" ht="33">
      <c r="A132" s="1071">
        <v>8</v>
      </c>
      <c r="B132" s="1071">
        <v>7000023348</v>
      </c>
      <c r="C132" s="1071">
        <v>10</v>
      </c>
      <c r="D132" s="908" t="s">
        <v>782</v>
      </c>
      <c r="E132" s="1071">
        <v>1000034950</v>
      </c>
      <c r="F132" s="1069" t="s">
        <v>636</v>
      </c>
      <c r="G132" s="1071" t="s">
        <v>570</v>
      </c>
      <c r="H132" s="1071">
        <v>2</v>
      </c>
      <c r="I132" s="1145"/>
      <c r="J132" s="1156" t="str">
        <f t="shared" si="8"/>
        <v>Included</v>
      </c>
      <c r="K132" s="1003"/>
      <c r="M132" s="285"/>
    </row>
    <row r="133" spans="1:13" s="987" customFormat="1" ht="33">
      <c r="A133" s="1071">
        <v>9</v>
      </c>
      <c r="B133" s="1071">
        <v>7000023349</v>
      </c>
      <c r="C133" s="1071">
        <v>10</v>
      </c>
      <c r="D133" s="908" t="s">
        <v>782</v>
      </c>
      <c r="E133" s="1071">
        <v>1000031381</v>
      </c>
      <c r="F133" s="1069" t="s">
        <v>637</v>
      </c>
      <c r="G133" s="1071" t="s">
        <v>574</v>
      </c>
      <c r="H133" s="1071">
        <v>1</v>
      </c>
      <c r="I133" s="1145"/>
      <c r="J133" s="1156" t="str">
        <f t="shared" si="8"/>
        <v>Included</v>
      </c>
      <c r="K133" s="1003"/>
      <c r="M133" s="285"/>
    </row>
    <row r="134" spans="1:13" s="987" customFormat="1" ht="33">
      <c r="A134" s="1071">
        <v>10</v>
      </c>
      <c r="B134" s="1071">
        <v>7000023350</v>
      </c>
      <c r="C134" s="1071">
        <v>10</v>
      </c>
      <c r="D134" s="908" t="s">
        <v>782</v>
      </c>
      <c r="E134" s="1071">
        <v>1000026228</v>
      </c>
      <c r="F134" s="1069" t="s">
        <v>638</v>
      </c>
      <c r="G134" s="1071" t="s">
        <v>570</v>
      </c>
      <c r="H134" s="1071">
        <v>1</v>
      </c>
      <c r="I134" s="1145"/>
      <c r="J134" s="1156" t="str">
        <f t="shared" si="8"/>
        <v>Included</v>
      </c>
      <c r="K134" s="1003"/>
      <c r="M134" s="285"/>
    </row>
    <row r="135" spans="1:13" s="987" customFormat="1" ht="33">
      <c r="A135" s="1071">
        <v>11</v>
      </c>
      <c r="B135" s="1071">
        <v>7000023351</v>
      </c>
      <c r="C135" s="1071">
        <v>10</v>
      </c>
      <c r="D135" s="908" t="s">
        <v>782</v>
      </c>
      <c r="E135" s="1071">
        <v>1000028495</v>
      </c>
      <c r="F135" s="1069" t="s">
        <v>785</v>
      </c>
      <c r="G135" s="1071" t="s">
        <v>570</v>
      </c>
      <c r="H135" s="1071">
        <v>1</v>
      </c>
      <c r="I135" s="1145"/>
      <c r="J135" s="1156" t="str">
        <f t="shared" si="8"/>
        <v>Included</v>
      </c>
      <c r="K135" s="1003"/>
      <c r="M135" s="285"/>
    </row>
    <row r="136" spans="1:13" s="987" customFormat="1" ht="33">
      <c r="A136" s="1071">
        <v>12</v>
      </c>
      <c r="B136" s="1071">
        <v>7000023352</v>
      </c>
      <c r="C136" s="1071">
        <v>10</v>
      </c>
      <c r="D136" s="908" t="s">
        <v>782</v>
      </c>
      <c r="E136" s="1071">
        <v>1000028265</v>
      </c>
      <c r="F136" s="1069" t="s">
        <v>786</v>
      </c>
      <c r="G136" s="1071" t="s">
        <v>570</v>
      </c>
      <c r="H136" s="1071">
        <v>1</v>
      </c>
      <c r="I136" s="1145"/>
      <c r="J136" s="1156" t="str">
        <f t="shared" si="8"/>
        <v>Included</v>
      </c>
      <c r="K136" s="1003"/>
      <c r="M136" s="285"/>
    </row>
    <row r="137" spans="1:13" s="987" customFormat="1" ht="33">
      <c r="A137" s="1071">
        <v>13</v>
      </c>
      <c r="B137" s="1071">
        <v>7000023353</v>
      </c>
      <c r="C137" s="1071">
        <v>10</v>
      </c>
      <c r="D137" s="908" t="s">
        <v>782</v>
      </c>
      <c r="E137" s="1071">
        <v>1000034998</v>
      </c>
      <c r="F137" s="1069" t="s">
        <v>758</v>
      </c>
      <c r="G137" s="1071" t="s">
        <v>570</v>
      </c>
      <c r="H137" s="1071">
        <v>4</v>
      </c>
      <c r="I137" s="1145"/>
      <c r="J137" s="1156" t="str">
        <f t="shared" si="8"/>
        <v>Included</v>
      </c>
      <c r="K137" s="1003"/>
      <c r="M137" s="285"/>
    </row>
    <row r="138" spans="1:13" s="987" customFormat="1" ht="33">
      <c r="A138" s="1071">
        <v>14</v>
      </c>
      <c r="B138" s="1071">
        <v>7000023354</v>
      </c>
      <c r="C138" s="1071">
        <v>10</v>
      </c>
      <c r="D138" s="908" t="s">
        <v>782</v>
      </c>
      <c r="E138" s="1071">
        <v>1000030942</v>
      </c>
      <c r="F138" s="1069" t="s">
        <v>759</v>
      </c>
      <c r="G138" s="1071" t="s">
        <v>580</v>
      </c>
      <c r="H138" s="1071">
        <v>1</v>
      </c>
      <c r="I138" s="1145"/>
      <c r="J138" s="1156" t="str">
        <f t="shared" si="8"/>
        <v>Included</v>
      </c>
      <c r="K138" s="1003"/>
      <c r="M138" s="285"/>
    </row>
    <row r="139" spans="1:13" s="987" customFormat="1" ht="33">
      <c r="A139" s="1071">
        <v>15</v>
      </c>
      <c r="B139" s="1071">
        <v>7000023355</v>
      </c>
      <c r="C139" s="1071">
        <v>10</v>
      </c>
      <c r="D139" s="908" t="s">
        <v>782</v>
      </c>
      <c r="E139" s="1071">
        <v>1000023471</v>
      </c>
      <c r="F139" s="1069" t="s">
        <v>760</v>
      </c>
      <c r="G139" s="1071" t="s">
        <v>570</v>
      </c>
      <c r="H139" s="1071">
        <v>1</v>
      </c>
      <c r="I139" s="1145"/>
      <c r="J139" s="1156" t="str">
        <f t="shared" si="8"/>
        <v>Included</v>
      </c>
      <c r="K139" s="1003"/>
      <c r="M139" s="285"/>
    </row>
    <row r="140" spans="1:13" s="987" customFormat="1" ht="33">
      <c r="A140" s="1071">
        <v>16</v>
      </c>
      <c r="B140" s="1071">
        <v>7000023356</v>
      </c>
      <c r="C140" s="1071">
        <v>10</v>
      </c>
      <c r="D140" s="908" t="s">
        <v>782</v>
      </c>
      <c r="E140" s="1071">
        <v>1000019317</v>
      </c>
      <c r="F140" s="1069" t="s">
        <v>761</v>
      </c>
      <c r="G140" s="1071" t="s">
        <v>570</v>
      </c>
      <c r="H140" s="1071">
        <v>2</v>
      </c>
      <c r="I140" s="1145"/>
      <c r="J140" s="1156" t="str">
        <f t="shared" si="8"/>
        <v>Included</v>
      </c>
      <c r="K140" s="1003"/>
      <c r="M140" s="285"/>
    </row>
    <row r="141" spans="1:13" s="987" customFormat="1" ht="33">
      <c r="A141" s="1071">
        <v>17</v>
      </c>
      <c r="B141" s="1071">
        <v>7000023357</v>
      </c>
      <c r="C141" s="1071">
        <v>10</v>
      </c>
      <c r="D141" s="908" t="s">
        <v>782</v>
      </c>
      <c r="E141" s="1071">
        <v>1000019316</v>
      </c>
      <c r="F141" s="1069" t="s">
        <v>762</v>
      </c>
      <c r="G141" s="1071" t="s">
        <v>570</v>
      </c>
      <c r="H141" s="1071">
        <v>2</v>
      </c>
      <c r="I141" s="1145"/>
      <c r="J141" s="1156" t="str">
        <f t="shared" si="8"/>
        <v>Included</v>
      </c>
      <c r="K141" s="1003"/>
      <c r="M141" s="285"/>
    </row>
    <row r="142" spans="1:13" s="987" customFormat="1" ht="82.5">
      <c r="A142" s="1071">
        <v>18</v>
      </c>
      <c r="B142" s="1071">
        <v>7000023358</v>
      </c>
      <c r="C142" s="1071">
        <v>10</v>
      </c>
      <c r="D142" s="908" t="s">
        <v>783</v>
      </c>
      <c r="E142" s="1071">
        <v>1000031367</v>
      </c>
      <c r="F142" s="1069" t="s">
        <v>633</v>
      </c>
      <c r="G142" s="1071" t="s">
        <v>570</v>
      </c>
      <c r="H142" s="1071">
        <v>1</v>
      </c>
      <c r="I142" s="1145"/>
      <c r="J142" s="1156" t="str">
        <f>IF(I142=0, "Included",IF(ISERROR(H142*I142), I142, H142*I142))</f>
        <v>Included</v>
      </c>
      <c r="K142" s="1003"/>
      <c r="M142" s="285"/>
    </row>
    <row r="143" spans="1:13" s="987" customFormat="1" ht="33">
      <c r="A143" s="1071">
        <v>19</v>
      </c>
      <c r="B143" s="1071">
        <v>7000023359</v>
      </c>
      <c r="C143" s="1071">
        <v>10</v>
      </c>
      <c r="D143" s="908" t="s">
        <v>783</v>
      </c>
      <c r="E143" s="1071">
        <v>1000019317</v>
      </c>
      <c r="F143" s="1069" t="s">
        <v>761</v>
      </c>
      <c r="G143" s="1071" t="s">
        <v>570</v>
      </c>
      <c r="H143" s="1071">
        <v>4</v>
      </c>
      <c r="I143" s="1145"/>
      <c r="J143" s="1156" t="str">
        <f t="shared" ref="J143" si="9">IF(I143=0, "Included",IF(ISERROR(H143*I143), I143, H143*I143))</f>
        <v>Included</v>
      </c>
      <c r="K143" s="1003"/>
      <c r="M143" s="285"/>
    </row>
    <row r="144" spans="1:13" s="987" customFormat="1" ht="33">
      <c r="A144" s="1071">
        <v>20</v>
      </c>
      <c r="B144" s="1071">
        <v>7000023360</v>
      </c>
      <c r="C144" s="1071">
        <v>10</v>
      </c>
      <c r="D144" s="908" t="s">
        <v>783</v>
      </c>
      <c r="E144" s="1071">
        <v>1000019316</v>
      </c>
      <c r="F144" s="1069" t="s">
        <v>762</v>
      </c>
      <c r="G144" s="1071" t="s">
        <v>570</v>
      </c>
      <c r="H144" s="1071">
        <v>4</v>
      </c>
      <c r="I144" s="1145"/>
      <c r="J144" s="1156" t="str">
        <f t="shared" ref="J144:J147" si="10">IF(I144=0, "Included",IF(ISERROR(H144*I144), I144, H144*I144))</f>
        <v>Included</v>
      </c>
      <c r="K144" s="1003"/>
      <c r="M144" s="285"/>
    </row>
    <row r="145" spans="1:13" s="987" customFormat="1" ht="33">
      <c r="A145" s="1071">
        <v>21</v>
      </c>
      <c r="B145" s="1071">
        <v>7000023361</v>
      </c>
      <c r="C145" s="1071">
        <v>10</v>
      </c>
      <c r="D145" s="908" t="s">
        <v>783</v>
      </c>
      <c r="E145" s="1071">
        <v>1000026228</v>
      </c>
      <c r="F145" s="1069" t="s">
        <v>638</v>
      </c>
      <c r="G145" s="1071" t="s">
        <v>570</v>
      </c>
      <c r="H145" s="1071">
        <v>1</v>
      </c>
      <c r="I145" s="1145"/>
      <c r="J145" s="1156" t="str">
        <f t="shared" si="10"/>
        <v>Included</v>
      </c>
      <c r="K145" s="1003"/>
      <c r="M145" s="285"/>
    </row>
    <row r="146" spans="1:13" s="987" customFormat="1" ht="33">
      <c r="A146" s="1071">
        <v>22</v>
      </c>
      <c r="B146" s="1071">
        <v>7000023362</v>
      </c>
      <c r="C146" s="1071">
        <v>10</v>
      </c>
      <c r="D146" s="908" t="s">
        <v>783</v>
      </c>
      <c r="E146" s="1071">
        <v>1000030942</v>
      </c>
      <c r="F146" s="1069" t="s">
        <v>759</v>
      </c>
      <c r="G146" s="1071" t="s">
        <v>580</v>
      </c>
      <c r="H146" s="1071">
        <v>1</v>
      </c>
      <c r="I146" s="1145"/>
      <c r="J146" s="1156" t="str">
        <f t="shared" si="10"/>
        <v>Included</v>
      </c>
      <c r="K146" s="1003"/>
      <c r="M146" s="285"/>
    </row>
    <row r="147" spans="1:13" s="987" customFormat="1" ht="33">
      <c r="A147" s="1071">
        <v>23</v>
      </c>
      <c r="B147" s="1071">
        <v>7000023363</v>
      </c>
      <c r="C147" s="1071">
        <v>10</v>
      </c>
      <c r="D147" s="908" t="s">
        <v>783</v>
      </c>
      <c r="E147" s="1071">
        <v>1000023471</v>
      </c>
      <c r="F147" s="1069" t="s">
        <v>760</v>
      </c>
      <c r="G147" s="1071" t="s">
        <v>570</v>
      </c>
      <c r="H147" s="1071">
        <v>1</v>
      </c>
      <c r="I147" s="1145"/>
      <c r="J147" s="1156" t="str">
        <f t="shared" si="10"/>
        <v>Included</v>
      </c>
      <c r="K147" s="1003"/>
      <c r="M147" s="285"/>
    </row>
    <row r="148" spans="1:13" s="987" customFormat="1" ht="82.5">
      <c r="A148" s="1071">
        <v>24</v>
      </c>
      <c r="B148" s="1071">
        <v>7000023364</v>
      </c>
      <c r="C148" s="1071">
        <v>10</v>
      </c>
      <c r="D148" s="908" t="s">
        <v>783</v>
      </c>
      <c r="E148" s="1071">
        <v>1000031403</v>
      </c>
      <c r="F148" s="1069" t="s">
        <v>787</v>
      </c>
      <c r="G148" s="1071" t="s">
        <v>574</v>
      </c>
      <c r="H148" s="1071">
        <v>1</v>
      </c>
      <c r="I148" s="1145"/>
      <c r="J148" s="1156" t="str">
        <f>IF(I148=0, "Included",IF(ISERROR(H148*I148), I148, H148*I148))</f>
        <v>Included</v>
      </c>
      <c r="K148" s="1003"/>
      <c r="M148" s="285"/>
    </row>
    <row r="149" spans="1:13" s="987" customFormat="1" ht="66">
      <c r="A149" s="1071">
        <v>25</v>
      </c>
      <c r="B149" s="1071">
        <v>7000023365</v>
      </c>
      <c r="C149" s="1071">
        <v>10</v>
      </c>
      <c r="D149" s="908" t="s">
        <v>784</v>
      </c>
      <c r="E149" s="1071">
        <v>1000031369</v>
      </c>
      <c r="F149" s="1069" t="s">
        <v>639</v>
      </c>
      <c r="G149" s="1071" t="s">
        <v>574</v>
      </c>
      <c r="H149" s="1071">
        <v>1</v>
      </c>
      <c r="I149" s="1145"/>
      <c r="J149" s="1156" t="str">
        <f t="shared" ref="J149:J159" si="11">IF(I149=0, "Included",IF(ISERROR(H149*I149), I149, H149*I149))</f>
        <v>Included</v>
      </c>
      <c r="K149" s="1003"/>
      <c r="M149" s="285"/>
    </row>
    <row r="150" spans="1:13" s="987" customFormat="1" ht="33">
      <c r="A150" s="1071">
        <v>26</v>
      </c>
      <c r="B150" s="1071">
        <v>7000023366</v>
      </c>
      <c r="C150" s="1071">
        <v>10</v>
      </c>
      <c r="D150" s="908" t="s">
        <v>784</v>
      </c>
      <c r="E150" s="1071">
        <v>1000018706</v>
      </c>
      <c r="F150" s="1069" t="s">
        <v>634</v>
      </c>
      <c r="G150" s="1071" t="s">
        <v>570</v>
      </c>
      <c r="H150" s="1071">
        <v>1</v>
      </c>
      <c r="I150" s="1145"/>
      <c r="J150" s="1156" t="str">
        <f t="shared" si="11"/>
        <v>Included</v>
      </c>
      <c r="K150" s="1003"/>
      <c r="M150" s="285"/>
    </row>
    <row r="151" spans="1:13" s="987" customFormat="1" ht="33">
      <c r="A151" s="1071">
        <v>27</v>
      </c>
      <c r="B151" s="1071">
        <v>7000023367</v>
      </c>
      <c r="C151" s="1071">
        <v>10</v>
      </c>
      <c r="D151" s="908" t="s">
        <v>784</v>
      </c>
      <c r="E151" s="1071">
        <v>1000019317</v>
      </c>
      <c r="F151" s="1069" t="s">
        <v>761</v>
      </c>
      <c r="G151" s="1071" t="s">
        <v>570</v>
      </c>
      <c r="H151" s="1071">
        <v>1</v>
      </c>
      <c r="I151" s="1145"/>
      <c r="J151" s="1156" t="str">
        <f t="shared" si="11"/>
        <v>Included</v>
      </c>
      <c r="K151" s="1003"/>
      <c r="M151" s="285"/>
    </row>
    <row r="152" spans="1:13" s="987" customFormat="1" ht="33">
      <c r="A152" s="1071">
        <v>28</v>
      </c>
      <c r="B152" s="1071">
        <v>7000023368</v>
      </c>
      <c r="C152" s="1071">
        <v>10</v>
      </c>
      <c r="D152" s="908" t="s">
        <v>784</v>
      </c>
      <c r="E152" s="1071">
        <v>1000019316</v>
      </c>
      <c r="F152" s="1069" t="s">
        <v>762</v>
      </c>
      <c r="G152" s="1071" t="s">
        <v>570</v>
      </c>
      <c r="H152" s="1071">
        <v>1</v>
      </c>
      <c r="I152" s="1145"/>
      <c r="J152" s="1156" t="str">
        <f t="shared" si="11"/>
        <v>Included</v>
      </c>
      <c r="K152" s="1003"/>
      <c r="M152" s="285"/>
    </row>
    <row r="153" spans="1:13" s="987" customFormat="1" ht="33">
      <c r="A153" s="1071">
        <v>29</v>
      </c>
      <c r="B153" s="1071">
        <v>7000023369</v>
      </c>
      <c r="C153" s="1071">
        <v>10</v>
      </c>
      <c r="D153" s="908" t="s">
        <v>784</v>
      </c>
      <c r="E153" s="1071">
        <v>1000034950</v>
      </c>
      <c r="F153" s="1069" t="s">
        <v>636</v>
      </c>
      <c r="G153" s="1071" t="s">
        <v>570</v>
      </c>
      <c r="H153" s="1071">
        <v>1</v>
      </c>
      <c r="I153" s="1145"/>
      <c r="J153" s="1156" t="str">
        <f t="shared" si="11"/>
        <v>Included</v>
      </c>
      <c r="K153" s="1003"/>
      <c r="M153" s="285"/>
    </row>
    <row r="154" spans="1:13" s="987" customFormat="1" ht="33">
      <c r="A154" s="1071">
        <v>30</v>
      </c>
      <c r="B154" s="1071">
        <v>7000023370</v>
      </c>
      <c r="C154" s="1071">
        <v>10</v>
      </c>
      <c r="D154" s="908" t="s">
        <v>784</v>
      </c>
      <c r="E154" s="1071">
        <v>1000031381</v>
      </c>
      <c r="F154" s="1069" t="s">
        <v>637</v>
      </c>
      <c r="G154" s="1071" t="s">
        <v>574</v>
      </c>
      <c r="H154" s="1071">
        <v>1</v>
      </c>
      <c r="I154" s="1145"/>
      <c r="J154" s="1156" t="str">
        <f t="shared" si="11"/>
        <v>Included</v>
      </c>
      <c r="K154" s="1003"/>
      <c r="M154" s="285"/>
    </row>
    <row r="155" spans="1:13" s="987" customFormat="1" ht="33">
      <c r="A155" s="1071">
        <v>31</v>
      </c>
      <c r="B155" s="1071">
        <v>7000023371</v>
      </c>
      <c r="C155" s="1071">
        <v>10</v>
      </c>
      <c r="D155" s="908" t="s">
        <v>784</v>
      </c>
      <c r="E155" s="1071">
        <v>1000034998</v>
      </c>
      <c r="F155" s="1069" t="s">
        <v>758</v>
      </c>
      <c r="G155" s="1071" t="s">
        <v>570</v>
      </c>
      <c r="H155" s="1071">
        <v>1</v>
      </c>
      <c r="I155" s="1145"/>
      <c r="J155" s="1156" t="str">
        <f t="shared" si="11"/>
        <v>Included</v>
      </c>
      <c r="K155" s="1003"/>
      <c r="M155" s="285"/>
    </row>
    <row r="156" spans="1:13" s="987" customFormat="1" ht="33">
      <c r="A156" s="1071">
        <v>32</v>
      </c>
      <c r="B156" s="1071">
        <v>7000023372</v>
      </c>
      <c r="C156" s="1071">
        <v>10</v>
      </c>
      <c r="D156" s="908" t="s">
        <v>784</v>
      </c>
      <c r="E156" s="1071">
        <v>1000031398</v>
      </c>
      <c r="F156" s="1069" t="s">
        <v>640</v>
      </c>
      <c r="G156" s="1071" t="s">
        <v>574</v>
      </c>
      <c r="H156" s="1071">
        <v>1</v>
      </c>
      <c r="I156" s="1145"/>
      <c r="J156" s="1156" t="str">
        <f t="shared" si="11"/>
        <v>Included</v>
      </c>
      <c r="K156" s="1003"/>
      <c r="M156" s="285"/>
    </row>
    <row r="157" spans="1:13" s="987" customFormat="1" ht="33">
      <c r="A157" s="1071">
        <v>33</v>
      </c>
      <c r="B157" s="1071">
        <v>7000023373</v>
      </c>
      <c r="C157" s="1071">
        <v>10</v>
      </c>
      <c r="D157" s="908" t="s">
        <v>784</v>
      </c>
      <c r="E157" s="1071">
        <v>1000030942</v>
      </c>
      <c r="F157" s="1069" t="s">
        <v>759</v>
      </c>
      <c r="G157" s="1071" t="s">
        <v>580</v>
      </c>
      <c r="H157" s="1071">
        <v>1</v>
      </c>
      <c r="I157" s="1145"/>
      <c r="J157" s="1156" t="str">
        <f t="shared" si="11"/>
        <v>Included</v>
      </c>
      <c r="K157" s="1003"/>
      <c r="M157" s="285"/>
    </row>
    <row r="158" spans="1:13" s="987" customFormat="1" ht="33">
      <c r="A158" s="1071">
        <v>34</v>
      </c>
      <c r="B158" s="1071">
        <v>7000023374</v>
      </c>
      <c r="C158" s="1071">
        <v>10</v>
      </c>
      <c r="D158" s="908" t="s">
        <v>784</v>
      </c>
      <c r="E158" s="1071">
        <v>1000031374</v>
      </c>
      <c r="F158" s="1069" t="s">
        <v>635</v>
      </c>
      <c r="G158" s="1071" t="s">
        <v>574</v>
      </c>
      <c r="H158" s="1071">
        <v>1</v>
      </c>
      <c r="I158" s="1145"/>
      <c r="J158" s="1156" t="str">
        <f t="shared" si="11"/>
        <v>Included</v>
      </c>
      <c r="K158" s="1003"/>
      <c r="M158" s="285"/>
    </row>
    <row r="159" spans="1:13" s="987" customFormat="1" ht="33">
      <c r="A159" s="1071">
        <v>35</v>
      </c>
      <c r="B159" s="1071">
        <v>7000023375</v>
      </c>
      <c r="C159" s="1071">
        <v>10</v>
      </c>
      <c r="D159" s="908" t="s">
        <v>653</v>
      </c>
      <c r="E159" s="1071">
        <v>1000005827</v>
      </c>
      <c r="F159" s="1069" t="s">
        <v>661</v>
      </c>
      <c r="G159" s="1071" t="s">
        <v>570</v>
      </c>
      <c r="H159" s="1071">
        <v>4</v>
      </c>
      <c r="I159" s="1145"/>
      <c r="J159" s="1156" t="str">
        <f t="shared" si="11"/>
        <v>Included</v>
      </c>
      <c r="K159" s="1003"/>
      <c r="M159" s="285"/>
    </row>
    <row r="160" spans="1:13" s="987" customFormat="1" ht="33">
      <c r="A160" s="1071">
        <v>36</v>
      </c>
      <c r="B160" s="1071">
        <v>7000023376</v>
      </c>
      <c r="C160" s="1071">
        <v>10</v>
      </c>
      <c r="D160" s="908" t="s">
        <v>653</v>
      </c>
      <c r="E160" s="1071">
        <v>1000005826</v>
      </c>
      <c r="F160" s="1069" t="s">
        <v>662</v>
      </c>
      <c r="G160" s="1071" t="s">
        <v>570</v>
      </c>
      <c r="H160" s="1071">
        <v>2</v>
      </c>
      <c r="I160" s="1145"/>
      <c r="J160" s="1156" t="str">
        <f>IF(I160=0, "Included",IF(ISERROR(H160*I160), I160, H160*I160))</f>
        <v>Included</v>
      </c>
      <c r="K160" s="1003"/>
      <c r="M160" s="285"/>
    </row>
    <row r="161" spans="1:13" s="987" customFormat="1">
      <c r="A161" s="1071">
        <v>37</v>
      </c>
      <c r="B161" s="1071">
        <v>7000023377</v>
      </c>
      <c r="C161" s="1071">
        <v>10</v>
      </c>
      <c r="D161" s="908" t="s">
        <v>653</v>
      </c>
      <c r="E161" s="1071">
        <v>1000009714</v>
      </c>
      <c r="F161" s="1069" t="s">
        <v>674</v>
      </c>
      <c r="G161" s="1071" t="s">
        <v>570</v>
      </c>
      <c r="H161" s="1071">
        <v>2</v>
      </c>
      <c r="I161" s="1145"/>
      <c r="J161" s="1156" t="str">
        <f t="shared" si="7"/>
        <v>Included</v>
      </c>
      <c r="K161" s="1003"/>
      <c r="M161" s="285"/>
    </row>
    <row r="162" spans="1:13" s="987" customFormat="1" ht="33">
      <c r="A162" s="1071">
        <v>38</v>
      </c>
      <c r="B162" s="1071">
        <v>7000023378</v>
      </c>
      <c r="C162" s="1071">
        <v>10</v>
      </c>
      <c r="D162" s="908" t="s">
        <v>653</v>
      </c>
      <c r="E162" s="1071">
        <v>1000005848</v>
      </c>
      <c r="F162" s="1069" t="s">
        <v>663</v>
      </c>
      <c r="G162" s="1071" t="s">
        <v>570</v>
      </c>
      <c r="H162" s="1071">
        <v>12</v>
      </c>
      <c r="I162" s="1145"/>
      <c r="J162" s="1156" t="str">
        <f t="shared" si="7"/>
        <v>Included</v>
      </c>
      <c r="K162" s="1003"/>
      <c r="M162" s="285"/>
    </row>
    <row r="163" spans="1:13" s="987" customFormat="1">
      <c r="A163" s="1071">
        <v>39</v>
      </c>
      <c r="B163" s="1071">
        <v>7000023379</v>
      </c>
      <c r="C163" s="1071">
        <v>10</v>
      </c>
      <c r="D163" s="908" t="s">
        <v>653</v>
      </c>
      <c r="E163" s="1071">
        <v>1000005840</v>
      </c>
      <c r="F163" s="1069" t="s">
        <v>722</v>
      </c>
      <c r="G163" s="1071" t="s">
        <v>570</v>
      </c>
      <c r="H163" s="1071">
        <v>6</v>
      </c>
      <c r="I163" s="1145"/>
      <c r="J163" s="1156" t="str">
        <f t="shared" si="7"/>
        <v>Included</v>
      </c>
      <c r="K163" s="1003"/>
      <c r="M163" s="285"/>
    </row>
    <row r="164" spans="1:13" s="987" customFormat="1">
      <c r="A164" s="1071">
        <v>40</v>
      </c>
      <c r="B164" s="1071">
        <v>7000023380</v>
      </c>
      <c r="C164" s="1071">
        <v>10</v>
      </c>
      <c r="D164" s="908" t="s">
        <v>653</v>
      </c>
      <c r="E164" s="1071">
        <v>1000005853</v>
      </c>
      <c r="F164" s="1069" t="s">
        <v>664</v>
      </c>
      <c r="G164" s="1071" t="s">
        <v>570</v>
      </c>
      <c r="H164" s="1071">
        <v>6</v>
      </c>
      <c r="I164" s="1145"/>
      <c r="J164" s="1156" t="str">
        <f t="shared" si="7"/>
        <v>Included</v>
      </c>
      <c r="K164" s="1003"/>
      <c r="M164" s="285"/>
    </row>
    <row r="165" spans="1:13" s="987" customFormat="1">
      <c r="A165" s="1071">
        <v>41</v>
      </c>
      <c r="B165" s="1071">
        <v>7000023381</v>
      </c>
      <c r="C165" s="1071">
        <v>10</v>
      </c>
      <c r="D165" s="908" t="s">
        <v>653</v>
      </c>
      <c r="E165" s="1071">
        <v>1000005854</v>
      </c>
      <c r="F165" s="1069" t="s">
        <v>665</v>
      </c>
      <c r="G165" s="1071" t="s">
        <v>570</v>
      </c>
      <c r="H165" s="1071">
        <v>4</v>
      </c>
      <c r="I165" s="1145"/>
      <c r="J165" s="1156" t="str">
        <f>IF(I165=0, "Included",IF(ISERROR(H165*I165), I165, H165*I165))</f>
        <v>Included</v>
      </c>
      <c r="K165" s="1003"/>
      <c r="M165" s="285"/>
    </row>
    <row r="166" spans="1:13" s="987" customFormat="1">
      <c r="A166" s="1071">
        <v>42</v>
      </c>
      <c r="B166" s="1071">
        <v>7000023382</v>
      </c>
      <c r="C166" s="1071">
        <v>10</v>
      </c>
      <c r="D166" s="908" t="s">
        <v>653</v>
      </c>
      <c r="E166" s="1071">
        <v>1000005820</v>
      </c>
      <c r="F166" s="1069" t="s">
        <v>666</v>
      </c>
      <c r="G166" s="1071" t="s">
        <v>570</v>
      </c>
      <c r="H166" s="1071">
        <v>6</v>
      </c>
      <c r="I166" s="1145"/>
      <c r="J166" s="1156" t="str">
        <f t="shared" ref="J166:J176" si="12">IF(I166=0, "Included",IF(ISERROR(H166*I166), I166, H166*I166))</f>
        <v>Included</v>
      </c>
      <c r="K166" s="1003"/>
      <c r="M166" s="285"/>
    </row>
    <row r="167" spans="1:13" s="987" customFormat="1">
      <c r="A167" s="1071">
        <v>43</v>
      </c>
      <c r="B167" s="1071">
        <v>7000023383</v>
      </c>
      <c r="C167" s="1071">
        <v>10</v>
      </c>
      <c r="D167" s="908" t="s">
        <v>653</v>
      </c>
      <c r="E167" s="1071">
        <v>1000005819</v>
      </c>
      <c r="F167" s="1069" t="s">
        <v>667</v>
      </c>
      <c r="G167" s="1071" t="s">
        <v>570</v>
      </c>
      <c r="H167" s="1071">
        <v>12</v>
      </c>
      <c r="I167" s="1145"/>
      <c r="J167" s="1156" t="str">
        <f t="shared" si="12"/>
        <v>Included</v>
      </c>
      <c r="K167" s="1003"/>
      <c r="M167" s="285"/>
    </row>
    <row r="168" spans="1:13" s="987" customFormat="1">
      <c r="A168" s="1071">
        <v>44</v>
      </c>
      <c r="B168" s="1071">
        <v>7000023384</v>
      </c>
      <c r="C168" s="1071">
        <v>10</v>
      </c>
      <c r="D168" s="908" t="s">
        <v>653</v>
      </c>
      <c r="E168" s="1071">
        <v>1000020421</v>
      </c>
      <c r="F168" s="1069" t="s">
        <v>668</v>
      </c>
      <c r="G168" s="1071" t="s">
        <v>570</v>
      </c>
      <c r="H168" s="1071">
        <v>12</v>
      </c>
      <c r="I168" s="1145"/>
      <c r="J168" s="1156" t="str">
        <f t="shared" si="12"/>
        <v>Included</v>
      </c>
      <c r="K168" s="1003"/>
      <c r="M168" s="285"/>
    </row>
    <row r="169" spans="1:13" s="987" customFormat="1">
      <c r="A169" s="1071">
        <v>45</v>
      </c>
      <c r="B169" s="1071">
        <v>7000023385</v>
      </c>
      <c r="C169" s="1071">
        <v>10</v>
      </c>
      <c r="D169" s="908" t="s">
        <v>653</v>
      </c>
      <c r="E169" s="1071">
        <v>1000005791</v>
      </c>
      <c r="F169" s="1069" t="s">
        <v>669</v>
      </c>
      <c r="G169" s="1071" t="s">
        <v>570</v>
      </c>
      <c r="H169" s="1071">
        <v>24</v>
      </c>
      <c r="I169" s="1145"/>
      <c r="J169" s="1156" t="str">
        <f t="shared" si="12"/>
        <v>Included</v>
      </c>
      <c r="K169" s="1003"/>
      <c r="M169" s="285"/>
    </row>
    <row r="170" spans="1:13" s="987" customFormat="1">
      <c r="A170" s="1071">
        <v>46</v>
      </c>
      <c r="B170" s="1071">
        <v>7000023386</v>
      </c>
      <c r="C170" s="1071">
        <v>10</v>
      </c>
      <c r="D170" s="908" t="s">
        <v>653</v>
      </c>
      <c r="E170" s="1071">
        <v>1000005790</v>
      </c>
      <c r="F170" s="1069" t="s">
        <v>723</v>
      </c>
      <c r="G170" s="1071" t="s">
        <v>570</v>
      </c>
      <c r="H170" s="1071">
        <v>12</v>
      </c>
      <c r="I170" s="1145"/>
      <c r="J170" s="1156" t="str">
        <f t="shared" si="12"/>
        <v>Included</v>
      </c>
      <c r="K170" s="1003"/>
      <c r="M170" s="285"/>
    </row>
    <row r="171" spans="1:13" s="987" customFormat="1">
      <c r="A171" s="1071">
        <v>47</v>
      </c>
      <c r="B171" s="1071">
        <v>7000023387</v>
      </c>
      <c r="C171" s="1071">
        <v>10</v>
      </c>
      <c r="D171" s="908" t="s">
        <v>754</v>
      </c>
      <c r="E171" s="1071">
        <v>1000000945</v>
      </c>
      <c r="F171" s="1069" t="s">
        <v>763</v>
      </c>
      <c r="G171" s="1071" t="s">
        <v>570</v>
      </c>
      <c r="H171" s="1071">
        <v>2</v>
      </c>
      <c r="I171" s="1145"/>
      <c r="J171" s="1156" t="str">
        <f t="shared" si="12"/>
        <v>Included</v>
      </c>
      <c r="K171" s="1003"/>
      <c r="M171" s="285"/>
    </row>
    <row r="172" spans="1:13" s="987" customFormat="1">
      <c r="A172" s="1071">
        <v>48</v>
      </c>
      <c r="B172" s="1071">
        <v>7000023388</v>
      </c>
      <c r="C172" s="1071">
        <v>10</v>
      </c>
      <c r="D172" s="908" t="s">
        <v>754</v>
      </c>
      <c r="E172" s="1071">
        <v>1000000956</v>
      </c>
      <c r="F172" s="1069" t="s">
        <v>764</v>
      </c>
      <c r="G172" s="1071" t="s">
        <v>570</v>
      </c>
      <c r="H172" s="1071">
        <v>4</v>
      </c>
      <c r="I172" s="1145"/>
      <c r="J172" s="1156" t="str">
        <f t="shared" si="12"/>
        <v>Included</v>
      </c>
      <c r="K172" s="1003"/>
      <c r="M172" s="285"/>
    </row>
    <row r="173" spans="1:13" s="987" customFormat="1" ht="33">
      <c r="A173" s="1071">
        <v>49</v>
      </c>
      <c r="B173" s="1071">
        <v>7000023389</v>
      </c>
      <c r="C173" s="1071">
        <v>10</v>
      </c>
      <c r="D173" s="908" t="s">
        <v>654</v>
      </c>
      <c r="E173" s="1071">
        <v>1000001999</v>
      </c>
      <c r="F173" s="1069" t="s">
        <v>724</v>
      </c>
      <c r="G173" s="1071" t="s">
        <v>570</v>
      </c>
      <c r="H173" s="1071">
        <v>2</v>
      </c>
      <c r="I173" s="1145"/>
      <c r="J173" s="1156" t="str">
        <f t="shared" si="12"/>
        <v>Included</v>
      </c>
      <c r="K173" s="1003"/>
      <c r="M173" s="285"/>
    </row>
    <row r="174" spans="1:13" s="987" customFormat="1" ht="33">
      <c r="A174" s="1071">
        <v>50</v>
      </c>
      <c r="B174" s="1071">
        <v>7000023390</v>
      </c>
      <c r="C174" s="1071">
        <v>10</v>
      </c>
      <c r="D174" s="908" t="s">
        <v>655</v>
      </c>
      <c r="E174" s="1071">
        <v>1000011350</v>
      </c>
      <c r="F174" s="1069" t="s">
        <v>670</v>
      </c>
      <c r="G174" s="1071" t="s">
        <v>574</v>
      </c>
      <c r="H174" s="1071">
        <v>2</v>
      </c>
      <c r="I174" s="1145"/>
      <c r="J174" s="1156" t="str">
        <f t="shared" si="12"/>
        <v>Included</v>
      </c>
      <c r="K174" s="1003"/>
      <c r="M174" s="285"/>
    </row>
    <row r="175" spans="1:13" s="987" customFormat="1" ht="33">
      <c r="A175" s="1071">
        <v>51</v>
      </c>
      <c r="B175" s="1071">
        <v>7000023391</v>
      </c>
      <c r="C175" s="1071">
        <v>10</v>
      </c>
      <c r="D175" s="908" t="s">
        <v>655</v>
      </c>
      <c r="E175" s="1071">
        <v>1000011358</v>
      </c>
      <c r="F175" s="1069" t="s">
        <v>726</v>
      </c>
      <c r="G175" s="1071" t="s">
        <v>574</v>
      </c>
      <c r="H175" s="1071">
        <v>2</v>
      </c>
      <c r="I175" s="1145"/>
      <c r="J175" s="1156" t="str">
        <f t="shared" si="12"/>
        <v>Included</v>
      </c>
      <c r="K175" s="1003"/>
      <c r="M175" s="285"/>
    </row>
    <row r="176" spans="1:13" s="987" customFormat="1" ht="33">
      <c r="A176" s="1071">
        <v>52</v>
      </c>
      <c r="B176" s="1071">
        <v>7000023392</v>
      </c>
      <c r="C176" s="1071">
        <v>10</v>
      </c>
      <c r="D176" s="908" t="s">
        <v>655</v>
      </c>
      <c r="E176" s="1071">
        <v>1000011356</v>
      </c>
      <c r="F176" s="1069" t="s">
        <v>765</v>
      </c>
      <c r="G176" s="1071" t="s">
        <v>574</v>
      </c>
      <c r="H176" s="1071">
        <v>2</v>
      </c>
      <c r="I176" s="1145"/>
      <c r="J176" s="1156" t="str">
        <f t="shared" si="12"/>
        <v>Included</v>
      </c>
      <c r="K176" s="1003"/>
      <c r="M176" s="285"/>
    </row>
    <row r="177" spans="1:13" s="987" customFormat="1" ht="115.5">
      <c r="A177" s="1071">
        <v>53</v>
      </c>
      <c r="B177" s="1071">
        <v>7000023393</v>
      </c>
      <c r="C177" s="1071">
        <v>10</v>
      </c>
      <c r="D177" s="908" t="s">
        <v>655</v>
      </c>
      <c r="E177" s="1071">
        <v>1000015928</v>
      </c>
      <c r="F177" s="1069" t="s">
        <v>725</v>
      </c>
      <c r="G177" s="1071" t="s">
        <v>621</v>
      </c>
      <c r="H177" s="1071">
        <v>1</v>
      </c>
      <c r="I177" s="1145"/>
      <c r="J177" s="1156" t="str">
        <f>IF(I177=0, "Included",IF(ISERROR(H177*I177), I177, H177*I177))</f>
        <v>Included</v>
      </c>
      <c r="K177" s="1003"/>
      <c r="M177" s="285"/>
    </row>
    <row r="178" spans="1:13" s="987" customFormat="1" ht="33">
      <c r="A178" s="1071">
        <v>54</v>
      </c>
      <c r="B178" s="1071">
        <v>7000023394</v>
      </c>
      <c r="C178" s="1071">
        <v>10</v>
      </c>
      <c r="D178" s="908" t="s">
        <v>656</v>
      </c>
      <c r="E178" s="1071">
        <v>1000055997</v>
      </c>
      <c r="F178" s="1069" t="s">
        <v>671</v>
      </c>
      <c r="G178" s="1071" t="s">
        <v>570</v>
      </c>
      <c r="H178" s="1071">
        <v>24</v>
      </c>
      <c r="I178" s="1145"/>
      <c r="J178" s="1156" t="str">
        <f t="shared" ref="J178:J181" si="13">IF(I178=0, "Included",IF(ISERROR(H178*I178), I178, H178*I178))</f>
        <v>Included</v>
      </c>
      <c r="K178" s="1003"/>
      <c r="M178" s="285"/>
    </row>
    <row r="179" spans="1:13" s="987" customFormat="1" ht="33">
      <c r="A179" s="1071">
        <v>55</v>
      </c>
      <c r="B179" s="1071">
        <v>7000023395</v>
      </c>
      <c r="C179" s="1071">
        <v>10</v>
      </c>
      <c r="D179" s="908" t="s">
        <v>656</v>
      </c>
      <c r="E179" s="1071">
        <v>1000055996</v>
      </c>
      <c r="F179" s="1069" t="s">
        <v>728</v>
      </c>
      <c r="G179" s="1071" t="s">
        <v>570</v>
      </c>
      <c r="H179" s="1071">
        <v>6</v>
      </c>
      <c r="I179" s="1145"/>
      <c r="J179" s="1156" t="str">
        <f t="shared" si="13"/>
        <v>Included</v>
      </c>
      <c r="K179" s="1003"/>
      <c r="M179" s="285"/>
    </row>
    <row r="180" spans="1:13" s="987" customFormat="1" ht="33">
      <c r="A180" s="1071">
        <v>56</v>
      </c>
      <c r="B180" s="1071">
        <v>7000023396</v>
      </c>
      <c r="C180" s="1071">
        <v>10</v>
      </c>
      <c r="D180" s="908" t="s">
        <v>656</v>
      </c>
      <c r="E180" s="1071">
        <v>1000055995</v>
      </c>
      <c r="F180" s="1069" t="s">
        <v>672</v>
      </c>
      <c r="G180" s="1071" t="s">
        <v>570</v>
      </c>
      <c r="H180" s="1071">
        <v>24</v>
      </c>
      <c r="I180" s="1145"/>
      <c r="J180" s="1156" t="str">
        <f t="shared" si="13"/>
        <v>Included</v>
      </c>
      <c r="K180" s="1003"/>
      <c r="M180" s="285"/>
    </row>
    <row r="181" spans="1:13" s="987" customFormat="1" ht="33">
      <c r="A181" s="1071">
        <v>57</v>
      </c>
      <c r="B181" s="1071">
        <v>7000023397</v>
      </c>
      <c r="C181" s="1071">
        <v>10</v>
      </c>
      <c r="D181" s="908" t="s">
        <v>656</v>
      </c>
      <c r="E181" s="1071">
        <v>1000055993</v>
      </c>
      <c r="F181" s="1069" t="s">
        <v>673</v>
      </c>
      <c r="G181" s="1071" t="s">
        <v>570</v>
      </c>
      <c r="H181" s="1071">
        <v>12</v>
      </c>
      <c r="I181" s="1145"/>
      <c r="J181" s="1156" t="str">
        <f t="shared" si="13"/>
        <v>Included</v>
      </c>
      <c r="K181" s="1003"/>
      <c r="M181" s="285"/>
    </row>
    <row r="182" spans="1:13" s="987" customFormat="1" ht="33">
      <c r="A182" s="1071">
        <v>58</v>
      </c>
      <c r="B182" s="1071">
        <v>7000023398</v>
      </c>
      <c r="C182" s="1071">
        <v>10</v>
      </c>
      <c r="D182" s="908" t="s">
        <v>656</v>
      </c>
      <c r="E182" s="1071">
        <v>1000055992</v>
      </c>
      <c r="F182" s="1069" t="s">
        <v>727</v>
      </c>
      <c r="G182" s="1071" t="s">
        <v>570</v>
      </c>
      <c r="H182" s="1071">
        <v>6</v>
      </c>
      <c r="I182" s="1145"/>
      <c r="J182" s="1156" t="str">
        <f>IF(I182=0, "Included",IF(ISERROR(H182*I182), I182, H182*I182))</f>
        <v>Included</v>
      </c>
      <c r="K182" s="1003"/>
      <c r="M182" s="285"/>
    </row>
    <row r="183" spans="1:13" s="987" customFormat="1">
      <c r="A183" s="1071">
        <v>59</v>
      </c>
      <c r="B183" s="1071">
        <v>7000023399</v>
      </c>
      <c r="C183" s="1071">
        <v>10</v>
      </c>
      <c r="D183" s="908" t="s">
        <v>611</v>
      </c>
      <c r="E183" s="1071">
        <v>1000032055</v>
      </c>
      <c r="F183" s="1069" t="s">
        <v>579</v>
      </c>
      <c r="G183" s="1071" t="s">
        <v>580</v>
      </c>
      <c r="H183" s="1071">
        <v>4</v>
      </c>
      <c r="I183" s="1145"/>
      <c r="J183" s="1156" t="str">
        <f t="shared" ref="J183:J193" si="14">IF(I183=0, "Included",IF(ISERROR(H183*I183), I183, H183*I183))</f>
        <v>Included</v>
      </c>
      <c r="K183" s="1003"/>
      <c r="M183" s="285"/>
    </row>
    <row r="184" spans="1:13" s="987" customFormat="1">
      <c r="A184" s="1071">
        <v>60</v>
      </c>
      <c r="B184" s="1071">
        <v>7000023400</v>
      </c>
      <c r="C184" s="1071">
        <v>10</v>
      </c>
      <c r="D184" s="908" t="s">
        <v>657</v>
      </c>
      <c r="E184" s="1071">
        <v>1000055448</v>
      </c>
      <c r="F184" s="1069" t="s">
        <v>766</v>
      </c>
      <c r="G184" s="1071" t="s">
        <v>570</v>
      </c>
      <c r="H184" s="1071">
        <v>6</v>
      </c>
      <c r="I184" s="1145"/>
      <c r="J184" s="1156" t="str">
        <f t="shared" si="14"/>
        <v>Included</v>
      </c>
      <c r="K184" s="1003"/>
      <c r="M184" s="285"/>
    </row>
    <row r="185" spans="1:13" s="987" customFormat="1">
      <c r="A185" s="1071">
        <v>61</v>
      </c>
      <c r="B185" s="1071">
        <v>7000023401</v>
      </c>
      <c r="C185" s="1071">
        <v>10</v>
      </c>
      <c r="D185" s="908" t="s">
        <v>657</v>
      </c>
      <c r="E185" s="1071">
        <v>1000005522</v>
      </c>
      <c r="F185" s="1069" t="s">
        <v>729</v>
      </c>
      <c r="G185" s="1071" t="s">
        <v>570</v>
      </c>
      <c r="H185" s="1071">
        <v>2</v>
      </c>
      <c r="I185" s="1145"/>
      <c r="J185" s="1156" t="str">
        <f t="shared" si="14"/>
        <v>Included</v>
      </c>
      <c r="K185" s="1003"/>
      <c r="M185" s="285"/>
    </row>
    <row r="186" spans="1:13" s="987" customFormat="1">
      <c r="A186" s="1071">
        <v>62</v>
      </c>
      <c r="B186" s="1071">
        <v>7000023402</v>
      </c>
      <c r="C186" s="1071">
        <v>10</v>
      </c>
      <c r="D186" s="908" t="s">
        <v>657</v>
      </c>
      <c r="E186" s="1071">
        <v>1000005533</v>
      </c>
      <c r="F186" s="1069" t="s">
        <v>730</v>
      </c>
      <c r="G186" s="1071" t="s">
        <v>570</v>
      </c>
      <c r="H186" s="1071">
        <v>2</v>
      </c>
      <c r="I186" s="1145"/>
      <c r="J186" s="1156" t="str">
        <f t="shared" si="14"/>
        <v>Included</v>
      </c>
      <c r="K186" s="1003"/>
      <c r="M186" s="285"/>
    </row>
    <row r="187" spans="1:13" s="987" customFormat="1" ht="33">
      <c r="A187" s="1071">
        <v>63</v>
      </c>
      <c r="B187" s="1071">
        <v>7000023403</v>
      </c>
      <c r="C187" s="1071">
        <v>10</v>
      </c>
      <c r="D187" s="908" t="s">
        <v>657</v>
      </c>
      <c r="E187" s="1071">
        <v>1000005072</v>
      </c>
      <c r="F187" s="1069" t="s">
        <v>767</v>
      </c>
      <c r="G187" s="1071" t="s">
        <v>574</v>
      </c>
      <c r="H187" s="1071">
        <v>1</v>
      </c>
      <c r="I187" s="1145"/>
      <c r="J187" s="1156" t="str">
        <f t="shared" si="14"/>
        <v>Included</v>
      </c>
      <c r="K187" s="1003"/>
      <c r="M187" s="285"/>
    </row>
    <row r="188" spans="1:13" s="987" customFormat="1" ht="33">
      <c r="A188" s="1071">
        <v>64</v>
      </c>
      <c r="B188" s="1071">
        <v>7000023404</v>
      </c>
      <c r="C188" s="1071">
        <v>10</v>
      </c>
      <c r="D188" s="908" t="s">
        <v>616</v>
      </c>
      <c r="E188" s="1071">
        <v>1000005535</v>
      </c>
      <c r="F188" s="1069" t="s">
        <v>675</v>
      </c>
      <c r="G188" s="1071" t="s">
        <v>570</v>
      </c>
      <c r="H188" s="1071">
        <v>2</v>
      </c>
      <c r="I188" s="1145"/>
      <c r="J188" s="1156" t="str">
        <f t="shared" si="14"/>
        <v>Included</v>
      </c>
      <c r="K188" s="1003"/>
      <c r="M188" s="285"/>
    </row>
    <row r="189" spans="1:13" s="987" customFormat="1" ht="33">
      <c r="A189" s="1071">
        <v>65</v>
      </c>
      <c r="B189" s="1071">
        <v>7000023405</v>
      </c>
      <c r="C189" s="1071">
        <v>10</v>
      </c>
      <c r="D189" s="908" t="s">
        <v>616</v>
      </c>
      <c r="E189" s="1071">
        <v>1000005537</v>
      </c>
      <c r="F189" s="1069" t="s">
        <v>676</v>
      </c>
      <c r="G189" s="1071" t="s">
        <v>570</v>
      </c>
      <c r="H189" s="1071">
        <v>2</v>
      </c>
      <c r="I189" s="1145"/>
      <c r="J189" s="1156" t="str">
        <f t="shared" si="14"/>
        <v>Included</v>
      </c>
      <c r="K189" s="1003"/>
      <c r="M189" s="285"/>
    </row>
    <row r="190" spans="1:13" s="987" customFormat="1" ht="33">
      <c r="A190" s="1071">
        <v>66</v>
      </c>
      <c r="B190" s="1071">
        <v>7000023406</v>
      </c>
      <c r="C190" s="1071">
        <v>10</v>
      </c>
      <c r="D190" s="908" t="s">
        <v>616</v>
      </c>
      <c r="E190" s="1071">
        <v>1000005538</v>
      </c>
      <c r="F190" s="1069" t="s">
        <v>768</v>
      </c>
      <c r="G190" s="1071" t="s">
        <v>570</v>
      </c>
      <c r="H190" s="1071">
        <v>2</v>
      </c>
      <c r="I190" s="1145"/>
      <c r="J190" s="1156" t="str">
        <f t="shared" si="14"/>
        <v>Included</v>
      </c>
      <c r="K190" s="1003"/>
      <c r="M190" s="285"/>
    </row>
    <row r="191" spans="1:13" s="987" customFormat="1" ht="99">
      <c r="A191" s="1071">
        <v>67</v>
      </c>
      <c r="B191" s="1071">
        <v>7000023407</v>
      </c>
      <c r="C191" s="1071">
        <v>10</v>
      </c>
      <c r="D191" s="908" t="s">
        <v>613</v>
      </c>
      <c r="E191" s="1071">
        <v>1000030433</v>
      </c>
      <c r="F191" s="1069" t="s">
        <v>607</v>
      </c>
      <c r="G191" s="1071" t="s">
        <v>574</v>
      </c>
      <c r="H191" s="1071">
        <v>1</v>
      </c>
      <c r="I191" s="1145"/>
      <c r="J191" s="1156" t="str">
        <f t="shared" si="14"/>
        <v>Included</v>
      </c>
      <c r="K191" s="1003"/>
      <c r="M191" s="285"/>
    </row>
    <row r="192" spans="1:13" s="987" customFormat="1">
      <c r="A192" s="1071">
        <v>68</v>
      </c>
      <c r="B192" s="1071">
        <v>7000023408</v>
      </c>
      <c r="C192" s="1071">
        <v>10</v>
      </c>
      <c r="D192" s="908" t="s">
        <v>691</v>
      </c>
      <c r="E192" s="1071">
        <v>1000005823</v>
      </c>
      <c r="F192" s="1069" t="s">
        <v>731</v>
      </c>
      <c r="G192" s="1071" t="s">
        <v>570</v>
      </c>
      <c r="H192" s="1071">
        <v>4</v>
      </c>
      <c r="I192" s="1145"/>
      <c r="J192" s="1156" t="str">
        <f t="shared" si="14"/>
        <v>Included</v>
      </c>
      <c r="K192" s="1003"/>
      <c r="M192" s="285"/>
    </row>
    <row r="193" spans="1:13" s="987" customFormat="1">
      <c r="A193" s="1071">
        <v>69</v>
      </c>
      <c r="B193" s="1071">
        <v>7000023409</v>
      </c>
      <c r="C193" s="1071">
        <v>10</v>
      </c>
      <c r="D193" s="908" t="s">
        <v>691</v>
      </c>
      <c r="E193" s="1071">
        <v>1000010014</v>
      </c>
      <c r="F193" s="1069" t="s">
        <v>774</v>
      </c>
      <c r="G193" s="1071" t="s">
        <v>574</v>
      </c>
      <c r="H193" s="1071">
        <v>2</v>
      </c>
      <c r="I193" s="1145"/>
      <c r="J193" s="1156" t="str">
        <f t="shared" si="14"/>
        <v>Included</v>
      </c>
      <c r="K193" s="1003"/>
      <c r="M193" s="285"/>
    </row>
    <row r="194" spans="1:13" s="987" customFormat="1">
      <c r="A194" s="1071">
        <v>70</v>
      </c>
      <c r="B194" s="1071">
        <v>7000023410</v>
      </c>
      <c r="C194" s="1071">
        <v>10</v>
      </c>
      <c r="D194" s="908" t="s">
        <v>691</v>
      </c>
      <c r="E194" s="1071">
        <v>1000000046</v>
      </c>
      <c r="F194" s="1069" t="s">
        <v>773</v>
      </c>
      <c r="G194" s="1071" t="s">
        <v>570</v>
      </c>
      <c r="H194" s="1071">
        <v>2</v>
      </c>
      <c r="I194" s="1145"/>
      <c r="J194" s="1156" t="str">
        <f>IF(I194=0, "Included",IF(ISERROR(H194*I194), I194, H194*I194))</f>
        <v>Included</v>
      </c>
      <c r="K194" s="1003"/>
      <c r="M194" s="285"/>
    </row>
    <row r="195" spans="1:13" s="987" customFormat="1">
      <c r="A195" s="1071">
        <v>71</v>
      </c>
      <c r="B195" s="1071">
        <v>7000023411</v>
      </c>
      <c r="C195" s="1071">
        <v>10</v>
      </c>
      <c r="D195" s="908" t="s">
        <v>691</v>
      </c>
      <c r="E195" s="1071">
        <v>1000017887</v>
      </c>
      <c r="F195" s="1069" t="s">
        <v>772</v>
      </c>
      <c r="G195" s="1071" t="s">
        <v>570</v>
      </c>
      <c r="H195" s="1071">
        <v>2</v>
      </c>
      <c r="I195" s="1145"/>
      <c r="J195" s="1156" t="str">
        <f t="shared" si="7"/>
        <v>Included</v>
      </c>
      <c r="K195" s="1003"/>
      <c r="M195" s="285"/>
    </row>
    <row r="196" spans="1:13" s="987" customFormat="1">
      <c r="A196" s="1071">
        <v>72</v>
      </c>
      <c r="B196" s="1071">
        <v>7000023412</v>
      </c>
      <c r="C196" s="1071">
        <v>10</v>
      </c>
      <c r="D196" s="908" t="s">
        <v>691</v>
      </c>
      <c r="E196" s="1071">
        <v>1000010638</v>
      </c>
      <c r="F196" s="1069" t="s">
        <v>771</v>
      </c>
      <c r="G196" s="1071" t="s">
        <v>570</v>
      </c>
      <c r="H196" s="1071">
        <v>2</v>
      </c>
      <c r="I196" s="1145"/>
      <c r="J196" s="1156" t="str">
        <f t="shared" si="7"/>
        <v>Included</v>
      </c>
      <c r="K196" s="1003"/>
      <c r="M196" s="285"/>
    </row>
    <row r="197" spans="1:13" s="987" customFormat="1">
      <c r="A197" s="1071">
        <v>73</v>
      </c>
      <c r="B197" s="1071">
        <v>7000023413</v>
      </c>
      <c r="C197" s="1071">
        <v>10</v>
      </c>
      <c r="D197" s="908" t="s">
        <v>691</v>
      </c>
      <c r="E197" s="1071">
        <v>1000001104</v>
      </c>
      <c r="F197" s="1069" t="s">
        <v>770</v>
      </c>
      <c r="G197" s="1071" t="s">
        <v>570</v>
      </c>
      <c r="H197" s="1071">
        <v>2</v>
      </c>
      <c r="I197" s="1145"/>
      <c r="J197" s="1156" t="str">
        <f t="shared" si="7"/>
        <v>Included</v>
      </c>
      <c r="K197" s="1003"/>
      <c r="M197" s="285"/>
    </row>
    <row r="198" spans="1:13" s="987" customFormat="1">
      <c r="A198" s="1071">
        <v>74</v>
      </c>
      <c r="B198" s="1071">
        <v>7000023414</v>
      </c>
      <c r="C198" s="1071">
        <v>10</v>
      </c>
      <c r="D198" s="908" t="s">
        <v>691</v>
      </c>
      <c r="E198" s="1071">
        <v>1000036908</v>
      </c>
      <c r="F198" s="1069" t="s">
        <v>769</v>
      </c>
      <c r="G198" s="1071" t="s">
        <v>580</v>
      </c>
      <c r="H198" s="1071">
        <v>1</v>
      </c>
      <c r="I198" s="1145"/>
      <c r="J198" s="1156" t="str">
        <f t="shared" si="7"/>
        <v>Included</v>
      </c>
      <c r="K198" s="1003"/>
      <c r="M198" s="285"/>
    </row>
    <row r="199" spans="1:13" s="987" customFormat="1">
      <c r="A199" s="1071">
        <v>75</v>
      </c>
      <c r="B199" s="1071">
        <v>7000023415</v>
      </c>
      <c r="C199" s="1071">
        <v>10</v>
      </c>
      <c r="D199" s="908" t="s">
        <v>658</v>
      </c>
      <c r="E199" s="1071">
        <v>1000032050</v>
      </c>
      <c r="F199" s="1069" t="s">
        <v>677</v>
      </c>
      <c r="G199" s="1071" t="s">
        <v>580</v>
      </c>
      <c r="H199" s="1071">
        <v>2</v>
      </c>
      <c r="I199" s="1145"/>
      <c r="J199" s="1156" t="str">
        <f>IF(I199=0, "Included",IF(ISERROR(H199*I199), I199, H199*I199))</f>
        <v>Included</v>
      </c>
      <c r="K199" s="1003"/>
      <c r="M199" s="285"/>
    </row>
    <row r="200" spans="1:13" s="987" customFormat="1">
      <c r="A200" s="1071">
        <v>76</v>
      </c>
      <c r="B200" s="1071">
        <v>7000023416</v>
      </c>
      <c r="C200" s="1071">
        <v>10</v>
      </c>
      <c r="D200" s="908" t="s">
        <v>658</v>
      </c>
      <c r="E200" s="1071">
        <v>1000056265</v>
      </c>
      <c r="F200" s="1069" t="s">
        <v>650</v>
      </c>
      <c r="G200" s="1071" t="s">
        <v>580</v>
      </c>
      <c r="H200" s="1071">
        <v>11</v>
      </c>
      <c r="I200" s="1145"/>
      <c r="J200" s="1156" t="str">
        <f t="shared" ref="J200:J210" si="15">IF(I200=0, "Included",IF(ISERROR(H200*I200), I200, H200*I200))</f>
        <v>Included</v>
      </c>
      <c r="K200" s="1003"/>
      <c r="M200" s="285"/>
    </row>
    <row r="201" spans="1:13" s="987" customFormat="1">
      <c r="A201" s="1071">
        <v>77</v>
      </c>
      <c r="B201" s="1071">
        <v>7000023417</v>
      </c>
      <c r="C201" s="1071">
        <v>10</v>
      </c>
      <c r="D201" s="908" t="s">
        <v>658</v>
      </c>
      <c r="E201" s="1071">
        <v>1000056264</v>
      </c>
      <c r="F201" s="1069" t="s">
        <v>651</v>
      </c>
      <c r="G201" s="1071" t="s">
        <v>580</v>
      </c>
      <c r="H201" s="1071">
        <v>14</v>
      </c>
      <c r="I201" s="1145"/>
      <c r="J201" s="1156" t="str">
        <f t="shared" si="15"/>
        <v>Included</v>
      </c>
      <c r="K201" s="1003"/>
      <c r="M201" s="285"/>
    </row>
    <row r="202" spans="1:13" s="987" customFormat="1">
      <c r="A202" s="1071">
        <v>78</v>
      </c>
      <c r="B202" s="1071">
        <v>7000023418</v>
      </c>
      <c r="C202" s="1071">
        <v>10</v>
      </c>
      <c r="D202" s="908" t="s">
        <v>658</v>
      </c>
      <c r="E202" s="1071">
        <v>1000031887</v>
      </c>
      <c r="F202" s="1069" t="s">
        <v>622</v>
      </c>
      <c r="G202" s="1071" t="s">
        <v>580</v>
      </c>
      <c r="H202" s="1071">
        <v>12</v>
      </c>
      <c r="I202" s="1145"/>
      <c r="J202" s="1156" t="str">
        <f t="shared" si="15"/>
        <v>Included</v>
      </c>
      <c r="K202" s="1003"/>
      <c r="M202" s="285"/>
    </row>
    <row r="203" spans="1:13" s="987" customFormat="1">
      <c r="A203" s="1071">
        <v>79</v>
      </c>
      <c r="B203" s="1071">
        <v>7000023419</v>
      </c>
      <c r="C203" s="1071">
        <v>10</v>
      </c>
      <c r="D203" s="908" t="s">
        <v>658</v>
      </c>
      <c r="E203" s="1071">
        <v>1000031987</v>
      </c>
      <c r="F203" s="1069" t="s">
        <v>623</v>
      </c>
      <c r="G203" s="1071" t="s">
        <v>580</v>
      </c>
      <c r="H203" s="1071">
        <v>11</v>
      </c>
      <c r="I203" s="1145"/>
      <c r="J203" s="1156" t="str">
        <f t="shared" si="15"/>
        <v>Included</v>
      </c>
      <c r="K203" s="1003"/>
      <c r="M203" s="285"/>
    </row>
    <row r="204" spans="1:13" s="987" customFormat="1">
      <c r="A204" s="1071">
        <v>80</v>
      </c>
      <c r="B204" s="1071">
        <v>7000023420</v>
      </c>
      <c r="C204" s="1071">
        <v>10</v>
      </c>
      <c r="D204" s="908" t="s">
        <v>658</v>
      </c>
      <c r="E204" s="1071">
        <v>1000031964</v>
      </c>
      <c r="F204" s="1069" t="s">
        <v>624</v>
      </c>
      <c r="G204" s="1071" t="s">
        <v>580</v>
      </c>
      <c r="H204" s="1071">
        <v>6</v>
      </c>
      <c r="I204" s="1145"/>
      <c r="J204" s="1156" t="str">
        <f t="shared" si="15"/>
        <v>Included</v>
      </c>
      <c r="K204" s="1003"/>
      <c r="M204" s="285"/>
    </row>
    <row r="205" spans="1:13" s="987" customFormat="1">
      <c r="A205" s="1071">
        <v>81</v>
      </c>
      <c r="B205" s="1071">
        <v>7000023421</v>
      </c>
      <c r="C205" s="1071">
        <v>10</v>
      </c>
      <c r="D205" s="908" t="s">
        <v>658</v>
      </c>
      <c r="E205" s="1071">
        <v>1000031985</v>
      </c>
      <c r="F205" s="1069" t="s">
        <v>626</v>
      </c>
      <c r="G205" s="1071" t="s">
        <v>580</v>
      </c>
      <c r="H205" s="1071">
        <v>2</v>
      </c>
      <c r="I205" s="1145"/>
      <c r="J205" s="1156" t="str">
        <f t="shared" si="15"/>
        <v>Included</v>
      </c>
      <c r="K205" s="1003"/>
      <c r="M205" s="285"/>
    </row>
    <row r="206" spans="1:13" s="987" customFormat="1">
      <c r="A206" s="1071">
        <v>82</v>
      </c>
      <c r="B206" s="1071">
        <v>7000023422</v>
      </c>
      <c r="C206" s="1071">
        <v>10</v>
      </c>
      <c r="D206" s="908" t="s">
        <v>658</v>
      </c>
      <c r="E206" s="1071">
        <v>1000031976</v>
      </c>
      <c r="F206" s="1069" t="s">
        <v>627</v>
      </c>
      <c r="G206" s="1071" t="s">
        <v>580</v>
      </c>
      <c r="H206" s="1071">
        <v>6</v>
      </c>
      <c r="I206" s="1145"/>
      <c r="J206" s="1156" t="str">
        <f t="shared" si="15"/>
        <v>Included</v>
      </c>
      <c r="K206" s="1003"/>
      <c r="M206" s="285"/>
    </row>
    <row r="207" spans="1:13" s="987" customFormat="1">
      <c r="A207" s="1071">
        <v>83</v>
      </c>
      <c r="B207" s="1071">
        <v>7000023423</v>
      </c>
      <c r="C207" s="1071">
        <v>10</v>
      </c>
      <c r="D207" s="908" t="s">
        <v>658</v>
      </c>
      <c r="E207" s="1071">
        <v>1000031953</v>
      </c>
      <c r="F207" s="1069" t="s">
        <v>628</v>
      </c>
      <c r="G207" s="1071" t="s">
        <v>580</v>
      </c>
      <c r="H207" s="1071">
        <v>2</v>
      </c>
      <c r="I207" s="1145"/>
      <c r="J207" s="1156" t="str">
        <f t="shared" si="15"/>
        <v>Included</v>
      </c>
      <c r="K207" s="1003"/>
      <c r="M207" s="285"/>
    </row>
    <row r="208" spans="1:13" s="987" customFormat="1">
      <c r="A208" s="1071">
        <v>84</v>
      </c>
      <c r="B208" s="1071">
        <v>7000023424</v>
      </c>
      <c r="C208" s="1071">
        <v>10</v>
      </c>
      <c r="D208" s="908" t="s">
        <v>658</v>
      </c>
      <c r="E208" s="1071">
        <v>1000031957</v>
      </c>
      <c r="F208" s="1069" t="s">
        <v>678</v>
      </c>
      <c r="G208" s="1071" t="s">
        <v>580</v>
      </c>
      <c r="H208" s="1071">
        <v>4</v>
      </c>
      <c r="I208" s="1145"/>
      <c r="J208" s="1156" t="str">
        <f t="shared" si="15"/>
        <v>Included</v>
      </c>
      <c r="K208" s="1003"/>
      <c r="M208" s="285"/>
    </row>
    <row r="209" spans="1:13" s="987" customFormat="1">
      <c r="A209" s="1071">
        <v>85</v>
      </c>
      <c r="B209" s="1071">
        <v>7000023425</v>
      </c>
      <c r="C209" s="1071">
        <v>10</v>
      </c>
      <c r="D209" s="908" t="s">
        <v>658</v>
      </c>
      <c r="E209" s="1071">
        <v>1000031951</v>
      </c>
      <c r="F209" s="1069" t="s">
        <v>629</v>
      </c>
      <c r="G209" s="1071" t="s">
        <v>580</v>
      </c>
      <c r="H209" s="1071">
        <v>0.2</v>
      </c>
      <c r="I209" s="1145"/>
      <c r="J209" s="1156" t="str">
        <f t="shared" si="15"/>
        <v>Included</v>
      </c>
      <c r="K209" s="1003"/>
      <c r="M209" s="285"/>
    </row>
    <row r="210" spans="1:13" s="987" customFormat="1">
      <c r="A210" s="1071">
        <v>86</v>
      </c>
      <c r="B210" s="1071">
        <v>7000023426</v>
      </c>
      <c r="C210" s="1071">
        <v>10</v>
      </c>
      <c r="D210" s="908" t="s">
        <v>658</v>
      </c>
      <c r="E210" s="1071">
        <v>1000031943</v>
      </c>
      <c r="F210" s="1069" t="s">
        <v>625</v>
      </c>
      <c r="G210" s="1071" t="s">
        <v>580</v>
      </c>
      <c r="H210" s="1071">
        <v>2</v>
      </c>
      <c r="I210" s="1145"/>
      <c r="J210" s="1156" t="str">
        <f t="shared" si="15"/>
        <v>Included</v>
      </c>
      <c r="K210" s="1003"/>
      <c r="M210" s="285"/>
    </row>
    <row r="211" spans="1:13" s="987" customFormat="1">
      <c r="A211" s="1071">
        <v>87</v>
      </c>
      <c r="B211" s="1071">
        <v>7000023427</v>
      </c>
      <c r="C211" s="1071">
        <v>10</v>
      </c>
      <c r="D211" s="908" t="s">
        <v>757</v>
      </c>
      <c r="E211" s="1071">
        <v>1000006285</v>
      </c>
      <c r="F211" s="1069" t="s">
        <v>632</v>
      </c>
      <c r="G211" s="1071" t="s">
        <v>574</v>
      </c>
      <c r="H211" s="1071">
        <v>1</v>
      </c>
      <c r="I211" s="1145"/>
      <c r="J211" s="1156" t="str">
        <f>IF(I211=0, "Included",IF(ISERROR(H211*I211), I211, H211*I211))</f>
        <v>Included</v>
      </c>
      <c r="K211" s="1003"/>
      <c r="M211" s="285"/>
    </row>
    <row r="212" spans="1:13" s="987" customFormat="1" ht="49.5">
      <c r="A212" s="1071">
        <v>88</v>
      </c>
      <c r="B212" s="1071">
        <v>7000023428</v>
      </c>
      <c r="C212" s="1071">
        <v>10</v>
      </c>
      <c r="D212" s="908" t="s">
        <v>612</v>
      </c>
      <c r="E212" s="1071">
        <v>1000055459</v>
      </c>
      <c r="F212" s="1069" t="s">
        <v>732</v>
      </c>
      <c r="G212" s="1071" t="s">
        <v>574</v>
      </c>
      <c r="H212" s="1071">
        <v>6</v>
      </c>
      <c r="I212" s="1145"/>
      <c r="J212" s="1156" t="str">
        <f t="shared" ref="J212:J215" si="16">IF(I212=0, "Included",IF(ISERROR(H212*I212), I212, H212*I212))</f>
        <v>Included</v>
      </c>
      <c r="K212" s="1003"/>
      <c r="M212" s="285"/>
    </row>
    <row r="213" spans="1:13" s="987" customFormat="1">
      <c r="A213" s="1071">
        <v>89</v>
      </c>
      <c r="B213" s="1071">
        <v>7000023429</v>
      </c>
      <c r="C213" s="1071">
        <v>10</v>
      </c>
      <c r="D213" s="908" t="s">
        <v>612</v>
      </c>
      <c r="E213" s="1071">
        <v>1000012019</v>
      </c>
      <c r="F213" s="1069" t="s">
        <v>630</v>
      </c>
      <c r="G213" s="1071" t="s">
        <v>574</v>
      </c>
      <c r="H213" s="1071">
        <v>1</v>
      </c>
      <c r="I213" s="1145"/>
      <c r="J213" s="1156" t="str">
        <f t="shared" si="16"/>
        <v>Included</v>
      </c>
      <c r="K213" s="1003"/>
      <c r="M213" s="285"/>
    </row>
    <row r="214" spans="1:13" s="987" customFormat="1">
      <c r="A214" s="1071">
        <v>90</v>
      </c>
      <c r="B214" s="1071">
        <v>7000023430</v>
      </c>
      <c r="C214" s="1071">
        <v>10</v>
      </c>
      <c r="D214" s="908" t="s">
        <v>612</v>
      </c>
      <c r="E214" s="1071">
        <v>1000012022</v>
      </c>
      <c r="F214" s="1069" t="s">
        <v>575</v>
      </c>
      <c r="G214" s="1071" t="s">
        <v>570</v>
      </c>
      <c r="H214" s="1071">
        <v>1</v>
      </c>
      <c r="I214" s="1145"/>
      <c r="J214" s="1156" t="str">
        <f t="shared" si="16"/>
        <v>Included</v>
      </c>
      <c r="K214" s="1003"/>
      <c r="M214" s="285"/>
    </row>
    <row r="215" spans="1:13" s="987" customFormat="1">
      <c r="A215" s="1071">
        <v>91</v>
      </c>
      <c r="B215" s="1071">
        <v>7000023431</v>
      </c>
      <c r="C215" s="1071">
        <v>10</v>
      </c>
      <c r="D215" s="908" t="s">
        <v>612</v>
      </c>
      <c r="E215" s="1071">
        <v>1000028771</v>
      </c>
      <c r="F215" s="1069" t="s">
        <v>775</v>
      </c>
      <c r="G215" s="1071" t="s">
        <v>570</v>
      </c>
      <c r="H215" s="1071">
        <v>1</v>
      </c>
      <c r="I215" s="1145"/>
      <c r="J215" s="1156" t="str">
        <f t="shared" si="16"/>
        <v>Included</v>
      </c>
      <c r="K215" s="1003"/>
      <c r="M215" s="285"/>
    </row>
    <row r="216" spans="1:13" s="987" customFormat="1">
      <c r="A216" s="1071">
        <v>92</v>
      </c>
      <c r="B216" s="1071">
        <v>7000023432</v>
      </c>
      <c r="C216" s="1071">
        <v>10</v>
      </c>
      <c r="D216" s="908" t="s">
        <v>569</v>
      </c>
      <c r="E216" s="1071">
        <v>1000014547</v>
      </c>
      <c r="F216" s="1069" t="s">
        <v>576</v>
      </c>
      <c r="G216" s="1071" t="s">
        <v>570</v>
      </c>
      <c r="H216" s="1071">
        <v>2</v>
      </c>
      <c r="I216" s="1145"/>
      <c r="J216" s="1156" t="str">
        <f>IF(I216=0, "Included",IF(ISERROR(H216*I216), I216, H216*I216))</f>
        <v>Included</v>
      </c>
      <c r="K216" s="1003"/>
      <c r="M216" s="285"/>
    </row>
    <row r="217" spans="1:13" s="987" customFormat="1" ht="33">
      <c r="A217" s="1071">
        <v>93</v>
      </c>
      <c r="B217" s="1071">
        <v>7000023433</v>
      </c>
      <c r="C217" s="1071">
        <v>10</v>
      </c>
      <c r="D217" s="908" t="s">
        <v>569</v>
      </c>
      <c r="E217" s="1071">
        <v>1000004952</v>
      </c>
      <c r="F217" s="1069" t="s">
        <v>777</v>
      </c>
      <c r="G217" s="1071" t="s">
        <v>570</v>
      </c>
      <c r="H217" s="1071">
        <v>1</v>
      </c>
      <c r="I217" s="1145"/>
      <c r="J217" s="1156" t="str">
        <f t="shared" ref="J217:J227" si="17">IF(I217=0, "Included",IF(ISERROR(H217*I217), I217, H217*I217))</f>
        <v>Included</v>
      </c>
      <c r="K217" s="1003"/>
      <c r="M217" s="285"/>
    </row>
    <row r="218" spans="1:13" s="987" customFormat="1">
      <c r="A218" s="1071">
        <v>94</v>
      </c>
      <c r="B218" s="1071">
        <v>7000023434</v>
      </c>
      <c r="C218" s="1071">
        <v>10</v>
      </c>
      <c r="D218" s="908" t="s">
        <v>569</v>
      </c>
      <c r="E218" s="1071">
        <v>1000001894</v>
      </c>
      <c r="F218" s="1069" t="s">
        <v>577</v>
      </c>
      <c r="G218" s="1071" t="s">
        <v>570</v>
      </c>
      <c r="H218" s="1071">
        <v>2</v>
      </c>
      <c r="I218" s="1145"/>
      <c r="J218" s="1156" t="str">
        <f t="shared" si="17"/>
        <v>Included</v>
      </c>
      <c r="K218" s="1003"/>
      <c r="M218" s="285"/>
    </row>
    <row r="219" spans="1:13" s="987" customFormat="1" ht="33">
      <c r="A219" s="1071">
        <v>95</v>
      </c>
      <c r="B219" s="1071">
        <v>7000023435</v>
      </c>
      <c r="C219" s="1071">
        <v>10</v>
      </c>
      <c r="D219" s="908" t="s">
        <v>569</v>
      </c>
      <c r="E219" s="1071">
        <v>1000038387</v>
      </c>
      <c r="F219" s="1069" t="s">
        <v>581</v>
      </c>
      <c r="G219" s="1071" t="s">
        <v>570</v>
      </c>
      <c r="H219" s="1071">
        <v>10</v>
      </c>
      <c r="I219" s="1145"/>
      <c r="J219" s="1156" t="str">
        <f t="shared" si="17"/>
        <v>Included</v>
      </c>
      <c r="K219" s="1003"/>
      <c r="M219" s="285"/>
    </row>
    <row r="220" spans="1:13" s="987" customFormat="1" ht="33">
      <c r="A220" s="1071">
        <v>96</v>
      </c>
      <c r="B220" s="1071">
        <v>7000023436</v>
      </c>
      <c r="C220" s="1071">
        <v>10</v>
      </c>
      <c r="D220" s="908" t="s">
        <v>569</v>
      </c>
      <c r="E220" s="1071">
        <v>1000038325</v>
      </c>
      <c r="F220" s="1069" t="s">
        <v>578</v>
      </c>
      <c r="G220" s="1071" t="s">
        <v>570</v>
      </c>
      <c r="H220" s="1071">
        <v>20</v>
      </c>
      <c r="I220" s="1145"/>
      <c r="J220" s="1156" t="str">
        <f t="shared" si="17"/>
        <v>Included</v>
      </c>
      <c r="K220" s="1003"/>
      <c r="M220" s="285"/>
    </row>
    <row r="221" spans="1:13" s="987" customFormat="1">
      <c r="A221" s="1071">
        <v>97</v>
      </c>
      <c r="B221" s="1071">
        <v>7000023437</v>
      </c>
      <c r="C221" s="1071">
        <v>10</v>
      </c>
      <c r="D221" s="908" t="s">
        <v>569</v>
      </c>
      <c r="E221" s="1071">
        <v>1000038385</v>
      </c>
      <c r="F221" s="1069" t="s">
        <v>776</v>
      </c>
      <c r="G221" s="1071" t="s">
        <v>570</v>
      </c>
      <c r="H221" s="1071">
        <v>12</v>
      </c>
      <c r="I221" s="1145"/>
      <c r="J221" s="1156" t="str">
        <f t="shared" si="17"/>
        <v>Included</v>
      </c>
      <c r="K221" s="1003"/>
      <c r="M221" s="285"/>
    </row>
    <row r="222" spans="1:13" s="987" customFormat="1">
      <c r="A222" s="1071">
        <v>98</v>
      </c>
      <c r="B222" s="1071">
        <v>7000023438</v>
      </c>
      <c r="C222" s="1071">
        <v>10</v>
      </c>
      <c r="D222" s="908" t="s">
        <v>569</v>
      </c>
      <c r="E222" s="1071">
        <v>1000013796</v>
      </c>
      <c r="F222" s="1069" t="s">
        <v>631</v>
      </c>
      <c r="G222" s="1071" t="s">
        <v>571</v>
      </c>
      <c r="H222" s="1071">
        <v>1</v>
      </c>
      <c r="I222" s="1145"/>
      <c r="J222" s="1156" t="str">
        <f t="shared" si="17"/>
        <v>Included</v>
      </c>
      <c r="K222" s="1003"/>
      <c r="M222" s="285"/>
    </row>
    <row r="223" spans="1:13" s="987" customFormat="1" ht="33">
      <c r="A223" s="1071">
        <v>99</v>
      </c>
      <c r="B223" s="1071">
        <v>7000023439</v>
      </c>
      <c r="C223" s="1071">
        <v>10</v>
      </c>
      <c r="D223" s="908" t="s">
        <v>659</v>
      </c>
      <c r="E223" s="1071">
        <v>1000050817</v>
      </c>
      <c r="F223" s="1069" t="s">
        <v>679</v>
      </c>
      <c r="G223" s="1071" t="s">
        <v>570</v>
      </c>
      <c r="H223" s="1071">
        <v>10</v>
      </c>
      <c r="I223" s="1145"/>
      <c r="J223" s="1156" t="str">
        <f t="shared" si="17"/>
        <v>Included</v>
      </c>
      <c r="K223" s="1003"/>
      <c r="M223" s="285"/>
    </row>
    <row r="224" spans="1:13" s="987" customFormat="1" ht="33">
      <c r="A224" s="1071">
        <v>100</v>
      </c>
      <c r="B224" s="1071">
        <v>7000023440</v>
      </c>
      <c r="C224" s="1071">
        <v>10</v>
      </c>
      <c r="D224" s="908" t="s">
        <v>659</v>
      </c>
      <c r="E224" s="1071">
        <v>1000050814</v>
      </c>
      <c r="F224" s="1069" t="s">
        <v>680</v>
      </c>
      <c r="G224" s="1071" t="s">
        <v>570</v>
      </c>
      <c r="H224" s="1071">
        <v>18</v>
      </c>
      <c r="I224" s="1145"/>
      <c r="J224" s="1156" t="str">
        <f t="shared" si="17"/>
        <v>Included</v>
      </c>
      <c r="K224" s="1003"/>
      <c r="M224" s="285"/>
    </row>
    <row r="225" spans="1:13" s="987" customFormat="1" ht="33">
      <c r="A225" s="1071">
        <v>101</v>
      </c>
      <c r="B225" s="1071">
        <v>7000023441</v>
      </c>
      <c r="C225" s="1071">
        <v>10</v>
      </c>
      <c r="D225" s="908" t="s">
        <v>659</v>
      </c>
      <c r="E225" s="1071">
        <v>1000050815</v>
      </c>
      <c r="F225" s="1069" t="s">
        <v>681</v>
      </c>
      <c r="G225" s="1071" t="s">
        <v>570</v>
      </c>
      <c r="H225" s="1071">
        <v>12</v>
      </c>
      <c r="I225" s="1145"/>
      <c r="J225" s="1156" t="str">
        <f t="shared" si="17"/>
        <v>Included</v>
      </c>
      <c r="K225" s="1003"/>
      <c r="M225" s="285"/>
    </row>
    <row r="226" spans="1:13" s="987" customFormat="1" ht="33">
      <c r="A226" s="1071">
        <v>102</v>
      </c>
      <c r="B226" s="1071">
        <v>7000023442</v>
      </c>
      <c r="C226" s="1071">
        <v>10</v>
      </c>
      <c r="D226" s="908" t="s">
        <v>659</v>
      </c>
      <c r="E226" s="1071">
        <v>1000050816</v>
      </c>
      <c r="F226" s="1069" t="s">
        <v>733</v>
      </c>
      <c r="G226" s="1071" t="s">
        <v>570</v>
      </c>
      <c r="H226" s="1071">
        <v>4</v>
      </c>
      <c r="I226" s="1145"/>
      <c r="J226" s="1156" t="str">
        <f t="shared" si="17"/>
        <v>Included</v>
      </c>
      <c r="K226" s="1003"/>
      <c r="M226" s="285"/>
    </row>
    <row r="227" spans="1:13" s="987" customFormat="1" ht="33">
      <c r="A227" s="1071">
        <v>103</v>
      </c>
      <c r="B227" s="1071">
        <v>7000023443</v>
      </c>
      <c r="C227" s="1071">
        <v>10</v>
      </c>
      <c r="D227" s="908" t="s">
        <v>659</v>
      </c>
      <c r="E227" s="1071">
        <v>1000050812</v>
      </c>
      <c r="F227" s="1069" t="s">
        <v>682</v>
      </c>
      <c r="G227" s="1071" t="s">
        <v>570</v>
      </c>
      <c r="H227" s="1071">
        <v>12</v>
      </c>
      <c r="I227" s="1145"/>
      <c r="J227" s="1156" t="str">
        <f t="shared" si="17"/>
        <v>Included</v>
      </c>
      <c r="K227" s="1003"/>
      <c r="M227" s="285"/>
    </row>
    <row r="228" spans="1:13" s="987" customFormat="1" ht="33">
      <c r="A228" s="1071">
        <v>104</v>
      </c>
      <c r="B228" s="1071">
        <v>7000023444</v>
      </c>
      <c r="C228" s="1071">
        <v>10</v>
      </c>
      <c r="D228" s="908" t="s">
        <v>659</v>
      </c>
      <c r="E228" s="1071">
        <v>1000050813</v>
      </c>
      <c r="F228" s="1069" t="s">
        <v>734</v>
      </c>
      <c r="G228" s="1071" t="s">
        <v>570</v>
      </c>
      <c r="H228" s="1071">
        <v>6</v>
      </c>
      <c r="I228" s="1145"/>
      <c r="J228" s="1156" t="str">
        <f>IF(I228=0, "Included",IF(ISERROR(H228*I228), I228, H228*I228))</f>
        <v>Included</v>
      </c>
      <c r="K228" s="1003"/>
      <c r="M228" s="285"/>
    </row>
    <row r="229" spans="1:13" s="987" customFormat="1" ht="33">
      <c r="A229" s="1071">
        <v>105</v>
      </c>
      <c r="B229" s="1071">
        <v>7000023445</v>
      </c>
      <c r="C229" s="1071">
        <v>10</v>
      </c>
      <c r="D229" s="908" t="s">
        <v>659</v>
      </c>
      <c r="E229" s="1071">
        <v>1000050811</v>
      </c>
      <c r="F229" s="1069" t="s">
        <v>683</v>
      </c>
      <c r="G229" s="1071" t="s">
        <v>570</v>
      </c>
      <c r="H229" s="1071">
        <v>24</v>
      </c>
      <c r="I229" s="1145"/>
      <c r="J229" s="1156" t="str">
        <f t="shared" si="7"/>
        <v>Included</v>
      </c>
      <c r="K229" s="1003"/>
      <c r="M229" s="285"/>
    </row>
    <row r="230" spans="1:13" s="987" customFormat="1">
      <c r="A230" s="1071">
        <v>106</v>
      </c>
      <c r="B230" s="1071">
        <v>7000023480</v>
      </c>
      <c r="C230" s="1071">
        <v>10</v>
      </c>
      <c r="D230" s="908" t="s">
        <v>660</v>
      </c>
      <c r="E230" s="1071">
        <v>1000027625</v>
      </c>
      <c r="F230" s="1069" t="s">
        <v>688</v>
      </c>
      <c r="G230" s="1071" t="s">
        <v>621</v>
      </c>
      <c r="H230" s="1071">
        <v>1</v>
      </c>
      <c r="I230" s="1145"/>
      <c r="J230" s="1156" t="str">
        <f t="shared" si="7"/>
        <v>Included</v>
      </c>
      <c r="K230" s="1003"/>
      <c r="M230" s="285"/>
    </row>
    <row r="231" spans="1:13" s="987" customFormat="1">
      <c r="A231" s="1071">
        <v>107</v>
      </c>
      <c r="B231" s="1071">
        <v>7000023481</v>
      </c>
      <c r="C231" s="1071">
        <v>10</v>
      </c>
      <c r="D231" s="908" t="s">
        <v>660</v>
      </c>
      <c r="E231" s="1071">
        <v>1000028091</v>
      </c>
      <c r="F231" s="1069" t="s">
        <v>687</v>
      </c>
      <c r="G231" s="1071" t="s">
        <v>621</v>
      </c>
      <c r="H231" s="1071">
        <v>1</v>
      </c>
      <c r="I231" s="1145"/>
      <c r="J231" s="1156" t="str">
        <f t="shared" si="7"/>
        <v>Included</v>
      </c>
      <c r="K231" s="1003"/>
      <c r="M231" s="285"/>
    </row>
    <row r="232" spans="1:13" s="987" customFormat="1">
      <c r="A232" s="1071">
        <v>108</v>
      </c>
      <c r="B232" s="1071">
        <v>7000023482</v>
      </c>
      <c r="C232" s="1071">
        <v>10</v>
      </c>
      <c r="D232" s="908" t="s">
        <v>660</v>
      </c>
      <c r="E232" s="1071">
        <v>1000054976</v>
      </c>
      <c r="F232" s="1069" t="s">
        <v>686</v>
      </c>
      <c r="G232" s="1071" t="s">
        <v>621</v>
      </c>
      <c r="H232" s="1071">
        <v>1</v>
      </c>
      <c r="I232" s="1145"/>
      <c r="J232" s="1156" t="str">
        <f t="shared" si="7"/>
        <v>Included</v>
      </c>
      <c r="K232" s="1003"/>
      <c r="M232" s="285"/>
    </row>
    <row r="233" spans="1:13" s="987" customFormat="1">
      <c r="A233" s="1071">
        <v>109</v>
      </c>
      <c r="B233" s="1071">
        <v>7000023483</v>
      </c>
      <c r="C233" s="1071">
        <v>10</v>
      </c>
      <c r="D233" s="908" t="s">
        <v>660</v>
      </c>
      <c r="E233" s="1071">
        <v>1000054977</v>
      </c>
      <c r="F233" s="1069" t="s">
        <v>735</v>
      </c>
      <c r="G233" s="1071" t="s">
        <v>621</v>
      </c>
      <c r="H233" s="1071">
        <v>1</v>
      </c>
      <c r="I233" s="1145"/>
      <c r="J233" s="1156" t="str">
        <f>IF(I233=0, "Included",IF(ISERROR(H233*I233), I233, H233*I233))</f>
        <v>Included</v>
      </c>
      <c r="K233" s="1003"/>
      <c r="M233" s="285"/>
    </row>
    <row r="234" spans="1:13" s="987" customFormat="1">
      <c r="A234" s="1071">
        <v>110</v>
      </c>
      <c r="B234" s="1071">
        <v>7000023484</v>
      </c>
      <c r="C234" s="1071">
        <v>10</v>
      </c>
      <c r="D234" s="908" t="s">
        <v>660</v>
      </c>
      <c r="E234" s="1071">
        <v>1000028372</v>
      </c>
      <c r="F234" s="1069" t="s">
        <v>685</v>
      </c>
      <c r="G234" s="1071" t="s">
        <v>571</v>
      </c>
      <c r="H234" s="1071">
        <v>1</v>
      </c>
      <c r="I234" s="1145"/>
      <c r="J234" s="1156" t="str">
        <f t="shared" ref="J234:J244" si="18">IF(I234=0, "Included",IF(ISERROR(H234*I234), I234, H234*I234))</f>
        <v>Included</v>
      </c>
      <c r="K234" s="1003"/>
      <c r="M234" s="285"/>
    </row>
    <row r="235" spans="1:13" s="987" customFormat="1">
      <c r="A235" s="1071">
        <v>111</v>
      </c>
      <c r="B235" s="1071">
        <v>7000023485</v>
      </c>
      <c r="C235" s="1071">
        <v>10</v>
      </c>
      <c r="D235" s="908" t="s">
        <v>660</v>
      </c>
      <c r="E235" s="1071">
        <v>1000019912</v>
      </c>
      <c r="F235" s="1069" t="s">
        <v>614</v>
      </c>
      <c r="G235" s="1071" t="s">
        <v>571</v>
      </c>
      <c r="H235" s="1071">
        <v>1</v>
      </c>
      <c r="I235" s="1145"/>
      <c r="J235" s="1156" t="str">
        <f t="shared" si="18"/>
        <v>Included</v>
      </c>
      <c r="K235" s="1003"/>
      <c r="M235" s="285"/>
    </row>
    <row r="236" spans="1:13" s="987" customFormat="1">
      <c r="A236" s="1071">
        <v>112</v>
      </c>
      <c r="B236" s="1071">
        <v>7000023486</v>
      </c>
      <c r="C236" s="1071">
        <v>10</v>
      </c>
      <c r="D236" s="908" t="s">
        <v>660</v>
      </c>
      <c r="E236" s="1071">
        <v>1000019927</v>
      </c>
      <c r="F236" s="1069" t="s">
        <v>615</v>
      </c>
      <c r="G236" s="1071" t="s">
        <v>571</v>
      </c>
      <c r="H236" s="1071">
        <v>1</v>
      </c>
      <c r="I236" s="1145"/>
      <c r="J236" s="1156" t="str">
        <f t="shared" si="18"/>
        <v>Included</v>
      </c>
      <c r="K236" s="1003"/>
      <c r="M236" s="285"/>
    </row>
    <row r="237" spans="1:13" s="987" customFormat="1">
      <c r="A237" s="1071">
        <v>113</v>
      </c>
      <c r="B237" s="1071">
        <v>7000023487</v>
      </c>
      <c r="C237" s="1071">
        <v>10</v>
      </c>
      <c r="D237" s="908" t="s">
        <v>660</v>
      </c>
      <c r="E237" s="1071">
        <v>1000025950</v>
      </c>
      <c r="F237" s="1069" t="s">
        <v>779</v>
      </c>
      <c r="G237" s="1071" t="s">
        <v>574</v>
      </c>
      <c r="H237" s="1071">
        <v>1</v>
      </c>
      <c r="I237" s="1145"/>
      <c r="J237" s="1156" t="str">
        <f t="shared" si="18"/>
        <v>Included</v>
      </c>
      <c r="K237" s="1003"/>
      <c r="M237" s="285"/>
    </row>
    <row r="238" spans="1:13" s="987" customFormat="1">
      <c r="A238" s="1071">
        <v>114</v>
      </c>
      <c r="B238" s="1071">
        <v>7000023488</v>
      </c>
      <c r="C238" s="1071">
        <v>10</v>
      </c>
      <c r="D238" s="908" t="s">
        <v>660</v>
      </c>
      <c r="E238" s="1071">
        <v>1000032289</v>
      </c>
      <c r="F238" s="1069" t="s">
        <v>780</v>
      </c>
      <c r="G238" s="1071" t="s">
        <v>574</v>
      </c>
      <c r="H238" s="1071">
        <v>1</v>
      </c>
      <c r="I238" s="1145"/>
      <c r="J238" s="1156" t="str">
        <f t="shared" si="18"/>
        <v>Included</v>
      </c>
      <c r="K238" s="1003"/>
      <c r="M238" s="285"/>
    </row>
    <row r="239" spans="1:13" s="987" customFormat="1">
      <c r="A239" s="1071">
        <v>115</v>
      </c>
      <c r="B239" s="1071">
        <v>7000023489</v>
      </c>
      <c r="C239" s="1071">
        <v>10</v>
      </c>
      <c r="D239" s="908" t="s">
        <v>660</v>
      </c>
      <c r="E239" s="1071">
        <v>1000053851</v>
      </c>
      <c r="F239" s="1069" t="s">
        <v>684</v>
      </c>
      <c r="G239" s="1071" t="s">
        <v>621</v>
      </c>
      <c r="H239" s="1071">
        <v>1</v>
      </c>
      <c r="I239" s="1145"/>
      <c r="J239" s="1156" t="str">
        <f t="shared" si="18"/>
        <v>Included</v>
      </c>
      <c r="K239" s="1003"/>
      <c r="M239" s="285"/>
    </row>
    <row r="240" spans="1:13" s="987" customFormat="1">
      <c r="A240" s="1071">
        <v>116</v>
      </c>
      <c r="B240" s="1071">
        <v>7000023490</v>
      </c>
      <c r="C240" s="1071">
        <v>10</v>
      </c>
      <c r="D240" s="908" t="s">
        <v>660</v>
      </c>
      <c r="E240" s="1071">
        <v>1000054979</v>
      </c>
      <c r="F240" s="1069" t="s">
        <v>689</v>
      </c>
      <c r="G240" s="1071" t="s">
        <v>621</v>
      </c>
      <c r="H240" s="1071">
        <v>1</v>
      </c>
      <c r="I240" s="1145"/>
      <c r="J240" s="1156" t="str">
        <f t="shared" si="18"/>
        <v>Included</v>
      </c>
      <c r="K240" s="1003"/>
      <c r="M240" s="285"/>
    </row>
    <row r="241" spans="1:32" s="987" customFormat="1" ht="66">
      <c r="A241" s="1071">
        <v>117</v>
      </c>
      <c r="B241" s="1071">
        <v>7000023446</v>
      </c>
      <c r="C241" s="1071">
        <v>10</v>
      </c>
      <c r="D241" s="908" t="s">
        <v>756</v>
      </c>
      <c r="E241" s="1071">
        <v>1000015954</v>
      </c>
      <c r="F241" s="1069" t="s">
        <v>582</v>
      </c>
      <c r="G241" s="1071" t="s">
        <v>583</v>
      </c>
      <c r="H241" s="1071">
        <v>439</v>
      </c>
      <c r="I241" s="1145"/>
      <c r="J241" s="1156" t="str">
        <f t="shared" si="18"/>
        <v>Included</v>
      </c>
      <c r="K241" s="1003"/>
      <c r="M241" s="285"/>
    </row>
    <row r="242" spans="1:32" s="987" customFormat="1" ht="66">
      <c r="A242" s="1071">
        <v>118</v>
      </c>
      <c r="B242" s="1071">
        <v>7000023447</v>
      </c>
      <c r="C242" s="1071">
        <v>10</v>
      </c>
      <c r="D242" s="908" t="s">
        <v>756</v>
      </c>
      <c r="E242" s="1071">
        <v>1000015953</v>
      </c>
      <c r="F242" s="1069" t="s">
        <v>690</v>
      </c>
      <c r="G242" s="1071" t="s">
        <v>583</v>
      </c>
      <c r="H242" s="1071">
        <v>161</v>
      </c>
      <c r="I242" s="1145"/>
      <c r="J242" s="1156" t="str">
        <f t="shared" si="18"/>
        <v>Included</v>
      </c>
      <c r="K242" s="1003"/>
      <c r="M242" s="285"/>
    </row>
    <row r="243" spans="1:32" s="987" customFormat="1" ht="33">
      <c r="A243" s="1071">
        <v>119</v>
      </c>
      <c r="B243" s="1071">
        <v>7000023448</v>
      </c>
      <c r="C243" s="1071">
        <v>10</v>
      </c>
      <c r="D243" s="908" t="s">
        <v>756</v>
      </c>
      <c r="E243" s="1071">
        <v>1000011713</v>
      </c>
      <c r="F243" s="1069" t="s">
        <v>584</v>
      </c>
      <c r="G243" s="1071" t="s">
        <v>583</v>
      </c>
      <c r="H243" s="1071">
        <v>22</v>
      </c>
      <c r="I243" s="1145"/>
      <c r="J243" s="1156" t="str">
        <f t="shared" si="18"/>
        <v>Included</v>
      </c>
      <c r="K243" s="1003"/>
      <c r="M243" s="285"/>
    </row>
    <row r="244" spans="1:32" s="987" customFormat="1" ht="33">
      <c r="A244" s="1071">
        <v>120</v>
      </c>
      <c r="B244" s="1071">
        <v>7000023449</v>
      </c>
      <c r="C244" s="1071">
        <v>10</v>
      </c>
      <c r="D244" s="908" t="s">
        <v>756</v>
      </c>
      <c r="E244" s="1071">
        <v>1000012373</v>
      </c>
      <c r="F244" s="1069" t="s">
        <v>585</v>
      </c>
      <c r="G244" s="1071" t="s">
        <v>583</v>
      </c>
      <c r="H244" s="1071">
        <v>30</v>
      </c>
      <c r="I244" s="1145"/>
      <c r="J244" s="1156" t="str">
        <f t="shared" si="18"/>
        <v>Included</v>
      </c>
      <c r="K244" s="1003"/>
      <c r="M244" s="285"/>
    </row>
    <row r="245" spans="1:32" s="987" customFormat="1" ht="33">
      <c r="A245" s="1071">
        <v>121</v>
      </c>
      <c r="B245" s="1071">
        <v>7000023450</v>
      </c>
      <c r="C245" s="1071">
        <v>10</v>
      </c>
      <c r="D245" s="908" t="s">
        <v>755</v>
      </c>
      <c r="E245" s="1071">
        <v>1000050973</v>
      </c>
      <c r="F245" s="1069" t="s">
        <v>778</v>
      </c>
      <c r="G245" s="1071" t="s">
        <v>570</v>
      </c>
      <c r="H245" s="1071">
        <v>4</v>
      </c>
      <c r="I245" s="1145"/>
      <c r="J245" s="1156" t="str">
        <f>IF(I245=0, "Included",IF(ISERROR(H245*I245), I245, H245*I245))</f>
        <v>Included</v>
      </c>
      <c r="K245" s="1003"/>
      <c r="M245" s="285"/>
    </row>
    <row r="246" spans="1:32" s="987" customFormat="1" ht="9" customHeight="1">
      <c r="A246" s="1272"/>
      <c r="B246" s="1272"/>
      <c r="C246" s="1272"/>
      <c r="D246" s="1272"/>
      <c r="E246" s="1272"/>
      <c r="F246" s="1272"/>
      <c r="G246" s="1272"/>
      <c r="H246" s="1272"/>
      <c r="I246" s="1272"/>
      <c r="J246" s="1272"/>
      <c r="K246" s="1003"/>
      <c r="M246" s="285"/>
    </row>
    <row r="247" spans="1:32" s="1142" customFormat="1" ht="30" customHeight="1">
      <c r="A247" s="1138"/>
      <c r="B247" s="1138"/>
      <c r="C247" s="1138"/>
      <c r="D247" s="1138"/>
      <c r="E247" s="1138"/>
      <c r="F247" s="1139" t="s">
        <v>608</v>
      </c>
      <c r="G247" s="1094"/>
      <c r="H247" s="1094"/>
      <c r="I247" s="1140"/>
      <c r="J247" s="1141">
        <f>SUM(J22:J246)</f>
        <v>0</v>
      </c>
      <c r="K247" s="185"/>
    </row>
    <row r="248" spans="1:32" ht="9" customHeight="1">
      <c r="A248" s="1004"/>
      <c r="B248" s="1004"/>
      <c r="C248" s="1004"/>
      <c r="D248" s="1004"/>
      <c r="E248" s="1004"/>
      <c r="F248" s="1005"/>
      <c r="G248" s="1006"/>
      <c r="H248" s="1095"/>
      <c r="I248" s="1007"/>
      <c r="J248" s="1008"/>
      <c r="N248" s="285"/>
      <c r="O248" s="285"/>
      <c r="P248" s="285"/>
      <c r="Q248" s="285"/>
      <c r="R248" s="285"/>
      <c r="S248" s="285"/>
      <c r="T248" s="285"/>
      <c r="U248" s="285"/>
      <c r="V248" s="285"/>
      <c r="W248" s="285"/>
      <c r="X248" s="285"/>
      <c r="Y248" s="285"/>
      <c r="Z248" s="285"/>
      <c r="AA248" s="285"/>
      <c r="AB248" s="285"/>
      <c r="AC248" s="285"/>
      <c r="AD248" s="285"/>
      <c r="AE248" s="285"/>
      <c r="AF248" s="285"/>
    </row>
    <row r="249" spans="1:32" ht="6" customHeight="1">
      <c r="A249" s="1004"/>
      <c r="B249" s="1004"/>
      <c r="C249" s="1004"/>
      <c r="D249" s="1004"/>
      <c r="E249" s="1004"/>
      <c r="F249" s="1005"/>
      <c r="G249" s="1006"/>
      <c r="H249" s="1095"/>
      <c r="I249" s="1007"/>
      <c r="J249" s="1008"/>
      <c r="N249" s="285"/>
      <c r="O249" s="285"/>
      <c r="P249" s="285"/>
      <c r="Q249" s="285"/>
      <c r="R249" s="285"/>
      <c r="S249" s="285"/>
      <c r="T249" s="285"/>
      <c r="U249" s="285"/>
      <c r="V249" s="285"/>
      <c r="W249" s="285"/>
      <c r="X249" s="285"/>
      <c r="Y249" s="285"/>
      <c r="Z249" s="285"/>
      <c r="AA249" s="285"/>
      <c r="AB249" s="285"/>
      <c r="AC249" s="285"/>
      <c r="AD249" s="285"/>
      <c r="AE249" s="285"/>
      <c r="AF249" s="285"/>
    </row>
    <row r="250" spans="1:32" ht="6.75" customHeight="1">
      <c r="A250" s="916" t="s">
        <v>479</v>
      </c>
      <c r="B250" s="916"/>
      <c r="C250" s="916"/>
      <c r="D250" s="916"/>
      <c r="E250" s="916"/>
      <c r="F250" s="876"/>
      <c r="G250" s="1006"/>
      <c r="H250" s="1095"/>
      <c r="I250" s="1007"/>
      <c r="J250" s="1008"/>
      <c r="N250" s="285"/>
      <c r="O250" s="285"/>
      <c r="P250" s="285"/>
      <c r="Q250" s="285"/>
      <c r="R250" s="285"/>
      <c r="S250" s="285"/>
      <c r="T250" s="285"/>
      <c r="U250" s="285"/>
      <c r="V250" s="285"/>
      <c r="W250" s="285"/>
      <c r="X250" s="285"/>
      <c r="Y250" s="285"/>
      <c r="Z250" s="285"/>
      <c r="AA250" s="285"/>
      <c r="AB250" s="285"/>
      <c r="AC250" s="285"/>
      <c r="AD250" s="285"/>
      <c r="AE250" s="285"/>
      <c r="AF250" s="285"/>
    </row>
    <row r="251" spans="1:32" ht="63.75" customHeight="1">
      <c r="A251" s="916"/>
      <c r="B251" s="1280" t="s">
        <v>487</v>
      </c>
      <c r="C251" s="1280"/>
      <c r="D251" s="1280"/>
      <c r="E251" s="1280"/>
      <c r="F251" s="1280"/>
      <c r="G251" s="1280"/>
      <c r="H251" s="1280"/>
      <c r="I251" s="1280"/>
      <c r="J251" s="1280"/>
      <c r="N251" s="285"/>
      <c r="O251" s="285"/>
      <c r="P251" s="285"/>
      <c r="Q251" s="285"/>
      <c r="R251" s="285"/>
      <c r="S251" s="285"/>
      <c r="T251" s="285"/>
      <c r="U251" s="285"/>
      <c r="V251" s="285"/>
      <c r="W251" s="285"/>
      <c r="X251" s="285"/>
      <c r="Y251" s="285"/>
      <c r="Z251" s="285"/>
      <c r="AA251" s="285"/>
      <c r="AB251" s="285"/>
      <c r="AC251" s="285"/>
      <c r="AD251" s="285"/>
      <c r="AE251" s="285"/>
      <c r="AF251" s="285"/>
    </row>
    <row r="252" spans="1:32">
      <c r="A252" s="1009" t="s">
        <v>477</v>
      </c>
      <c r="B252" s="1010" t="str">
        <f>'Sch-1'!B254</f>
        <v>--</v>
      </c>
      <c r="C252" s="1009"/>
      <c r="D252" s="1009"/>
      <c r="E252" s="1009"/>
      <c r="F252" s="285"/>
      <c r="G252" s="1011"/>
      <c r="H252" s="11"/>
      <c r="I252" s="285"/>
      <c r="J252" s="285"/>
      <c r="N252" s="285"/>
      <c r="O252" s="285"/>
      <c r="P252" s="285"/>
      <c r="Q252" s="285"/>
      <c r="R252" s="285"/>
      <c r="S252" s="285"/>
      <c r="T252" s="285"/>
      <c r="U252" s="285"/>
      <c r="V252" s="285"/>
      <c r="W252" s="285"/>
      <c r="X252" s="285"/>
      <c r="Y252" s="285"/>
      <c r="Z252" s="285"/>
      <c r="AA252" s="285"/>
      <c r="AB252" s="285"/>
      <c r="AC252" s="285"/>
      <c r="AD252" s="285"/>
      <c r="AE252" s="285"/>
      <c r="AF252" s="285"/>
    </row>
    <row r="253" spans="1:32" ht="27.75" customHeight="1">
      <c r="A253" s="1009" t="s">
        <v>478</v>
      </c>
      <c r="B253" s="1010" t="str">
        <f>'Sch-1'!B255</f>
        <v/>
      </c>
      <c r="C253" s="1009"/>
      <c r="D253" s="1009"/>
      <c r="E253" s="1009"/>
      <c r="F253" s="285"/>
      <c r="G253" s="978"/>
      <c r="H253" s="1271" t="s">
        <v>404</v>
      </c>
      <c r="I253" s="1271"/>
      <c r="J253" s="1012" t="str">
        <f>'Sch-1'!M255</f>
        <v/>
      </c>
      <c r="N253" s="285"/>
      <c r="O253" s="285"/>
      <c r="P253" s="285"/>
      <c r="Q253" s="285"/>
      <c r="R253" s="285"/>
      <c r="S253" s="285"/>
      <c r="T253" s="285"/>
      <c r="U253" s="285"/>
      <c r="V253" s="285"/>
      <c r="W253" s="285"/>
      <c r="X253" s="285"/>
      <c r="Y253" s="285"/>
      <c r="Z253" s="285"/>
      <c r="AA253" s="285"/>
      <c r="AB253" s="285"/>
      <c r="AC253" s="285"/>
      <c r="AD253" s="285"/>
      <c r="AE253" s="285"/>
      <c r="AF253" s="285"/>
    </row>
    <row r="254" spans="1:32" ht="14.25" customHeight="1">
      <c r="A254" s="982"/>
      <c r="B254" s="982"/>
      <c r="C254" s="982"/>
      <c r="D254" s="982"/>
      <c r="E254" s="982"/>
      <c r="F254" s="1013"/>
      <c r="G254" s="982"/>
      <c r="H254" s="1271" t="s">
        <v>405</v>
      </c>
      <c r="I254" s="1271"/>
      <c r="J254" s="1012" t="str">
        <f>'Sch-1'!M256</f>
        <v/>
      </c>
      <c r="N254" s="285"/>
      <c r="O254" s="285"/>
      <c r="P254" s="285"/>
      <c r="Q254" s="285"/>
      <c r="R254" s="285"/>
      <c r="S254" s="285"/>
      <c r="T254" s="285"/>
      <c r="U254" s="285"/>
      <c r="V254" s="285"/>
      <c r="W254" s="285"/>
      <c r="X254" s="285"/>
      <c r="Y254" s="285"/>
      <c r="Z254" s="285"/>
      <c r="AA254" s="285"/>
      <c r="AB254" s="285"/>
      <c r="AC254" s="285"/>
      <c r="AD254" s="285"/>
      <c r="AE254" s="285"/>
      <c r="AF254" s="285"/>
    </row>
    <row r="255" spans="1:32" ht="10.5" customHeight="1">
      <c r="A255" s="916"/>
      <c r="B255" s="916"/>
      <c r="C255" s="916"/>
      <c r="D255" s="916"/>
      <c r="E255" s="916"/>
      <c r="F255" s="900"/>
      <c r="G255" s="1011"/>
      <c r="H255" s="11"/>
      <c r="I255" s="285"/>
      <c r="J255" s="285"/>
      <c r="N255" s="285"/>
      <c r="O255" s="285"/>
      <c r="P255" s="285"/>
      <c r="Q255" s="285"/>
      <c r="R255" s="285"/>
      <c r="S255" s="285"/>
      <c r="T255" s="285"/>
      <c r="U255" s="285"/>
      <c r="V255" s="285"/>
      <c r="W255" s="285"/>
      <c r="X255" s="285"/>
      <c r="Y255" s="285"/>
      <c r="Z255" s="285"/>
      <c r="AA255" s="285"/>
      <c r="AB255" s="285"/>
      <c r="AC255" s="285"/>
      <c r="AD255" s="285"/>
      <c r="AE255" s="285"/>
      <c r="AF255" s="285"/>
    </row>
    <row r="293" spans="1:32">
      <c r="A293" s="1014"/>
      <c r="B293" s="1014"/>
      <c r="C293" s="1014"/>
      <c r="D293" s="1014"/>
      <c r="E293" s="1014"/>
      <c r="F293" s="1015"/>
      <c r="G293" s="1014"/>
      <c r="H293" s="1096"/>
      <c r="I293" s="1014"/>
      <c r="J293" s="1014"/>
      <c r="K293" s="285"/>
      <c r="N293" s="285"/>
      <c r="O293" s="285"/>
      <c r="P293" s="285"/>
      <c r="Q293" s="285"/>
      <c r="R293" s="285"/>
      <c r="S293" s="285"/>
      <c r="T293" s="285"/>
      <c r="U293" s="285"/>
      <c r="V293" s="285"/>
      <c r="W293" s="285"/>
      <c r="X293" s="285"/>
      <c r="Y293" s="285"/>
      <c r="Z293" s="285"/>
      <c r="AA293" s="285"/>
      <c r="AB293" s="285"/>
      <c r="AC293" s="285"/>
      <c r="AD293" s="285"/>
      <c r="AE293" s="285"/>
      <c r="AF293" s="285"/>
    </row>
    <row r="294" spans="1:32">
      <c r="A294" s="1014"/>
      <c r="B294" s="1014"/>
      <c r="C294" s="1014"/>
      <c r="D294" s="1014"/>
      <c r="E294" s="1014"/>
      <c r="F294" s="1015"/>
      <c r="G294" s="1014"/>
      <c r="H294" s="1096"/>
      <c r="I294" s="1014"/>
      <c r="J294" s="1014"/>
      <c r="K294" s="285"/>
      <c r="N294" s="285"/>
      <c r="O294" s="285"/>
      <c r="P294" s="285"/>
      <c r="Q294" s="285"/>
      <c r="R294" s="285"/>
      <c r="S294" s="285"/>
      <c r="T294" s="285"/>
      <c r="U294" s="285"/>
      <c r="V294" s="285"/>
      <c r="W294" s="285"/>
      <c r="X294" s="285"/>
      <c r="Y294" s="285"/>
      <c r="Z294" s="285"/>
      <c r="AA294" s="285"/>
      <c r="AB294" s="285"/>
      <c r="AC294" s="285"/>
      <c r="AD294" s="285"/>
      <c r="AE294" s="285"/>
      <c r="AF294" s="285"/>
    </row>
    <row r="295" spans="1:32">
      <c r="A295" s="1014"/>
      <c r="B295" s="1014"/>
      <c r="C295" s="1014"/>
      <c r="D295" s="1014"/>
      <c r="E295" s="1014"/>
      <c r="F295" s="1015"/>
      <c r="G295" s="1014"/>
      <c r="H295" s="1096"/>
      <c r="I295" s="1014"/>
      <c r="J295" s="1014"/>
      <c r="K295" s="285"/>
      <c r="N295" s="285"/>
      <c r="O295" s="285"/>
      <c r="P295" s="285"/>
      <c r="Q295" s="285"/>
      <c r="R295" s="285"/>
      <c r="S295" s="285"/>
      <c r="T295" s="285"/>
      <c r="U295" s="285"/>
      <c r="V295" s="285"/>
      <c r="W295" s="285"/>
      <c r="X295" s="285"/>
      <c r="Y295" s="285"/>
      <c r="Z295" s="285"/>
      <c r="AA295" s="285"/>
      <c r="AB295" s="285"/>
      <c r="AC295" s="285"/>
      <c r="AD295" s="285"/>
      <c r="AE295" s="285"/>
      <c r="AF295" s="285"/>
    </row>
    <row r="296" spans="1:32">
      <c r="A296" s="1014"/>
      <c r="B296" s="1014"/>
      <c r="C296" s="1014"/>
      <c r="D296" s="1014"/>
      <c r="E296" s="1014"/>
      <c r="F296" s="1015"/>
      <c r="G296" s="1014"/>
      <c r="H296" s="1096"/>
      <c r="I296" s="1014"/>
      <c r="J296" s="1014"/>
      <c r="K296" s="285"/>
      <c r="N296" s="285"/>
      <c r="O296" s="285"/>
      <c r="P296" s="285"/>
      <c r="Q296" s="285"/>
      <c r="R296" s="285"/>
      <c r="S296" s="285"/>
      <c r="T296" s="285"/>
      <c r="U296" s="285"/>
      <c r="V296" s="285"/>
      <c r="W296" s="285"/>
      <c r="X296" s="285"/>
      <c r="Y296" s="285"/>
      <c r="Z296" s="285"/>
      <c r="AA296" s="285"/>
      <c r="AB296" s="285"/>
      <c r="AC296" s="285"/>
      <c r="AD296" s="285"/>
      <c r="AE296" s="285"/>
      <c r="AF296" s="285"/>
    </row>
    <row r="297" spans="1:32">
      <c r="A297" s="1014"/>
      <c r="B297" s="1014"/>
      <c r="C297" s="1014"/>
      <c r="D297" s="1014"/>
      <c r="E297" s="1014"/>
      <c r="F297" s="1015"/>
      <c r="G297" s="1014"/>
      <c r="H297" s="1096"/>
      <c r="I297" s="1014"/>
      <c r="J297" s="1014"/>
      <c r="K297" s="285"/>
      <c r="N297" s="285"/>
      <c r="O297" s="285"/>
      <c r="P297" s="285"/>
      <c r="Q297" s="285"/>
      <c r="R297" s="285"/>
      <c r="S297" s="285"/>
      <c r="T297" s="285"/>
      <c r="U297" s="285"/>
      <c r="V297" s="285"/>
      <c r="W297" s="285"/>
      <c r="X297" s="285"/>
      <c r="Y297" s="285"/>
      <c r="Z297" s="285"/>
      <c r="AA297" s="285"/>
      <c r="AB297" s="285"/>
      <c r="AC297" s="285"/>
      <c r="AD297" s="285"/>
      <c r="AE297" s="285"/>
      <c r="AF297" s="285"/>
    </row>
    <row r="298" spans="1:32">
      <c r="A298" s="1014"/>
      <c r="B298" s="1014"/>
      <c r="C298" s="1014"/>
      <c r="D298" s="1014"/>
      <c r="E298" s="1014"/>
      <c r="F298" s="1015"/>
      <c r="G298" s="1014"/>
      <c r="H298" s="1096"/>
      <c r="I298" s="1014"/>
      <c r="J298" s="1014"/>
      <c r="K298" s="285"/>
      <c r="N298" s="285"/>
      <c r="O298" s="285"/>
      <c r="P298" s="285"/>
      <c r="Q298" s="285"/>
      <c r="R298" s="285"/>
      <c r="S298" s="285"/>
      <c r="T298" s="285"/>
      <c r="U298" s="285"/>
      <c r="V298" s="285"/>
      <c r="W298" s="285"/>
      <c r="X298" s="285"/>
      <c r="Y298" s="285"/>
      <c r="Z298" s="285"/>
      <c r="AA298" s="285"/>
      <c r="AB298" s="285"/>
      <c r="AC298" s="285"/>
      <c r="AD298" s="285"/>
      <c r="AE298" s="285"/>
      <c r="AF298" s="285"/>
    </row>
    <row r="299" spans="1:32">
      <c r="A299" s="1014"/>
      <c r="B299" s="1014"/>
      <c r="C299" s="1014"/>
      <c r="D299" s="1014"/>
      <c r="E299" s="1014"/>
      <c r="F299" s="1015"/>
      <c r="G299" s="1014"/>
      <c r="H299" s="1096"/>
      <c r="I299" s="1014"/>
      <c r="J299" s="1014"/>
      <c r="K299" s="285"/>
      <c r="N299" s="285"/>
      <c r="O299" s="285"/>
      <c r="P299" s="285"/>
      <c r="Q299" s="285"/>
      <c r="R299" s="285"/>
      <c r="S299" s="285"/>
      <c r="T299" s="285"/>
      <c r="U299" s="285"/>
      <c r="V299" s="285"/>
      <c r="W299" s="285"/>
      <c r="X299" s="285"/>
      <c r="Y299" s="285"/>
      <c r="Z299" s="285"/>
      <c r="AA299" s="285"/>
      <c r="AB299" s="285"/>
      <c r="AC299" s="285"/>
      <c r="AD299" s="285"/>
      <c r="AE299" s="285"/>
      <c r="AF299" s="285"/>
    </row>
    <row r="300" spans="1:32">
      <c r="A300" s="1014"/>
      <c r="B300" s="1014"/>
      <c r="C300" s="1014"/>
      <c r="D300" s="1014"/>
      <c r="E300" s="1014"/>
      <c r="F300" s="1015"/>
      <c r="G300" s="1014"/>
      <c r="H300" s="1096"/>
      <c r="I300" s="1014"/>
      <c r="J300" s="1014"/>
      <c r="K300" s="285"/>
      <c r="N300" s="285"/>
      <c r="O300" s="285"/>
      <c r="P300" s="285"/>
      <c r="Q300" s="285"/>
      <c r="R300" s="285"/>
      <c r="S300" s="285"/>
      <c r="T300" s="285"/>
      <c r="U300" s="285"/>
      <c r="V300" s="285"/>
      <c r="W300" s="285"/>
      <c r="X300" s="285"/>
      <c r="Y300" s="285"/>
      <c r="Z300" s="285"/>
      <c r="AA300" s="285"/>
      <c r="AB300" s="285"/>
      <c r="AC300" s="285"/>
      <c r="AD300" s="285"/>
      <c r="AE300" s="285"/>
      <c r="AF300" s="285"/>
    </row>
    <row r="301" spans="1:32">
      <c r="A301" s="1014"/>
      <c r="B301" s="1014"/>
      <c r="C301" s="1014"/>
      <c r="D301" s="1014"/>
      <c r="E301" s="1014"/>
      <c r="F301" s="1015"/>
      <c r="G301" s="1014"/>
      <c r="H301" s="1096"/>
      <c r="I301" s="1014"/>
      <c r="J301" s="1014"/>
      <c r="K301" s="285"/>
      <c r="N301" s="285"/>
      <c r="O301" s="285"/>
      <c r="P301" s="285"/>
      <c r="Q301" s="285"/>
      <c r="R301" s="285"/>
      <c r="S301" s="285"/>
      <c r="T301" s="285"/>
      <c r="U301" s="285"/>
      <c r="V301" s="285"/>
      <c r="W301" s="285"/>
      <c r="X301" s="285"/>
      <c r="Y301" s="285"/>
      <c r="Z301" s="285"/>
      <c r="AA301" s="285"/>
      <c r="AB301" s="285"/>
      <c r="AC301" s="285"/>
      <c r="AD301" s="285"/>
      <c r="AE301" s="285"/>
      <c r="AF301" s="285"/>
    </row>
    <row r="302" spans="1:32">
      <c r="A302" s="1014"/>
      <c r="B302" s="1014"/>
      <c r="C302" s="1014"/>
      <c r="D302" s="1014"/>
      <c r="E302" s="1014"/>
      <c r="F302" s="1015"/>
      <c r="G302" s="1014"/>
      <c r="H302" s="1096"/>
      <c r="I302" s="1014"/>
      <c r="J302" s="1014"/>
      <c r="K302" s="285"/>
      <c r="N302" s="285"/>
      <c r="O302" s="285"/>
      <c r="P302" s="285"/>
      <c r="Q302" s="285"/>
      <c r="R302" s="285"/>
      <c r="S302" s="285"/>
      <c r="T302" s="285"/>
      <c r="U302" s="285"/>
      <c r="V302" s="285"/>
      <c r="W302" s="285"/>
      <c r="X302" s="285"/>
      <c r="Y302" s="285"/>
      <c r="Z302" s="285"/>
      <c r="AA302" s="285"/>
      <c r="AB302" s="285"/>
      <c r="AC302" s="285"/>
      <c r="AD302" s="285"/>
      <c r="AE302" s="285"/>
      <c r="AF302" s="285"/>
    </row>
    <row r="303" spans="1:32">
      <c r="A303" s="1014"/>
      <c r="B303" s="1014"/>
      <c r="C303" s="1014"/>
      <c r="D303" s="1014"/>
      <c r="E303" s="1014"/>
      <c r="F303" s="1015"/>
      <c r="G303" s="1014"/>
      <c r="H303" s="1096"/>
      <c r="I303" s="1014"/>
      <c r="J303" s="1014"/>
      <c r="K303" s="285"/>
      <c r="N303" s="285"/>
      <c r="O303" s="285"/>
      <c r="P303" s="285"/>
      <c r="Q303" s="285"/>
      <c r="R303" s="285"/>
      <c r="S303" s="285"/>
      <c r="T303" s="285"/>
      <c r="U303" s="285"/>
      <c r="V303" s="285"/>
      <c r="W303" s="285"/>
      <c r="X303" s="285"/>
      <c r="Y303" s="285"/>
      <c r="Z303" s="285"/>
      <c r="AA303" s="285"/>
      <c r="AB303" s="285"/>
      <c r="AC303" s="285"/>
      <c r="AD303" s="285"/>
      <c r="AE303" s="285"/>
      <c r="AF303" s="285"/>
    </row>
    <row r="304" spans="1:32">
      <c r="A304" s="1014"/>
      <c r="B304" s="1014"/>
      <c r="C304" s="1014"/>
      <c r="D304" s="1014"/>
      <c r="E304" s="1014"/>
      <c r="F304" s="1015"/>
      <c r="G304" s="1014"/>
      <c r="H304" s="1096"/>
      <c r="I304" s="1014"/>
      <c r="J304" s="1014"/>
      <c r="K304" s="285"/>
      <c r="N304" s="285"/>
      <c r="O304" s="285"/>
      <c r="P304" s="285"/>
      <c r="Q304" s="285"/>
      <c r="R304" s="285"/>
      <c r="S304" s="285"/>
      <c r="T304" s="285"/>
      <c r="U304" s="285"/>
      <c r="V304" s="285"/>
      <c r="W304" s="285"/>
      <c r="X304" s="285"/>
      <c r="Y304" s="285"/>
      <c r="Z304" s="285"/>
      <c r="AA304" s="285"/>
      <c r="AB304" s="285"/>
      <c r="AC304" s="285"/>
      <c r="AD304" s="285"/>
      <c r="AE304" s="285"/>
      <c r="AF304" s="285"/>
    </row>
    <row r="305" spans="1:32">
      <c r="A305" s="1014"/>
      <c r="B305" s="1014"/>
      <c r="C305" s="1014"/>
      <c r="D305" s="1014"/>
      <c r="E305" s="1014"/>
      <c r="F305" s="1015"/>
      <c r="G305" s="1014"/>
      <c r="H305" s="1096"/>
      <c r="I305" s="1014"/>
      <c r="J305" s="1014"/>
      <c r="K305" s="285"/>
      <c r="N305" s="285"/>
      <c r="O305" s="285"/>
      <c r="P305" s="285"/>
      <c r="Q305" s="285"/>
      <c r="R305" s="285"/>
      <c r="S305" s="285"/>
      <c r="T305" s="285"/>
      <c r="U305" s="285"/>
      <c r="V305" s="285"/>
      <c r="W305" s="285"/>
      <c r="X305" s="285"/>
      <c r="Y305" s="285"/>
      <c r="Z305" s="285"/>
      <c r="AA305" s="285"/>
      <c r="AB305" s="285"/>
      <c r="AC305" s="285"/>
      <c r="AD305" s="285"/>
      <c r="AE305" s="285"/>
      <c r="AF305" s="285"/>
    </row>
    <row r="306" spans="1:32">
      <c r="A306" s="1014"/>
      <c r="B306" s="1014"/>
      <c r="C306" s="1014"/>
      <c r="D306" s="1014"/>
      <c r="E306" s="1014"/>
      <c r="F306" s="1015"/>
      <c r="G306" s="1014"/>
      <c r="H306" s="1096"/>
      <c r="I306" s="1014"/>
      <c r="J306" s="1014"/>
      <c r="K306" s="285"/>
      <c r="N306" s="285"/>
      <c r="O306" s="285"/>
      <c r="P306" s="285"/>
      <c r="Q306" s="285"/>
      <c r="R306" s="285"/>
      <c r="S306" s="285"/>
      <c r="T306" s="285"/>
      <c r="U306" s="285"/>
      <c r="V306" s="285"/>
      <c r="W306" s="285"/>
      <c r="X306" s="285"/>
      <c r="Y306" s="285"/>
      <c r="Z306" s="285"/>
      <c r="AA306" s="285"/>
      <c r="AB306" s="285"/>
      <c r="AC306" s="285"/>
      <c r="AD306" s="285"/>
      <c r="AE306" s="285"/>
      <c r="AF306" s="285"/>
    </row>
    <row r="307" spans="1:32">
      <c r="A307" s="1014"/>
      <c r="B307" s="1014"/>
      <c r="C307" s="1014"/>
      <c r="D307" s="1014"/>
      <c r="E307" s="1014"/>
      <c r="F307" s="1015"/>
      <c r="G307" s="1014"/>
      <c r="H307" s="1096"/>
      <c r="I307" s="1014"/>
      <c r="J307" s="1014"/>
      <c r="K307" s="285"/>
      <c r="N307" s="285"/>
      <c r="O307" s="285"/>
      <c r="P307" s="285"/>
      <c r="Q307" s="285"/>
      <c r="R307" s="285"/>
      <c r="S307" s="285"/>
      <c r="T307" s="285"/>
      <c r="U307" s="285"/>
      <c r="V307" s="285"/>
      <c r="W307" s="285"/>
      <c r="X307" s="285"/>
      <c r="Y307" s="285"/>
      <c r="Z307" s="285"/>
      <c r="AA307" s="285"/>
      <c r="AB307" s="285"/>
      <c r="AC307" s="285"/>
      <c r="AD307" s="285"/>
      <c r="AE307" s="285"/>
      <c r="AF307" s="285"/>
    </row>
    <row r="308" spans="1:32">
      <c r="A308" s="1014"/>
      <c r="B308" s="1014"/>
      <c r="C308" s="1014"/>
      <c r="D308" s="1014"/>
      <c r="E308" s="1014"/>
      <c r="F308" s="1015"/>
      <c r="G308" s="1014"/>
      <c r="H308" s="1096"/>
      <c r="I308" s="1014"/>
      <c r="J308" s="1014"/>
      <c r="K308" s="285"/>
      <c r="N308" s="285"/>
      <c r="O308" s="285"/>
      <c r="P308" s="285"/>
      <c r="Q308" s="285"/>
      <c r="R308" s="285"/>
      <c r="S308" s="285"/>
      <c r="T308" s="285"/>
      <c r="U308" s="285"/>
      <c r="V308" s="285"/>
      <c r="W308" s="285"/>
      <c r="X308" s="285"/>
      <c r="Y308" s="285"/>
      <c r="Z308" s="285"/>
      <c r="AA308" s="285"/>
      <c r="AB308" s="285"/>
      <c r="AC308" s="285"/>
      <c r="AD308" s="285"/>
      <c r="AE308" s="285"/>
      <c r="AF308" s="285"/>
    </row>
    <row r="309" spans="1:32">
      <c r="A309" s="1014"/>
      <c r="B309" s="1014"/>
      <c r="C309" s="1014"/>
      <c r="D309" s="1014"/>
      <c r="E309" s="1014"/>
      <c r="F309" s="1015"/>
      <c r="G309" s="1014"/>
      <c r="H309" s="1096"/>
      <c r="I309" s="1014"/>
      <c r="J309" s="1014"/>
      <c r="K309" s="285"/>
      <c r="N309" s="285"/>
      <c r="O309" s="285"/>
      <c r="P309" s="285"/>
      <c r="Q309" s="285"/>
      <c r="R309" s="285"/>
      <c r="S309" s="285"/>
      <c r="T309" s="285"/>
      <c r="U309" s="285"/>
      <c r="V309" s="285"/>
      <c r="W309" s="285"/>
      <c r="X309" s="285"/>
      <c r="Y309" s="285"/>
      <c r="Z309" s="285"/>
      <c r="AA309" s="285"/>
      <c r="AB309" s="285"/>
      <c r="AC309" s="285"/>
      <c r="AD309" s="285"/>
      <c r="AE309" s="285"/>
      <c r="AF309" s="285"/>
    </row>
    <row r="310" spans="1:32">
      <c r="A310" s="1014"/>
      <c r="B310" s="1014"/>
      <c r="C310" s="1014"/>
      <c r="D310" s="1014"/>
      <c r="E310" s="1014"/>
      <c r="F310" s="1015"/>
      <c r="G310" s="1014"/>
      <c r="H310" s="1096"/>
      <c r="I310" s="1014"/>
      <c r="J310" s="1014"/>
      <c r="K310" s="285"/>
      <c r="N310" s="285"/>
      <c r="O310" s="285"/>
      <c r="P310" s="285"/>
      <c r="Q310" s="285"/>
      <c r="R310" s="285"/>
      <c r="S310" s="285"/>
      <c r="T310" s="285"/>
      <c r="U310" s="285"/>
      <c r="V310" s="285"/>
      <c r="W310" s="285"/>
      <c r="X310" s="285"/>
      <c r="Y310" s="285"/>
      <c r="Z310" s="285"/>
      <c r="AA310" s="285"/>
      <c r="AB310" s="285"/>
      <c r="AC310" s="285"/>
      <c r="AD310" s="285"/>
      <c r="AE310" s="285"/>
      <c r="AF310" s="285"/>
    </row>
    <row r="311" spans="1:32">
      <c r="A311" s="1014"/>
      <c r="B311" s="1014"/>
      <c r="C311" s="1014"/>
      <c r="D311" s="1014"/>
      <c r="E311" s="1014"/>
      <c r="F311" s="1015"/>
      <c r="G311" s="1014"/>
      <c r="H311" s="1096"/>
      <c r="I311" s="1014"/>
      <c r="J311" s="1014"/>
      <c r="K311" s="285"/>
      <c r="N311" s="285"/>
      <c r="O311" s="285"/>
      <c r="P311" s="285"/>
      <c r="Q311" s="285"/>
      <c r="R311" s="285"/>
      <c r="S311" s="285"/>
      <c r="T311" s="285"/>
      <c r="U311" s="285"/>
      <c r="V311" s="285"/>
      <c r="W311" s="285"/>
      <c r="X311" s="285"/>
      <c r="Y311" s="285"/>
      <c r="Z311" s="285"/>
      <c r="AA311" s="285"/>
      <c r="AB311" s="285"/>
      <c r="AC311" s="285"/>
      <c r="AD311" s="285"/>
      <c r="AE311" s="285"/>
      <c r="AF311" s="285"/>
    </row>
    <row r="312" spans="1:32">
      <c r="A312" s="1014"/>
      <c r="B312" s="1014"/>
      <c r="C312" s="1014"/>
      <c r="D312" s="1014"/>
      <c r="E312" s="1014"/>
      <c r="F312" s="1015"/>
      <c r="G312" s="1014"/>
      <c r="H312" s="1096"/>
      <c r="I312" s="1014"/>
      <c r="J312" s="1014"/>
      <c r="K312" s="285"/>
      <c r="N312" s="285"/>
      <c r="O312" s="285"/>
      <c r="P312" s="285"/>
      <c r="Q312" s="285"/>
      <c r="R312" s="285"/>
      <c r="S312" s="285"/>
      <c r="T312" s="285"/>
      <c r="U312" s="285"/>
      <c r="V312" s="285"/>
      <c r="W312" s="285"/>
      <c r="X312" s="285"/>
      <c r="Y312" s="285"/>
      <c r="Z312" s="285"/>
      <c r="AA312" s="285"/>
      <c r="AB312" s="285"/>
      <c r="AC312" s="285"/>
      <c r="AD312" s="285"/>
      <c r="AE312" s="285"/>
      <c r="AF312" s="285"/>
    </row>
    <row r="313" spans="1:32">
      <c r="A313" s="1014"/>
      <c r="B313" s="1014"/>
      <c r="C313" s="1014"/>
      <c r="D313" s="1014"/>
      <c r="E313" s="1014"/>
      <c r="F313" s="1015"/>
      <c r="G313" s="1014"/>
      <c r="H313" s="1096"/>
      <c r="I313" s="1014"/>
      <c r="J313" s="1014"/>
      <c r="K313" s="285"/>
      <c r="N313" s="285"/>
      <c r="O313" s="285"/>
      <c r="P313" s="285"/>
      <c r="Q313" s="285"/>
      <c r="R313" s="285"/>
      <c r="S313" s="285"/>
      <c r="T313" s="285"/>
      <c r="U313" s="285"/>
      <c r="V313" s="285"/>
      <c r="W313" s="285"/>
      <c r="X313" s="285"/>
      <c r="Y313" s="285"/>
      <c r="Z313" s="285"/>
      <c r="AA313" s="285"/>
      <c r="AB313" s="285"/>
      <c r="AC313" s="285"/>
      <c r="AD313" s="285"/>
      <c r="AE313" s="285"/>
      <c r="AF313" s="285"/>
    </row>
    <row r="314" spans="1:32">
      <c r="A314" s="1014"/>
      <c r="B314" s="1014"/>
      <c r="C314" s="1014"/>
      <c r="D314" s="1014"/>
      <c r="E314" s="1014"/>
      <c r="F314" s="1015"/>
      <c r="G314" s="1014"/>
      <c r="H314" s="1096"/>
      <c r="I314" s="1014"/>
      <c r="J314" s="1014"/>
      <c r="K314" s="285"/>
      <c r="N314" s="285"/>
      <c r="O314" s="285"/>
      <c r="P314" s="285"/>
      <c r="Q314" s="285"/>
      <c r="R314" s="285"/>
      <c r="S314" s="285"/>
      <c r="T314" s="285"/>
      <c r="U314" s="285"/>
      <c r="V314" s="285"/>
      <c r="W314" s="285"/>
      <c r="X314" s="285"/>
      <c r="Y314" s="285"/>
      <c r="Z314" s="285"/>
      <c r="AA314" s="285"/>
      <c r="AB314" s="285"/>
      <c r="AC314" s="285"/>
      <c r="AD314" s="285"/>
      <c r="AE314" s="285"/>
      <c r="AF314" s="285"/>
    </row>
    <row r="315" spans="1:32">
      <c r="A315" s="1014"/>
      <c r="B315" s="1014"/>
      <c r="C315" s="1014"/>
      <c r="D315" s="1014"/>
      <c r="E315" s="1014"/>
      <c r="F315" s="1015"/>
      <c r="G315" s="1014"/>
      <c r="H315" s="1096"/>
      <c r="I315" s="1014"/>
      <c r="J315" s="1014"/>
      <c r="K315" s="285"/>
      <c r="N315" s="285"/>
      <c r="O315" s="285"/>
      <c r="P315" s="285"/>
      <c r="Q315" s="285"/>
      <c r="R315" s="285"/>
      <c r="S315" s="285"/>
      <c r="T315" s="285"/>
      <c r="U315" s="285"/>
      <c r="V315" s="285"/>
      <c r="W315" s="285"/>
      <c r="X315" s="285"/>
      <c r="Y315" s="285"/>
      <c r="Z315" s="285"/>
      <c r="AA315" s="285"/>
      <c r="AB315" s="285"/>
      <c r="AC315" s="285"/>
      <c r="AD315" s="285"/>
      <c r="AE315" s="285"/>
      <c r="AF315" s="285"/>
    </row>
    <row r="316" spans="1:32">
      <c r="A316" s="1014"/>
      <c r="B316" s="1014"/>
      <c r="C316" s="1014"/>
      <c r="D316" s="1014"/>
      <c r="E316" s="1014"/>
      <c r="F316" s="1016"/>
      <c r="G316" s="1014"/>
      <c r="H316" s="1096"/>
      <c r="I316" s="1017"/>
      <c r="J316" s="1017"/>
      <c r="K316" s="285"/>
      <c r="N316" s="285"/>
      <c r="O316" s="285"/>
      <c r="P316" s="285"/>
      <c r="Q316" s="285"/>
      <c r="R316" s="285"/>
      <c r="S316" s="285"/>
      <c r="T316" s="285"/>
      <c r="U316" s="285"/>
      <c r="V316" s="285"/>
      <c r="W316" s="285"/>
      <c r="X316" s="285"/>
      <c r="Y316" s="285"/>
      <c r="Z316" s="285"/>
      <c r="AA316" s="285"/>
      <c r="AB316" s="285"/>
      <c r="AC316" s="285"/>
      <c r="AD316" s="285"/>
      <c r="AE316" s="285"/>
      <c r="AF316" s="285"/>
    </row>
    <row r="317" spans="1:32">
      <c r="A317" s="1014"/>
      <c r="B317" s="1014"/>
      <c r="C317" s="1014"/>
      <c r="D317" s="1014"/>
      <c r="E317" s="1014"/>
      <c r="F317" s="1016"/>
      <c r="G317" s="1014"/>
      <c r="H317" s="1096"/>
      <c r="I317" s="1017"/>
      <c r="J317" s="1017"/>
      <c r="K317" s="285"/>
      <c r="N317" s="285"/>
      <c r="O317" s="285"/>
      <c r="P317" s="285"/>
      <c r="Q317" s="285"/>
      <c r="R317" s="285"/>
      <c r="S317" s="285"/>
      <c r="T317" s="285"/>
      <c r="U317" s="285"/>
      <c r="V317" s="285"/>
      <c r="W317" s="285"/>
      <c r="X317" s="285"/>
      <c r="Y317" s="285"/>
      <c r="Z317" s="285"/>
      <c r="AA317" s="285"/>
      <c r="AB317" s="285"/>
      <c r="AC317" s="285"/>
      <c r="AD317" s="285"/>
      <c r="AE317" s="285"/>
      <c r="AF317" s="285"/>
    </row>
    <row r="318" spans="1:32">
      <c r="A318" s="1014"/>
      <c r="B318" s="1014"/>
      <c r="C318" s="1014"/>
      <c r="D318" s="1014"/>
      <c r="E318" s="1014"/>
      <c r="F318" s="1016"/>
      <c r="G318" s="1014"/>
      <c r="H318" s="1096"/>
      <c r="I318" s="1017"/>
      <c r="J318" s="1017"/>
      <c r="K318" s="285"/>
      <c r="N318" s="285"/>
      <c r="O318" s="285"/>
      <c r="P318" s="285"/>
      <c r="Q318" s="285"/>
      <c r="R318" s="285"/>
      <c r="S318" s="285"/>
      <c r="T318" s="285"/>
      <c r="U318" s="285"/>
      <c r="V318" s="285"/>
      <c r="W318" s="285"/>
      <c r="X318" s="285"/>
      <c r="Y318" s="285"/>
      <c r="Z318" s="285"/>
      <c r="AA318" s="285"/>
      <c r="AB318" s="285"/>
      <c r="AC318" s="285"/>
      <c r="AD318" s="285"/>
      <c r="AE318" s="285"/>
      <c r="AF318" s="285"/>
    </row>
    <row r="319" spans="1:32">
      <c r="A319" s="1014"/>
      <c r="B319" s="1014"/>
      <c r="C319" s="1014"/>
      <c r="D319" s="1014"/>
      <c r="E319" s="1014"/>
      <c r="F319" s="1016"/>
      <c r="G319" s="1014"/>
      <c r="H319" s="1096"/>
      <c r="I319" s="1017"/>
      <c r="J319" s="1017"/>
      <c r="K319" s="285"/>
      <c r="N319" s="285"/>
      <c r="O319" s="285"/>
      <c r="P319" s="285"/>
      <c r="Q319" s="285"/>
      <c r="R319" s="285"/>
      <c r="S319" s="285"/>
      <c r="T319" s="285"/>
      <c r="U319" s="285"/>
      <c r="V319" s="285"/>
      <c r="W319" s="285"/>
      <c r="X319" s="285"/>
      <c r="Y319" s="285"/>
      <c r="Z319" s="285"/>
      <c r="AA319" s="285"/>
      <c r="AB319" s="285"/>
      <c r="AC319" s="285"/>
      <c r="AD319" s="285"/>
      <c r="AE319" s="285"/>
      <c r="AF319" s="285"/>
    </row>
    <row r="320" spans="1:32">
      <c r="A320" s="1014"/>
      <c r="B320" s="1014"/>
      <c r="C320" s="1014"/>
      <c r="D320" s="1014"/>
      <c r="E320" s="1014"/>
      <c r="F320" s="1016"/>
      <c r="G320" s="1014"/>
      <c r="H320" s="1096"/>
      <c r="I320" s="1017"/>
      <c r="J320" s="1017"/>
      <c r="K320" s="285"/>
      <c r="N320" s="285"/>
      <c r="O320" s="285"/>
      <c r="P320" s="285"/>
      <c r="Q320" s="285"/>
      <c r="R320" s="285"/>
      <c r="S320" s="285"/>
      <c r="T320" s="285"/>
      <c r="U320" s="285"/>
      <c r="V320" s="285"/>
      <c r="W320" s="285"/>
      <c r="X320" s="285"/>
      <c r="Y320" s="285"/>
      <c r="Z320" s="285"/>
      <c r="AA320" s="285"/>
      <c r="AB320" s="285"/>
      <c r="AC320" s="285"/>
      <c r="AD320" s="285"/>
      <c r="AE320" s="285"/>
      <c r="AF320" s="285"/>
    </row>
    <row r="321" spans="1:32">
      <c r="A321" s="1014"/>
      <c r="B321" s="1014"/>
      <c r="C321" s="1014"/>
      <c r="D321" s="1014"/>
      <c r="E321" s="1014"/>
      <c r="F321" s="1016"/>
      <c r="G321" s="1014"/>
      <c r="H321" s="1096"/>
      <c r="I321" s="1017"/>
      <c r="J321" s="1017"/>
      <c r="K321" s="285"/>
      <c r="N321" s="285"/>
      <c r="O321" s="285"/>
      <c r="P321" s="285"/>
      <c r="Q321" s="285"/>
      <c r="R321" s="285"/>
      <c r="S321" s="285"/>
      <c r="T321" s="285"/>
      <c r="U321" s="285"/>
      <c r="V321" s="285"/>
      <c r="W321" s="285"/>
      <c r="X321" s="285"/>
      <c r="Y321" s="285"/>
      <c r="Z321" s="285"/>
      <c r="AA321" s="285"/>
      <c r="AB321" s="285"/>
      <c r="AC321" s="285"/>
      <c r="AD321" s="285"/>
      <c r="AE321" s="285"/>
      <c r="AF321" s="285"/>
    </row>
    <row r="322" spans="1:32">
      <c r="A322" s="1014"/>
      <c r="B322" s="1014"/>
      <c r="C322" s="1014"/>
      <c r="D322" s="1014"/>
      <c r="E322" s="1014"/>
      <c r="F322" s="1016"/>
      <c r="G322" s="1014"/>
      <c r="H322" s="1096"/>
      <c r="I322" s="1017"/>
      <c r="J322" s="1017"/>
      <c r="K322" s="285"/>
      <c r="N322" s="285"/>
      <c r="O322" s="285"/>
      <c r="P322" s="285"/>
      <c r="Q322" s="285"/>
      <c r="R322" s="285"/>
      <c r="S322" s="285"/>
      <c r="T322" s="285"/>
      <c r="U322" s="285"/>
      <c r="V322" s="285"/>
      <c r="W322" s="285"/>
      <c r="X322" s="285"/>
      <c r="Y322" s="285"/>
      <c r="Z322" s="285"/>
      <c r="AA322" s="285"/>
      <c r="AB322" s="285"/>
      <c r="AC322" s="285"/>
      <c r="AD322" s="285"/>
      <c r="AE322" s="285"/>
      <c r="AF322" s="285"/>
    </row>
    <row r="323" spans="1:32">
      <c r="A323" s="1014"/>
      <c r="B323" s="1014"/>
      <c r="C323" s="1014"/>
      <c r="D323" s="1014"/>
      <c r="E323" s="1014"/>
      <c r="F323" s="1016"/>
      <c r="G323" s="1014"/>
      <c r="H323" s="1096"/>
      <c r="I323" s="1017"/>
      <c r="J323" s="1017"/>
      <c r="K323" s="285"/>
      <c r="N323" s="285"/>
      <c r="O323" s="285"/>
      <c r="P323" s="285"/>
      <c r="Q323" s="285"/>
      <c r="R323" s="285"/>
      <c r="S323" s="285"/>
      <c r="T323" s="285"/>
      <c r="U323" s="285"/>
      <c r="V323" s="285"/>
      <c r="W323" s="285"/>
      <c r="X323" s="285"/>
      <c r="Y323" s="285"/>
      <c r="Z323" s="285"/>
      <c r="AA323" s="285"/>
      <c r="AB323" s="285"/>
      <c r="AC323" s="285"/>
      <c r="AD323" s="285"/>
      <c r="AE323" s="285"/>
      <c r="AF323" s="285"/>
    </row>
    <row r="324" spans="1:32">
      <c r="A324" s="1014"/>
      <c r="B324" s="1014"/>
      <c r="C324" s="1014"/>
      <c r="D324" s="1014"/>
      <c r="E324" s="1014"/>
      <c r="F324" s="1016"/>
      <c r="G324" s="1014"/>
      <c r="H324" s="1096"/>
      <c r="I324" s="1017"/>
      <c r="J324" s="1017"/>
      <c r="K324" s="285"/>
      <c r="N324" s="285"/>
      <c r="O324" s="285"/>
      <c r="P324" s="285"/>
      <c r="Q324" s="285"/>
      <c r="R324" s="285"/>
      <c r="S324" s="285"/>
      <c r="T324" s="285"/>
      <c r="U324" s="285"/>
      <c r="V324" s="285"/>
      <c r="W324" s="285"/>
      <c r="X324" s="285"/>
      <c r="Y324" s="285"/>
      <c r="Z324" s="285"/>
      <c r="AA324" s="285"/>
      <c r="AB324" s="285"/>
      <c r="AC324" s="285"/>
      <c r="AD324" s="285"/>
      <c r="AE324" s="285"/>
      <c r="AF324" s="285"/>
    </row>
    <row r="325" spans="1:32">
      <c r="A325" s="1014"/>
      <c r="B325" s="1014"/>
      <c r="C325" s="1014"/>
      <c r="D325" s="1014"/>
      <c r="E325" s="1014"/>
      <c r="F325" s="1016"/>
      <c r="G325" s="1014"/>
      <c r="H325" s="1096"/>
      <c r="I325" s="1017"/>
      <c r="J325" s="1017"/>
      <c r="K325" s="285"/>
      <c r="N325" s="285"/>
      <c r="O325" s="285"/>
      <c r="P325" s="285"/>
      <c r="Q325" s="285"/>
      <c r="R325" s="285"/>
      <c r="S325" s="285"/>
      <c r="T325" s="285"/>
      <c r="U325" s="285"/>
      <c r="V325" s="285"/>
      <c r="W325" s="285"/>
      <c r="X325" s="285"/>
      <c r="Y325" s="285"/>
      <c r="Z325" s="285"/>
      <c r="AA325" s="285"/>
      <c r="AB325" s="285"/>
      <c r="AC325" s="285"/>
      <c r="AD325" s="285"/>
      <c r="AE325" s="285"/>
      <c r="AF325" s="285"/>
    </row>
    <row r="326" spans="1:32">
      <c r="A326" s="1014"/>
      <c r="B326" s="1014"/>
      <c r="C326" s="1014"/>
      <c r="D326" s="1014"/>
      <c r="E326" s="1014"/>
      <c r="F326" s="1016"/>
      <c r="G326" s="1014"/>
      <c r="H326" s="1096"/>
      <c r="I326" s="1017"/>
      <c r="J326" s="1017"/>
      <c r="K326" s="285"/>
      <c r="N326" s="285"/>
      <c r="O326" s="285"/>
      <c r="P326" s="285"/>
      <c r="Q326" s="285"/>
      <c r="R326" s="285"/>
      <c r="S326" s="285"/>
      <c r="T326" s="285"/>
      <c r="U326" s="285"/>
      <c r="V326" s="285"/>
      <c r="W326" s="285"/>
      <c r="X326" s="285"/>
      <c r="Y326" s="285"/>
      <c r="Z326" s="285"/>
      <c r="AA326" s="285"/>
      <c r="AB326" s="285"/>
      <c r="AC326" s="285"/>
      <c r="AD326" s="285"/>
      <c r="AE326" s="285"/>
      <c r="AF326" s="285"/>
    </row>
    <row r="327" spans="1:32">
      <c r="A327" s="1014"/>
      <c r="B327" s="1014"/>
      <c r="C327" s="1014"/>
      <c r="D327" s="1014"/>
      <c r="E327" s="1014"/>
      <c r="F327" s="1016"/>
      <c r="G327" s="1014"/>
      <c r="H327" s="1096"/>
      <c r="I327" s="1017"/>
      <c r="J327" s="1017"/>
      <c r="K327" s="285"/>
      <c r="N327" s="285"/>
      <c r="O327" s="285"/>
      <c r="P327" s="285"/>
      <c r="Q327" s="285"/>
      <c r="R327" s="285"/>
      <c r="S327" s="285"/>
      <c r="T327" s="285"/>
      <c r="U327" s="285"/>
      <c r="V327" s="285"/>
      <c r="W327" s="285"/>
      <c r="X327" s="285"/>
      <c r="Y327" s="285"/>
      <c r="Z327" s="285"/>
      <c r="AA327" s="285"/>
      <c r="AB327" s="285"/>
      <c r="AC327" s="285"/>
      <c r="AD327" s="285"/>
      <c r="AE327" s="285"/>
      <c r="AF327" s="285"/>
    </row>
    <row r="328" spans="1:32">
      <c r="A328" s="1014"/>
      <c r="B328" s="1014"/>
      <c r="C328" s="1014"/>
      <c r="D328" s="1014"/>
      <c r="E328" s="1014"/>
      <c r="F328" s="1016"/>
      <c r="G328" s="1014"/>
      <c r="H328" s="1096"/>
      <c r="I328" s="1017"/>
      <c r="J328" s="1017"/>
      <c r="K328" s="285"/>
      <c r="N328" s="285"/>
      <c r="O328" s="285"/>
      <c r="P328" s="285"/>
      <c r="Q328" s="285"/>
      <c r="R328" s="285"/>
      <c r="S328" s="285"/>
      <c r="T328" s="285"/>
      <c r="U328" s="285"/>
      <c r="V328" s="285"/>
      <c r="W328" s="285"/>
      <c r="X328" s="285"/>
      <c r="Y328" s="285"/>
      <c r="Z328" s="285"/>
      <c r="AA328" s="285"/>
      <c r="AB328" s="285"/>
      <c r="AC328" s="285"/>
      <c r="AD328" s="285"/>
      <c r="AE328" s="285"/>
      <c r="AF328" s="285"/>
    </row>
    <row r="329" spans="1:32">
      <c r="A329" s="1014"/>
      <c r="B329" s="1014"/>
      <c r="C329" s="1014"/>
      <c r="D329" s="1014"/>
      <c r="E329" s="1014"/>
      <c r="F329" s="1016"/>
      <c r="G329" s="1014"/>
      <c r="H329" s="1096"/>
      <c r="I329" s="1017"/>
      <c r="J329" s="1017"/>
      <c r="K329" s="285"/>
      <c r="N329" s="285"/>
      <c r="O329" s="285"/>
      <c r="P329" s="285"/>
      <c r="Q329" s="285"/>
      <c r="R329" s="285"/>
      <c r="S329" s="285"/>
      <c r="T329" s="285"/>
      <c r="U329" s="285"/>
      <c r="V329" s="285"/>
      <c r="W329" s="285"/>
      <c r="X329" s="285"/>
      <c r="Y329" s="285"/>
      <c r="Z329" s="285"/>
      <c r="AA329" s="285"/>
      <c r="AB329" s="285"/>
      <c r="AC329" s="285"/>
      <c r="AD329" s="285"/>
      <c r="AE329" s="285"/>
      <c r="AF329" s="285"/>
    </row>
    <row r="330" spans="1:32">
      <c r="A330" s="1014"/>
      <c r="B330" s="1014"/>
      <c r="C330" s="1014"/>
      <c r="D330" s="1014"/>
      <c r="E330" s="1014"/>
      <c r="F330" s="1016"/>
      <c r="G330" s="1014"/>
      <c r="H330" s="1096"/>
      <c r="I330" s="1017"/>
      <c r="J330" s="1017"/>
      <c r="K330" s="285"/>
      <c r="N330" s="285"/>
      <c r="O330" s="285"/>
      <c r="P330" s="285"/>
      <c r="Q330" s="285"/>
      <c r="R330" s="285"/>
      <c r="S330" s="285"/>
      <c r="T330" s="285"/>
      <c r="U330" s="285"/>
      <c r="V330" s="285"/>
      <c r="W330" s="285"/>
      <c r="X330" s="285"/>
      <c r="Y330" s="285"/>
      <c r="Z330" s="285"/>
      <c r="AA330" s="285"/>
      <c r="AB330" s="285"/>
      <c r="AC330" s="285"/>
      <c r="AD330" s="285"/>
      <c r="AE330" s="285"/>
      <c r="AF330" s="285"/>
    </row>
    <row r="331" spans="1:32">
      <c r="A331" s="1014"/>
      <c r="B331" s="1014"/>
      <c r="C331" s="1014"/>
      <c r="D331" s="1014"/>
      <c r="E331" s="1014"/>
      <c r="F331" s="1016"/>
      <c r="G331" s="1014"/>
      <c r="H331" s="1096"/>
      <c r="I331" s="1017"/>
      <c r="J331" s="1017"/>
      <c r="K331" s="285"/>
      <c r="N331" s="285"/>
      <c r="O331" s="285"/>
      <c r="P331" s="285"/>
      <c r="Q331" s="285"/>
      <c r="R331" s="285"/>
      <c r="S331" s="285"/>
      <c r="T331" s="285"/>
      <c r="U331" s="285"/>
      <c r="V331" s="285"/>
      <c r="W331" s="285"/>
      <c r="X331" s="285"/>
      <c r="Y331" s="285"/>
      <c r="Z331" s="285"/>
      <c r="AA331" s="285"/>
      <c r="AB331" s="285"/>
      <c r="AC331" s="285"/>
      <c r="AD331" s="285"/>
      <c r="AE331" s="285"/>
      <c r="AF331" s="285"/>
    </row>
    <row r="332" spans="1:32">
      <c r="A332" s="1014"/>
      <c r="B332" s="1014"/>
      <c r="C332" s="1014"/>
      <c r="D332" s="1014"/>
      <c r="E332" s="1014"/>
      <c r="F332" s="1016"/>
      <c r="G332" s="1014"/>
      <c r="H332" s="1096"/>
      <c r="I332" s="1017"/>
      <c r="J332" s="1017"/>
      <c r="K332" s="285"/>
      <c r="N332" s="285"/>
      <c r="O332" s="285"/>
      <c r="P332" s="285"/>
      <c r="Q332" s="285"/>
      <c r="R332" s="285"/>
      <c r="S332" s="285"/>
      <c r="T332" s="285"/>
      <c r="U332" s="285"/>
      <c r="V332" s="285"/>
      <c r="W332" s="285"/>
      <c r="X332" s="285"/>
      <c r="Y332" s="285"/>
      <c r="Z332" s="285"/>
      <c r="AA332" s="285"/>
      <c r="AB332" s="285"/>
      <c r="AC332" s="285"/>
      <c r="AD332" s="285"/>
      <c r="AE332" s="285"/>
      <c r="AF332" s="285"/>
    </row>
    <row r="333" spans="1:32">
      <c r="A333" s="1014"/>
      <c r="B333" s="1014"/>
      <c r="C333" s="1014"/>
      <c r="D333" s="1014"/>
      <c r="E333" s="1014"/>
      <c r="F333" s="1016"/>
      <c r="G333" s="1014"/>
      <c r="H333" s="1096"/>
      <c r="I333" s="1017"/>
      <c r="J333" s="1017"/>
      <c r="K333" s="285"/>
      <c r="N333" s="285"/>
      <c r="O333" s="285"/>
      <c r="P333" s="285"/>
      <c r="Q333" s="285"/>
      <c r="R333" s="285"/>
      <c r="S333" s="285"/>
      <c r="T333" s="285"/>
      <c r="U333" s="285"/>
      <c r="V333" s="285"/>
      <c r="W333" s="285"/>
      <c r="X333" s="285"/>
      <c r="Y333" s="285"/>
      <c r="Z333" s="285"/>
      <c r="AA333" s="285"/>
      <c r="AB333" s="285"/>
      <c r="AC333" s="285"/>
      <c r="AD333" s="285"/>
      <c r="AE333" s="285"/>
      <c r="AF333" s="285"/>
    </row>
  </sheetData>
  <sheetProtection algorithmName="SHA-512" hashValue="seC2uBMxUP/sxogB1Hzs2IgwT54xdrgc1ikQHS09Zh+ybx5Sws4U+sVlp/4bMiaT1Od+T0P6wum96kYx39KBVQ==" saltValue="2DPRIPbaWY04kZU0TLJAGQ==" spinCount="100000" sheet="1" formatColumns="0" formatRows="0" selectLockedCells="1"/>
  <customSheetViews>
    <customSheetView guid="{B79CB868-E256-4BC8-93B8-32C16DA3E61B}"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2"/>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5"/>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6"/>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7"/>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8"/>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10"/>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1"/>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7"/>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8"/>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20"/>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21"/>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22"/>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23"/>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2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25"/>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8"/>
      <headerFooter alignWithMargins="0">
        <oddFooter>&amp;R&amp;"Book Antiqua,Bold"&amp;10Schedule-2/ Page &amp;P of &amp;N</oddFooter>
      </headerFooter>
    </customSheetView>
    <customSheetView guid="{987A3FAC-920D-4C0C-8129-D8F4AFD7E477}"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29"/>
      <headerFooter alignWithMargins="0">
        <oddFooter>&amp;R&amp;"Book Antiqua,Bold"&amp;10Schedule-2/ Page &amp;P of &amp;N</oddFooter>
      </headerFooter>
    </customSheetView>
  </customSheetViews>
  <mergeCells count="16">
    <mergeCell ref="A6:D6"/>
    <mergeCell ref="B251:J251"/>
    <mergeCell ref="H253:I253"/>
    <mergeCell ref="A3:J3"/>
    <mergeCell ref="R3:S3"/>
    <mergeCell ref="A4:J4"/>
    <mergeCell ref="A7:H7"/>
    <mergeCell ref="C8:E8"/>
    <mergeCell ref="H254:I254"/>
    <mergeCell ref="A246:J246"/>
    <mergeCell ref="C11:E11"/>
    <mergeCell ref="C9:E9"/>
    <mergeCell ref="I15:J15"/>
    <mergeCell ref="B20:F20"/>
    <mergeCell ref="A13:J13"/>
    <mergeCell ref="C10:E10"/>
  </mergeCells>
  <phoneticPr fontId="2" type="noConversion"/>
  <conditionalFormatting sqref="I22:I123 I125:I245">
    <cfRule type="expression" dxfId="48" priority="3406" stopIfTrue="1">
      <formula>F22&gt;0</formula>
    </cfRule>
  </conditionalFormatting>
  <conditionalFormatting sqref="I22:I78 I125:I245">
    <cfRule type="cellIs" dxfId="47" priority="3405" stopIfTrue="1" operator="equal">
      <formula>"a"</formula>
    </cfRule>
  </conditionalFormatting>
  <conditionalFormatting sqref="I22:I123 I125:I245">
    <cfRule type="expression" dxfId="46" priority="3404" stopIfTrue="1">
      <formula>H22&gt;0</formula>
    </cfRule>
  </conditionalFormatting>
  <conditionalFormatting sqref="I79:I123">
    <cfRule type="cellIs" dxfId="45" priority="2" stopIfTrue="1" operator="equal">
      <formula>"a"</formula>
    </cfRule>
  </conditionalFormatting>
  <dataValidations count="1">
    <dataValidation type="whole" operator="greaterThan" allowBlank="1" showInputMessage="1" showErrorMessage="1" sqref="I22:I245" xr:uid="{00000000-0002-0000-0600-000000000000}">
      <formula1>0</formula1>
    </dataValidation>
  </dataValidations>
  <printOptions horizontalCentered="1"/>
  <pageMargins left="0.25" right="0.25" top="0.25" bottom="0.25" header="0.05" footer="0.05"/>
  <pageSetup paperSize="9" scale="74" fitToHeight="0" orientation="landscape" r:id="rId30"/>
  <headerFooter alignWithMargins="0">
    <oddFooter>&amp;R&amp;"Book Antiqua,Bold"&amp;10Schedule-2/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97" customWidth="1"/>
    <col min="2" max="2" width="32.625" style="372" customWidth="1"/>
    <col min="3" max="3" width="7.625" style="371" customWidth="1"/>
    <col min="4" max="4" width="9.625" style="371" customWidth="1"/>
    <col min="5" max="6" width="17.625" style="371" customWidth="1"/>
    <col min="7" max="7" width="9" style="185"/>
    <col min="8" max="10" width="9" style="328"/>
    <col min="11" max="11" width="9" style="328" hidden="1" customWidth="1"/>
    <col min="12" max="13" width="17.625" style="328" hidden="1" customWidth="1"/>
    <col min="14" max="14" width="9" style="330" hidden="1" customWidth="1"/>
    <col min="15" max="15" width="15.625" style="328" hidden="1" customWidth="1"/>
    <col min="16" max="16" width="17.125" style="328" hidden="1" customWidth="1"/>
    <col min="17" max="17" width="9" style="328" hidden="1" customWidth="1"/>
    <col min="18" max="37" width="9" style="80"/>
    <col min="38" max="16384" width="9" style="328"/>
  </cols>
  <sheetData>
    <row r="1" spans="1:41" s="330" customFormat="1" ht="18" customHeight="1">
      <c r="A1" s="59" t="str">
        <f>Cover!B3</f>
        <v>Specification No.: CC/T/W-AIS/DOM/A06/23/02699</v>
      </c>
      <c r="B1" s="60"/>
      <c r="C1" s="61"/>
      <c r="D1" s="61"/>
      <c r="E1" s="7"/>
      <c r="F1" s="8" t="s">
        <v>64</v>
      </c>
      <c r="G1" s="185"/>
      <c r="R1" s="185"/>
      <c r="S1" s="185"/>
      <c r="T1" s="185"/>
      <c r="U1" s="185"/>
      <c r="V1" s="185"/>
      <c r="W1" s="185"/>
      <c r="X1" s="185"/>
      <c r="Y1" s="185"/>
      <c r="Z1" s="185"/>
      <c r="AA1" s="185"/>
      <c r="AB1" s="185"/>
      <c r="AC1" s="185"/>
      <c r="AD1" s="185"/>
      <c r="AE1" s="185"/>
      <c r="AF1" s="185"/>
      <c r="AG1" s="185"/>
      <c r="AH1" s="185"/>
      <c r="AI1" s="185"/>
      <c r="AJ1" s="185"/>
      <c r="AK1" s="185"/>
    </row>
    <row r="2" spans="1:41" s="330" customFormat="1" ht="15" customHeight="1">
      <c r="A2" s="329"/>
      <c r="B2" s="370"/>
      <c r="C2" s="331"/>
      <c r="D2" s="331"/>
      <c r="G2" s="185"/>
      <c r="R2" s="185"/>
      <c r="S2" s="185"/>
      <c r="T2" s="185"/>
      <c r="U2" s="185"/>
      <c r="V2" s="185"/>
      <c r="W2" s="185"/>
      <c r="X2" s="185"/>
      <c r="Y2" s="185"/>
      <c r="Z2" s="185"/>
      <c r="AA2" s="185"/>
      <c r="AB2" s="185"/>
      <c r="AC2" s="185"/>
      <c r="AD2" s="185"/>
      <c r="AE2" s="185"/>
      <c r="AF2" s="185"/>
      <c r="AG2" s="185"/>
      <c r="AH2" s="185"/>
      <c r="AI2" s="185"/>
      <c r="AJ2" s="185"/>
      <c r="AK2" s="185"/>
    </row>
    <row r="3" spans="1:41" s="330" customFormat="1" ht="50.25" customHeight="1">
      <c r="A3" s="1252" t="str">
        <f>Cover!$B$2</f>
        <v>765kV AIS Extn. Substation Package SS-01 for (i) Construction of 2 nos. of 765kV line bays at Sikar II for Sikar II – Bhadla II 765kV D/c line (ii) Construction of 2 nos. of 765kV line bays at Bhadla II for Sikar II – Bhadla II 765kV D/c line associated with Transmission Scheme for evacuation of power from Solar Energy Zones in Rajasthan (8.1 GW) under Phase II-Part E.</v>
      </c>
      <c r="B3" s="1252"/>
      <c r="C3" s="1252"/>
      <c r="D3" s="1252"/>
      <c r="E3" s="1252"/>
      <c r="F3" s="1252"/>
      <c r="G3" s="369"/>
      <c r="H3" s="400"/>
      <c r="I3" s="252"/>
      <c r="J3" s="185"/>
      <c r="K3" s="185" t="s">
        <v>342</v>
      </c>
      <c r="L3" s="185"/>
      <c r="M3" s="185">
        <f>IF(ISERROR(#REF!/('Sch-6'!D14+'Sch-6'!D16+'Sch-6'!D18)),0,#REF!/( 'Sch-6'!D14+'Sch-6'!D16+'Sch-6'!D18))</f>
        <v>0</v>
      </c>
      <c r="N3" s="185"/>
      <c r="O3" s="190"/>
      <c r="P3" s="191"/>
      <c r="Q3" s="191"/>
      <c r="R3" s="191"/>
      <c r="S3" s="185"/>
      <c r="T3" s="190"/>
      <c r="U3" s="185"/>
      <c r="V3" s="185"/>
      <c r="W3" s="1285"/>
      <c r="X3" s="1285"/>
      <c r="Y3" s="185"/>
      <c r="Z3" s="185"/>
      <c r="AA3" s="185"/>
      <c r="AB3" s="185"/>
      <c r="AC3" s="185"/>
      <c r="AD3" s="185"/>
      <c r="AE3" s="185"/>
      <c r="AF3" s="185"/>
      <c r="AG3" s="185"/>
      <c r="AH3" s="185"/>
      <c r="AI3" s="185"/>
      <c r="AJ3" s="185"/>
      <c r="AK3" s="185"/>
      <c r="AL3" s="185"/>
      <c r="AM3" s="185"/>
      <c r="AN3" s="185"/>
      <c r="AO3" s="185"/>
    </row>
    <row r="4" spans="1:41" s="330" customFormat="1" ht="22.15" customHeight="1">
      <c r="A4" s="1253" t="s">
        <v>417</v>
      </c>
      <c r="B4" s="1253"/>
      <c r="C4" s="1253"/>
      <c r="D4" s="1253"/>
      <c r="E4" s="1253"/>
      <c r="F4" s="1253"/>
      <c r="G4" s="192"/>
      <c r="H4" s="396"/>
      <c r="I4" s="396"/>
      <c r="J4" s="396"/>
      <c r="K4" s="394" t="s">
        <v>343</v>
      </c>
      <c r="L4" s="396"/>
      <c r="M4" s="395" t="e">
        <f>#REF!</f>
        <v>#REF!</v>
      </c>
      <c r="N4" s="396"/>
      <c r="O4" s="396"/>
      <c r="P4" s="396"/>
      <c r="Q4" s="396"/>
      <c r="R4" s="185"/>
      <c r="S4" s="185"/>
      <c r="T4" s="185"/>
      <c r="U4" s="185"/>
      <c r="V4" s="185"/>
      <c r="W4" s="185"/>
      <c r="X4" s="185"/>
      <c r="Y4" s="185"/>
      <c r="Z4" s="185"/>
      <c r="AA4" s="185"/>
      <c r="AB4" s="185"/>
      <c r="AC4" s="185"/>
      <c r="AD4" s="185"/>
      <c r="AE4" s="185"/>
      <c r="AF4" s="185"/>
      <c r="AG4" s="185"/>
      <c r="AH4" s="185"/>
      <c r="AI4" s="185"/>
      <c r="AJ4" s="185"/>
      <c r="AK4" s="185"/>
    </row>
    <row r="5" spans="1:41" s="330" customFormat="1" ht="15" customHeight="1">
      <c r="A5" s="397"/>
      <c r="B5" s="372"/>
      <c r="C5" s="371"/>
      <c r="D5" s="371"/>
      <c r="E5" s="371"/>
      <c r="G5" s="185"/>
      <c r="K5" s="329" t="s">
        <v>344</v>
      </c>
      <c r="M5" s="398">
        <f>IF(ISERROR(#REF!/#REF!),0,#REF! /#REF!)</f>
        <v>0</v>
      </c>
      <c r="R5" s="185"/>
      <c r="S5" s="185"/>
      <c r="T5" s="185"/>
      <c r="U5" s="185"/>
      <c r="V5" s="185"/>
      <c r="W5" s="185"/>
      <c r="X5" s="185"/>
      <c r="Y5" s="185"/>
      <c r="Z5" s="185"/>
      <c r="AA5" s="185"/>
      <c r="AB5" s="185"/>
      <c r="AC5" s="185"/>
      <c r="AD5" s="185"/>
      <c r="AE5" s="185"/>
      <c r="AF5" s="185"/>
      <c r="AG5" s="185"/>
      <c r="AH5" s="185"/>
      <c r="AI5" s="185"/>
      <c r="AJ5" s="185"/>
      <c r="AK5" s="185"/>
    </row>
    <row r="6" spans="1:41" s="330" customFormat="1" ht="18" customHeight="1">
      <c r="A6" s="31" t="str">
        <f>'Sch-1'!A6</f>
        <v>Bidder’s Name and Address (Sole Bidder) :</v>
      </c>
      <c r="B6" s="32"/>
      <c r="C6" s="32"/>
      <c r="D6" s="32"/>
      <c r="E6" s="67" t="s">
        <v>392</v>
      </c>
      <c r="F6" s="1"/>
      <c r="G6" s="193"/>
      <c r="K6" s="329" t="s">
        <v>347</v>
      </c>
      <c r="M6" s="398" t="e">
        <f>#REF!</f>
        <v>#REF!</v>
      </c>
      <c r="R6" s="185"/>
      <c r="S6" s="185"/>
      <c r="T6" s="185"/>
      <c r="U6" s="185"/>
      <c r="V6" s="185"/>
      <c r="W6" s="185"/>
      <c r="X6" s="185"/>
      <c r="Y6" s="185"/>
      <c r="Z6" s="185"/>
      <c r="AA6" s="185"/>
      <c r="AB6" s="185"/>
      <c r="AC6" s="185"/>
      <c r="AD6" s="185"/>
      <c r="AE6" s="185"/>
      <c r="AF6" s="185"/>
      <c r="AG6" s="185"/>
      <c r="AH6" s="185"/>
      <c r="AI6" s="185"/>
      <c r="AJ6" s="185"/>
      <c r="AK6" s="185"/>
    </row>
    <row r="7" spans="1:41" s="330" customFormat="1" ht="36" customHeight="1">
      <c r="A7" s="1286" t="str">
        <f>'Sch-1'!A7</f>
        <v/>
      </c>
      <c r="B7" s="1286"/>
      <c r="C7" s="1286"/>
      <c r="D7" s="1286"/>
      <c r="E7" s="309" t="str">
        <f>'Sch-1'!M7</f>
        <v>Contracts Services, 3rd Floor</v>
      </c>
      <c r="F7" s="1"/>
      <c r="G7" s="193"/>
      <c r="K7" s="329" t="s">
        <v>346</v>
      </c>
      <c r="M7" s="398" t="e">
        <f>SUM(M3:M6)</f>
        <v>#REF!</v>
      </c>
      <c r="R7" s="185"/>
      <c r="S7" s="185"/>
      <c r="T7" s="185"/>
      <c r="U7" s="185"/>
      <c r="V7" s="185"/>
      <c r="W7" s="185"/>
      <c r="X7" s="185"/>
      <c r="Y7" s="185"/>
      <c r="Z7" s="185"/>
      <c r="AA7" s="185"/>
      <c r="AB7" s="185"/>
      <c r="AC7" s="185"/>
      <c r="AD7" s="185"/>
      <c r="AE7" s="185"/>
      <c r="AF7" s="185"/>
      <c r="AG7" s="185"/>
      <c r="AH7" s="185"/>
      <c r="AI7" s="185"/>
      <c r="AJ7" s="185"/>
      <c r="AK7" s="185"/>
    </row>
    <row r="8" spans="1:41" s="330" customFormat="1" ht="18" customHeight="1">
      <c r="A8" s="31" t="s">
        <v>393</v>
      </c>
      <c r="B8" s="1287" t="str">
        <f>IF('Sch-1'!C8=0, "", 'Sch-1'!C8)</f>
        <v xml:space="preserve">…….. …….. …….. …….. …….. …….. </v>
      </c>
      <c r="C8" s="1287"/>
      <c r="D8" s="1287"/>
      <c r="E8" s="309" t="str">
        <f>'Sch-1'!M8</f>
        <v>Power Grid Corporation of India Ltd.,</v>
      </c>
      <c r="F8" s="1"/>
      <c r="G8" s="193"/>
      <c r="R8" s="185"/>
      <c r="S8" s="185"/>
      <c r="T8" s="185"/>
      <c r="U8" s="185"/>
      <c r="V8" s="185"/>
      <c r="W8" s="185"/>
      <c r="X8" s="185"/>
      <c r="Y8" s="185"/>
      <c r="Z8" s="185"/>
      <c r="AA8" s="185"/>
      <c r="AB8" s="185"/>
      <c r="AC8" s="185"/>
      <c r="AD8" s="185"/>
      <c r="AE8" s="185"/>
      <c r="AF8" s="185"/>
      <c r="AG8" s="185"/>
      <c r="AH8" s="185"/>
      <c r="AI8" s="185"/>
      <c r="AJ8" s="185"/>
      <c r="AK8" s="185"/>
    </row>
    <row r="9" spans="1:41" s="330" customFormat="1" ht="18" customHeight="1">
      <c r="A9" s="31" t="s">
        <v>395</v>
      </c>
      <c r="B9" s="1287" t="str">
        <f>IF('Sch-1'!C9=0, "", 'Sch-1'!C9)</f>
        <v xml:space="preserve">…….. …….. …….. …….. …….. …….. </v>
      </c>
      <c r="C9" s="1287"/>
      <c r="D9" s="1287"/>
      <c r="E9" s="309" t="str">
        <f>'Sch-1'!M9</f>
        <v>"Saudamini", Plot No.-2</v>
      </c>
      <c r="F9" s="1"/>
      <c r="G9" s="193"/>
      <c r="R9" s="185"/>
      <c r="S9" s="185"/>
      <c r="T9" s="185"/>
      <c r="U9" s="185"/>
      <c r="V9" s="185"/>
      <c r="W9" s="185"/>
      <c r="X9" s="185"/>
      <c r="Y9" s="185"/>
      <c r="Z9" s="185"/>
      <c r="AA9" s="185"/>
      <c r="AB9" s="185"/>
      <c r="AC9" s="185"/>
      <c r="AD9" s="185"/>
      <c r="AE9" s="185"/>
      <c r="AF9" s="185"/>
      <c r="AG9" s="185"/>
      <c r="AH9" s="185"/>
      <c r="AI9" s="185"/>
      <c r="AJ9" s="185"/>
      <c r="AK9" s="185"/>
    </row>
    <row r="10" spans="1:41" s="330" customFormat="1" ht="18" customHeight="1">
      <c r="A10" s="332"/>
      <c r="B10" s="1288" t="str">
        <f>IF('Sch-1'!C10=0, "", 'Sch-1'!C10)</f>
        <v xml:space="preserve">…….. …….. …….. …….. …….. …….. </v>
      </c>
      <c r="C10" s="1288"/>
      <c r="D10" s="1288"/>
      <c r="E10" s="379" t="str">
        <f>'Sch-1'!M10</f>
        <v xml:space="preserve">Sector-29, </v>
      </c>
      <c r="G10" s="193"/>
      <c r="K10" s="329" t="s">
        <v>276</v>
      </c>
      <c r="M10" s="398">
        <f>'Sch-1'!AA10</f>
        <v>0</v>
      </c>
      <c r="R10" s="185"/>
      <c r="S10" s="185"/>
      <c r="T10" s="185"/>
      <c r="U10" s="185"/>
      <c r="V10" s="185"/>
      <c r="W10" s="185"/>
      <c r="X10" s="185"/>
      <c r="Y10" s="185"/>
      <c r="Z10" s="185"/>
      <c r="AA10" s="185"/>
      <c r="AB10" s="185"/>
      <c r="AC10" s="185"/>
      <c r="AD10" s="185"/>
      <c r="AE10" s="185"/>
      <c r="AF10" s="185"/>
      <c r="AG10" s="185"/>
      <c r="AH10" s="185"/>
      <c r="AI10" s="185"/>
      <c r="AJ10" s="185"/>
      <c r="AK10" s="185"/>
    </row>
    <row r="11" spans="1:41" s="330" customFormat="1" ht="18" customHeight="1">
      <c r="A11" s="332"/>
      <c r="B11" s="1288" t="str">
        <f>IF('Sch-1'!C11=0, "", 'Sch-1'!C11)</f>
        <v xml:space="preserve">…….. …….. …….. …….. …….. …….. </v>
      </c>
      <c r="C11" s="1288"/>
      <c r="D11" s="1288"/>
      <c r="E11" s="379" t="str">
        <f>'Sch-1'!M11</f>
        <v>Gurgaon (Haryana) - 122001</v>
      </c>
      <c r="G11" s="193"/>
      <c r="K11" s="329"/>
      <c r="M11" s="398"/>
      <c r="R11" s="185"/>
      <c r="S11" s="185"/>
      <c r="T11" s="185"/>
      <c r="U11" s="185"/>
      <c r="V11" s="185"/>
      <c r="W11" s="185"/>
      <c r="X11" s="185"/>
      <c r="Y11" s="185"/>
      <c r="Z11" s="185"/>
      <c r="AA11" s="185"/>
      <c r="AB11" s="185"/>
      <c r="AC11" s="185"/>
      <c r="AD11" s="185"/>
      <c r="AE11" s="185"/>
      <c r="AF11" s="185"/>
      <c r="AG11" s="185"/>
      <c r="AH11" s="185"/>
      <c r="AI11" s="185"/>
      <c r="AJ11" s="185"/>
      <c r="AK11" s="185"/>
    </row>
    <row r="12" spans="1:41" s="330" customFormat="1" ht="18" customHeight="1">
      <c r="A12" s="332"/>
      <c r="B12" s="392"/>
      <c r="C12" s="392"/>
      <c r="D12" s="392"/>
      <c r="E12" s="379"/>
      <c r="G12" s="193"/>
      <c r="K12" s="329"/>
      <c r="M12" s="398"/>
      <c r="R12" s="185"/>
      <c r="S12" s="185"/>
      <c r="T12" s="185"/>
      <c r="U12" s="185"/>
      <c r="V12" s="185"/>
      <c r="W12" s="185"/>
      <c r="X12" s="185"/>
      <c r="Y12" s="185"/>
      <c r="Z12" s="185"/>
      <c r="AA12" s="185"/>
      <c r="AB12" s="185"/>
      <c r="AC12" s="185"/>
      <c r="AD12" s="185"/>
      <c r="AE12" s="185"/>
      <c r="AF12" s="185"/>
      <c r="AG12" s="185"/>
      <c r="AH12" s="185"/>
      <c r="AI12" s="185"/>
      <c r="AJ12" s="185"/>
      <c r="AK12" s="185"/>
    </row>
    <row r="13" spans="1:41" s="330" customFormat="1" ht="18" customHeight="1">
      <c r="A13" s="332"/>
      <c r="B13" s="31"/>
      <c r="C13" s="31"/>
      <c r="D13" s="31"/>
      <c r="E13" s="31"/>
      <c r="F13" s="8" t="s">
        <v>273</v>
      </c>
      <c r="G13" s="194"/>
      <c r="L13" s="1250" t="s">
        <v>281</v>
      </c>
      <c r="M13" s="1250"/>
      <c r="N13" s="6" t="s">
        <v>285</v>
      </c>
      <c r="O13" s="1250" t="s">
        <v>282</v>
      </c>
      <c r="P13" s="1250"/>
      <c r="Q13" s="1"/>
      <c r="R13" s="185"/>
      <c r="S13" s="185"/>
      <c r="T13" s="185"/>
      <c r="U13" s="185"/>
      <c r="V13" s="185"/>
      <c r="W13" s="185"/>
      <c r="X13" s="185"/>
      <c r="Y13" s="185"/>
      <c r="Z13" s="185"/>
      <c r="AA13" s="185"/>
      <c r="AB13" s="185"/>
      <c r="AC13" s="185"/>
      <c r="AD13" s="185"/>
      <c r="AE13" s="185"/>
      <c r="AF13" s="185"/>
      <c r="AG13" s="185"/>
      <c r="AH13" s="185"/>
      <c r="AI13" s="185"/>
      <c r="AJ13" s="185"/>
      <c r="AK13" s="185"/>
    </row>
    <row r="14" spans="1:41" s="330" customFormat="1" ht="43.5" customHeight="1">
      <c r="A14" s="14" t="s">
        <v>361</v>
      </c>
      <c r="B14" s="14" t="s">
        <v>368</v>
      </c>
      <c r="C14" s="72" t="s">
        <v>353</v>
      </c>
      <c r="D14" s="72" t="s">
        <v>354</v>
      </c>
      <c r="E14" s="73" t="s">
        <v>369</v>
      </c>
      <c r="F14" s="73" t="s">
        <v>400</v>
      </c>
      <c r="G14" s="185"/>
      <c r="L14" s="308" t="s">
        <v>369</v>
      </c>
      <c r="M14" s="308" t="s">
        <v>400</v>
      </c>
      <c r="N14" s="6"/>
      <c r="O14" s="308" t="s">
        <v>369</v>
      </c>
      <c r="P14" s="308" t="s">
        <v>400</v>
      </c>
      <c r="Q14" s="1"/>
      <c r="R14" s="185"/>
      <c r="S14" s="185"/>
      <c r="T14" s="185"/>
      <c r="U14" s="185"/>
      <c r="V14" s="185"/>
      <c r="W14" s="185"/>
      <c r="X14" s="185"/>
      <c r="Y14" s="185"/>
      <c r="Z14" s="185"/>
      <c r="AA14" s="185"/>
      <c r="AB14" s="185"/>
      <c r="AC14" s="185"/>
      <c r="AD14" s="185"/>
      <c r="AE14" s="185"/>
      <c r="AF14" s="185"/>
      <c r="AG14" s="185"/>
      <c r="AH14" s="185"/>
      <c r="AI14" s="185"/>
      <c r="AJ14" s="185"/>
      <c r="AK14" s="185"/>
    </row>
    <row r="15" spans="1:41" s="330" customFormat="1" ht="18" customHeight="1">
      <c r="A15" s="9">
        <v>1</v>
      </c>
      <c r="B15" s="9">
        <v>2</v>
      </c>
      <c r="C15" s="9">
        <v>3</v>
      </c>
      <c r="D15" s="9">
        <v>4</v>
      </c>
      <c r="E15" s="9">
        <v>5</v>
      </c>
      <c r="F15" s="9" t="s">
        <v>401</v>
      </c>
      <c r="G15" s="196"/>
      <c r="H15" s="396"/>
      <c r="I15" s="396"/>
      <c r="J15" s="396"/>
      <c r="K15" s="396"/>
      <c r="L15" s="189">
        <v>5</v>
      </c>
      <c r="M15" s="189" t="s">
        <v>401</v>
      </c>
      <c r="N15" s="6"/>
      <c r="O15" s="189">
        <v>5</v>
      </c>
      <c r="P15" s="189" t="s">
        <v>401</v>
      </c>
      <c r="Q15" s="1"/>
      <c r="R15" s="185"/>
      <c r="S15" s="185"/>
      <c r="T15" s="185"/>
      <c r="U15" s="185"/>
      <c r="V15" s="185"/>
      <c r="W15" s="185"/>
      <c r="X15" s="185"/>
      <c r="Y15" s="185"/>
      <c r="Z15" s="185"/>
      <c r="AA15" s="185"/>
      <c r="AB15" s="185"/>
      <c r="AC15" s="185"/>
      <c r="AD15" s="185"/>
      <c r="AE15" s="185"/>
      <c r="AF15" s="185"/>
      <c r="AG15" s="185"/>
      <c r="AH15" s="185"/>
      <c r="AI15" s="185"/>
      <c r="AJ15" s="185"/>
      <c r="AK15" s="185"/>
    </row>
    <row r="16" spans="1:41" s="480" customFormat="1">
      <c r="A16" s="566" t="e">
        <f>'Sch-2'!#REF!</f>
        <v>#REF!</v>
      </c>
      <c r="B16" s="566" t="e">
        <f>'Sch-2'!#REF!</f>
        <v>#REF!</v>
      </c>
      <c r="C16" s="566"/>
      <c r="D16" s="566"/>
      <c r="E16" s="414"/>
      <c r="F16" s="414"/>
      <c r="G16" s="482"/>
    </row>
    <row r="17" spans="1:7" s="481" customFormat="1" ht="21" customHeight="1">
      <c r="A17" s="566" t="e">
        <f>'Sch-2'!#REF!</f>
        <v>#REF!</v>
      </c>
      <c r="B17" s="566" t="e">
        <f>'Sch-2'!#REF!</f>
        <v>#REF!</v>
      </c>
      <c r="C17" s="566" t="e">
        <f>'Sch-2'!#REF!</f>
        <v>#REF!</v>
      </c>
      <c r="D17" s="566" t="e">
        <f>'Sch-2'!#REF!</f>
        <v>#REF!</v>
      </c>
      <c r="E17" s="414" t="e">
        <f>'Sch-2'!#REF!</f>
        <v>#REF!</v>
      </c>
      <c r="F17" s="414" t="e">
        <f t="shared" ref="F17:F54" si="0">IF(E17=0, "Included", IF(ISERROR(D17*E17), E17, D17*E17))</f>
        <v>#REF!</v>
      </c>
      <c r="G17" s="483"/>
    </row>
    <row r="18" spans="1:7" s="481" customFormat="1" ht="21" customHeight="1">
      <c r="A18" s="566"/>
      <c r="B18" s="566"/>
      <c r="C18" s="566"/>
      <c r="D18" s="566"/>
      <c r="E18" s="414"/>
      <c r="F18" s="414"/>
      <c r="G18" s="483"/>
    </row>
    <row r="19" spans="1:7" s="481" customFormat="1" ht="21" customHeight="1">
      <c r="A19" s="566" t="e">
        <f>'Sch-2'!#REF!</f>
        <v>#REF!</v>
      </c>
      <c r="B19" s="566" t="e">
        <f>'Sch-2'!#REF!</f>
        <v>#REF!</v>
      </c>
      <c r="C19" s="566" t="e">
        <f>'Sch-2'!#REF!</f>
        <v>#REF!</v>
      </c>
      <c r="D19" s="566" t="e">
        <f>'Sch-2'!#REF!</f>
        <v>#REF!</v>
      </c>
      <c r="E19" s="414" t="e">
        <f>'Sch-2'!#REF!</f>
        <v>#REF!</v>
      </c>
      <c r="F19" s="414" t="e">
        <f t="shared" si="0"/>
        <v>#REF!</v>
      </c>
      <c r="G19" s="483"/>
    </row>
    <row r="20" spans="1:7" s="480" customFormat="1" ht="67.5" customHeight="1">
      <c r="A20" s="566"/>
      <c r="B20" s="566"/>
      <c r="C20" s="566"/>
      <c r="D20" s="566"/>
      <c r="E20" s="414"/>
      <c r="F20" s="414"/>
      <c r="G20" s="482"/>
    </row>
    <row r="21" spans="1:7" s="481" customFormat="1" ht="21" customHeight="1">
      <c r="A21" s="566" t="e">
        <f>'Sch-2'!#REF!</f>
        <v>#REF!</v>
      </c>
      <c r="B21" s="566" t="e">
        <f>'Sch-2'!#REF!</f>
        <v>#REF!</v>
      </c>
      <c r="C21" s="566"/>
      <c r="D21" s="566"/>
      <c r="E21" s="414"/>
      <c r="F21" s="414"/>
      <c r="G21" s="483"/>
    </row>
    <row r="22" spans="1:7" s="481" customFormat="1" ht="21" customHeight="1">
      <c r="A22" s="566" t="e">
        <f>'Sch-2'!#REF!</f>
        <v>#REF!</v>
      </c>
      <c r="B22" s="566" t="e">
        <f>'Sch-2'!#REF!</f>
        <v>#REF!</v>
      </c>
      <c r="C22" s="566" t="e">
        <f>'Sch-2'!#REF!</f>
        <v>#REF!</v>
      </c>
      <c r="D22" s="566" t="e">
        <f>'Sch-2'!#REF!</f>
        <v>#REF!</v>
      </c>
      <c r="E22" s="414" t="e">
        <f>'Sch-2'!#REF!</f>
        <v>#REF!</v>
      </c>
      <c r="F22" s="414" t="e">
        <f t="shared" si="0"/>
        <v>#REF!</v>
      </c>
      <c r="G22" s="483"/>
    </row>
    <row r="23" spans="1:7" s="481" customFormat="1" ht="21" customHeight="1">
      <c r="A23" s="566" t="e">
        <f>'Sch-2'!#REF!</f>
        <v>#REF!</v>
      </c>
      <c r="B23" s="566" t="e">
        <f>'Sch-2'!#REF!</f>
        <v>#REF!</v>
      </c>
      <c r="C23" s="566" t="e">
        <f>'Sch-2'!#REF!</f>
        <v>#REF!</v>
      </c>
      <c r="D23" s="566" t="e">
        <f>'Sch-2'!#REF!</f>
        <v>#REF!</v>
      </c>
      <c r="E23" s="414" t="e">
        <f>'Sch-2'!#REF!</f>
        <v>#REF!</v>
      </c>
      <c r="F23" s="414" t="e">
        <f t="shared" si="0"/>
        <v>#REF!</v>
      </c>
      <c r="G23" s="483"/>
    </row>
    <row r="24" spans="1:7" s="480" customFormat="1">
      <c r="A24" s="566"/>
      <c r="B24" s="566"/>
      <c r="C24" s="566"/>
      <c r="D24" s="566"/>
      <c r="E24" s="414"/>
      <c r="F24" s="414"/>
      <c r="G24" s="482"/>
    </row>
    <row r="25" spans="1:7" s="481" customFormat="1" ht="19.5" customHeight="1">
      <c r="A25" s="566" t="e">
        <f>'Sch-2'!#REF!</f>
        <v>#REF!</v>
      </c>
      <c r="B25" s="566" t="e">
        <f>'Sch-2'!#REF!</f>
        <v>#REF!</v>
      </c>
      <c r="C25" s="566"/>
      <c r="D25" s="566"/>
      <c r="E25" s="414"/>
      <c r="F25" s="414"/>
      <c r="G25" s="483"/>
    </row>
    <row r="26" spans="1:7" s="481" customFormat="1" ht="18.75" customHeight="1">
      <c r="A26" s="566" t="e">
        <f>'Sch-2'!#REF!</f>
        <v>#REF!</v>
      </c>
      <c r="B26" s="566" t="e">
        <f>'Sch-2'!#REF!</f>
        <v>#REF!</v>
      </c>
      <c r="C26" s="566" t="e">
        <f>'Sch-2'!#REF!</f>
        <v>#REF!</v>
      </c>
      <c r="D26" s="566" t="e">
        <f>'Sch-2'!#REF!</f>
        <v>#REF!</v>
      </c>
      <c r="E26" s="414" t="e">
        <f>'Sch-2'!#REF!</f>
        <v>#REF!</v>
      </c>
      <c r="F26" s="414" t="e">
        <f t="shared" si="0"/>
        <v>#REF!</v>
      </c>
      <c r="G26" s="483"/>
    </row>
    <row r="27" spans="1:7" s="480" customFormat="1" ht="21.75" customHeight="1">
      <c r="A27" s="566" t="e">
        <f>'Sch-2'!#REF!</f>
        <v>#REF!</v>
      </c>
      <c r="B27" s="566" t="e">
        <f>'Sch-2'!#REF!</f>
        <v>#REF!</v>
      </c>
      <c r="C27" s="566" t="e">
        <f>'Sch-2'!#REF!</f>
        <v>#REF!</v>
      </c>
      <c r="D27" s="566" t="e">
        <f>'Sch-2'!#REF!</f>
        <v>#REF!</v>
      </c>
      <c r="E27" s="414" t="e">
        <f>'Sch-2'!#REF!</f>
        <v>#REF!</v>
      </c>
      <c r="F27" s="414" t="e">
        <f t="shared" si="0"/>
        <v>#REF!</v>
      </c>
      <c r="G27" s="482"/>
    </row>
    <row r="28" spans="1:7" s="481" customFormat="1" ht="17.25" customHeight="1">
      <c r="A28" s="566" t="e">
        <f>'Sch-2'!#REF!</f>
        <v>#REF!</v>
      </c>
      <c r="B28" s="566" t="e">
        <f>'Sch-2'!#REF!</f>
        <v>#REF!</v>
      </c>
      <c r="C28" s="566" t="e">
        <f>'Sch-2'!#REF!</f>
        <v>#REF!</v>
      </c>
      <c r="D28" s="566" t="e">
        <f>'Sch-2'!#REF!</f>
        <v>#REF!</v>
      </c>
      <c r="E28" s="414" t="e">
        <f>'Sch-2'!#REF!</f>
        <v>#REF!</v>
      </c>
      <c r="F28" s="414" t="e">
        <f t="shared" si="0"/>
        <v>#REF!</v>
      </c>
      <c r="G28" s="483"/>
    </row>
    <row r="29" spans="1:7" s="481" customFormat="1" ht="17.25" customHeight="1">
      <c r="A29" s="566" t="e">
        <f>'Sch-2'!#REF!</f>
        <v>#REF!</v>
      </c>
      <c r="B29" s="566" t="e">
        <f>'Sch-2'!#REF!</f>
        <v>#REF!</v>
      </c>
      <c r="C29" s="566" t="e">
        <f>'Sch-2'!#REF!</f>
        <v>#REF!</v>
      </c>
      <c r="D29" s="566" t="e">
        <f>'Sch-2'!#REF!</f>
        <v>#REF!</v>
      </c>
      <c r="E29" s="414" t="e">
        <f>'Sch-2'!#REF!</f>
        <v>#REF!</v>
      </c>
      <c r="F29" s="414" t="e">
        <f t="shared" si="0"/>
        <v>#REF!</v>
      </c>
      <c r="G29" s="483"/>
    </row>
    <row r="30" spans="1:7" s="481" customFormat="1" ht="17.25" customHeight="1">
      <c r="A30" s="566" t="e">
        <f>'Sch-2'!#REF!</f>
        <v>#REF!</v>
      </c>
      <c r="B30" s="566" t="e">
        <f>'Sch-2'!#REF!</f>
        <v>#REF!</v>
      </c>
      <c r="C30" s="566" t="e">
        <f>'Sch-2'!#REF!</f>
        <v>#REF!</v>
      </c>
      <c r="D30" s="566" t="e">
        <f>'Sch-2'!#REF!</f>
        <v>#REF!</v>
      </c>
      <c r="E30" s="414" t="e">
        <f>'Sch-2'!#REF!</f>
        <v>#REF!</v>
      </c>
      <c r="F30" s="414" t="e">
        <f t="shared" si="0"/>
        <v>#REF!</v>
      </c>
      <c r="G30" s="483"/>
    </row>
    <row r="31" spans="1:7" s="481" customFormat="1" ht="17.25" customHeight="1">
      <c r="A31" s="566" t="e">
        <f>'Sch-2'!#REF!</f>
        <v>#REF!</v>
      </c>
      <c r="B31" s="566" t="e">
        <f>'Sch-2'!#REF!</f>
        <v>#REF!</v>
      </c>
      <c r="C31" s="566" t="e">
        <f>'Sch-2'!#REF!</f>
        <v>#REF!</v>
      </c>
      <c r="D31" s="566" t="e">
        <f>'Sch-2'!#REF!</f>
        <v>#REF!</v>
      </c>
      <c r="E31" s="414" t="e">
        <f>'Sch-2'!#REF!</f>
        <v>#REF!</v>
      </c>
      <c r="F31" s="414" t="e">
        <f t="shared" si="0"/>
        <v>#REF!</v>
      </c>
      <c r="G31" s="483"/>
    </row>
    <row r="32" spans="1:7" s="481" customFormat="1" ht="17.25" customHeight="1">
      <c r="A32" s="566"/>
      <c r="B32" s="566"/>
      <c r="C32" s="566"/>
      <c r="D32" s="566"/>
      <c r="E32" s="414"/>
      <c r="F32" s="414"/>
      <c r="G32" s="483"/>
    </row>
    <row r="33" spans="1:7" s="481" customFormat="1" ht="17.25" customHeight="1">
      <c r="A33" s="566" t="e">
        <f>'Sch-2'!#REF!</f>
        <v>#REF!</v>
      </c>
      <c r="B33" s="566" t="e">
        <f>'Sch-2'!#REF!</f>
        <v>#REF!</v>
      </c>
      <c r="C33" s="566"/>
      <c r="D33" s="566"/>
      <c r="E33" s="414"/>
      <c r="F33" s="414"/>
      <c r="G33" s="483"/>
    </row>
    <row r="34" spans="1:7" s="481" customFormat="1" ht="17.25" customHeight="1">
      <c r="A34" s="566" t="e">
        <f>'Sch-2'!#REF!</f>
        <v>#REF!</v>
      </c>
      <c r="B34" s="566" t="e">
        <f>'Sch-2'!#REF!</f>
        <v>#REF!</v>
      </c>
      <c r="C34" s="566" t="e">
        <f>'Sch-2'!#REF!</f>
        <v>#REF!</v>
      </c>
      <c r="D34" s="566" t="e">
        <f>'Sch-2'!#REF!</f>
        <v>#REF!</v>
      </c>
      <c r="E34" s="414" t="e">
        <f>'Sch-2'!#REF!</f>
        <v>#REF!</v>
      </c>
      <c r="F34" s="414" t="e">
        <f t="shared" si="0"/>
        <v>#REF!</v>
      </c>
      <c r="G34" s="483"/>
    </row>
    <row r="35" spans="1:7" s="481" customFormat="1" ht="17.25" customHeight="1">
      <c r="A35" s="566"/>
      <c r="B35" s="566"/>
      <c r="C35" s="566"/>
      <c r="D35" s="566"/>
      <c r="E35" s="414"/>
      <c r="F35" s="414"/>
      <c r="G35" s="483"/>
    </row>
    <row r="36" spans="1:7" s="481" customFormat="1" ht="17.25" customHeight="1">
      <c r="A36" s="566" t="e">
        <f>'Sch-2'!#REF!</f>
        <v>#REF!</v>
      </c>
      <c r="B36" s="566" t="e">
        <f>'Sch-2'!#REF!</f>
        <v>#REF!</v>
      </c>
      <c r="C36" s="566"/>
      <c r="D36" s="566"/>
      <c r="E36" s="414"/>
      <c r="F36" s="414"/>
      <c r="G36" s="483"/>
    </row>
    <row r="37" spans="1:7" s="481" customFormat="1" ht="17.25" customHeight="1">
      <c r="A37" s="566" t="e">
        <f>'Sch-2'!#REF!</f>
        <v>#REF!</v>
      </c>
      <c r="B37" s="566" t="e">
        <f>'Sch-2'!#REF!</f>
        <v>#REF!</v>
      </c>
      <c r="C37" s="566" t="e">
        <f>'Sch-2'!#REF!</f>
        <v>#REF!</v>
      </c>
      <c r="D37" s="566" t="e">
        <f>'Sch-2'!#REF!</f>
        <v>#REF!</v>
      </c>
      <c r="E37" s="414" t="e">
        <f>'Sch-2'!#REF!</f>
        <v>#REF!</v>
      </c>
      <c r="F37" s="414" t="e">
        <f t="shared" si="0"/>
        <v>#REF!</v>
      </c>
      <c r="G37" s="483"/>
    </row>
    <row r="38" spans="1:7" s="481" customFormat="1" ht="17.25" customHeight="1">
      <c r="A38" s="566" t="e">
        <f>'Sch-2'!#REF!</f>
        <v>#REF!</v>
      </c>
      <c r="B38" s="566" t="e">
        <f>'Sch-2'!#REF!</f>
        <v>#REF!</v>
      </c>
      <c r="C38" s="566" t="e">
        <f>'Sch-2'!#REF!</f>
        <v>#REF!</v>
      </c>
      <c r="D38" s="566" t="e">
        <f>'Sch-2'!#REF!</f>
        <v>#REF!</v>
      </c>
      <c r="E38" s="414" t="e">
        <f>'Sch-2'!#REF!</f>
        <v>#REF!</v>
      </c>
      <c r="F38" s="414" t="e">
        <f t="shared" si="0"/>
        <v>#REF!</v>
      </c>
      <c r="G38" s="483"/>
    </row>
    <row r="39" spans="1:7" s="481" customFormat="1" ht="17.25" customHeight="1">
      <c r="A39" s="566" t="e">
        <f>'Sch-2'!#REF!</f>
        <v>#REF!</v>
      </c>
      <c r="B39" s="566" t="e">
        <f>'Sch-2'!#REF!</f>
        <v>#REF!</v>
      </c>
      <c r="C39" s="566" t="e">
        <f>'Sch-2'!#REF!</f>
        <v>#REF!</v>
      </c>
      <c r="D39" s="566" t="e">
        <f>'Sch-2'!#REF!</f>
        <v>#REF!</v>
      </c>
      <c r="E39" s="414" t="e">
        <f>'Sch-2'!#REF!</f>
        <v>#REF!</v>
      </c>
      <c r="F39" s="414" t="e">
        <f t="shared" si="0"/>
        <v>#REF!</v>
      </c>
      <c r="G39" s="483"/>
    </row>
    <row r="40" spans="1:7" s="481" customFormat="1" ht="17.25" customHeight="1">
      <c r="A40" s="566" t="e">
        <f>'Sch-2'!#REF!</f>
        <v>#REF!</v>
      </c>
      <c r="B40" s="566" t="e">
        <f>'Sch-2'!#REF!</f>
        <v>#REF!</v>
      </c>
      <c r="C40" s="566" t="e">
        <f>'Sch-2'!#REF!</f>
        <v>#REF!</v>
      </c>
      <c r="D40" s="566" t="e">
        <f>'Sch-2'!#REF!</f>
        <v>#REF!</v>
      </c>
      <c r="E40" s="414" t="e">
        <f>'Sch-2'!#REF!</f>
        <v>#REF!</v>
      </c>
      <c r="F40" s="414" t="e">
        <f t="shared" si="0"/>
        <v>#REF!</v>
      </c>
      <c r="G40" s="483"/>
    </row>
    <row r="41" spans="1:7" s="481" customFormat="1" ht="17.25" customHeight="1">
      <c r="A41" s="566"/>
      <c r="B41" s="566"/>
      <c r="C41" s="566"/>
      <c r="D41" s="566"/>
      <c r="E41" s="414"/>
      <c r="F41" s="414"/>
      <c r="G41" s="483"/>
    </row>
    <row r="42" spans="1:7" s="481" customFormat="1" ht="17.25" customHeight="1">
      <c r="A42" s="566" t="e">
        <f>'Sch-2'!#REF!</f>
        <v>#REF!</v>
      </c>
      <c r="B42" s="566" t="e">
        <f>'Sch-2'!#REF!</f>
        <v>#REF!</v>
      </c>
      <c r="C42" s="566"/>
      <c r="D42" s="566"/>
      <c r="E42" s="414"/>
      <c r="F42" s="414"/>
      <c r="G42" s="483"/>
    </row>
    <row r="43" spans="1:7" s="481" customFormat="1" ht="17.25" customHeight="1">
      <c r="A43" s="566" t="e">
        <f>'Sch-2'!#REF!</f>
        <v>#REF!</v>
      </c>
      <c r="B43" s="566" t="e">
        <f>'Sch-2'!#REF!</f>
        <v>#REF!</v>
      </c>
      <c r="C43" s="566" t="e">
        <f>'Sch-2'!#REF!</f>
        <v>#REF!</v>
      </c>
      <c r="D43" s="566" t="e">
        <f>'Sch-2'!#REF!</f>
        <v>#REF!</v>
      </c>
      <c r="E43" s="414" t="e">
        <f>'Sch-2'!#REF!</f>
        <v>#REF!</v>
      </c>
      <c r="F43" s="414" t="e">
        <f t="shared" si="0"/>
        <v>#REF!</v>
      </c>
      <c r="G43" s="483"/>
    </row>
    <row r="44" spans="1:7" s="481" customFormat="1" ht="17.25" customHeight="1">
      <c r="A44" s="566" t="e">
        <f>'Sch-2'!#REF!</f>
        <v>#REF!</v>
      </c>
      <c r="B44" s="566" t="e">
        <f>'Sch-2'!#REF!</f>
        <v>#REF!</v>
      </c>
      <c r="C44" s="566" t="e">
        <f>'Sch-2'!#REF!</f>
        <v>#REF!</v>
      </c>
      <c r="D44" s="566" t="e">
        <f>'Sch-2'!#REF!</f>
        <v>#REF!</v>
      </c>
      <c r="E44" s="414" t="e">
        <f>'Sch-2'!#REF!</f>
        <v>#REF!</v>
      </c>
      <c r="F44" s="414" t="e">
        <f t="shared" si="0"/>
        <v>#REF!</v>
      </c>
      <c r="G44" s="483"/>
    </row>
    <row r="45" spans="1:7" s="481" customFormat="1" ht="17.25" customHeight="1">
      <c r="A45" s="566" t="e">
        <f>'Sch-2'!#REF!</f>
        <v>#REF!</v>
      </c>
      <c r="B45" s="566" t="e">
        <f>'Sch-2'!#REF!</f>
        <v>#REF!</v>
      </c>
      <c r="C45" s="566" t="e">
        <f>'Sch-2'!#REF!</f>
        <v>#REF!</v>
      </c>
      <c r="D45" s="566" t="e">
        <f>'Sch-2'!#REF!</f>
        <v>#REF!</v>
      </c>
      <c r="E45" s="414" t="e">
        <f>'Sch-2'!#REF!</f>
        <v>#REF!</v>
      </c>
      <c r="F45" s="414" t="e">
        <f t="shared" si="0"/>
        <v>#REF!</v>
      </c>
      <c r="G45" s="483"/>
    </row>
    <row r="46" spans="1:7" s="481" customFormat="1" ht="17.25" customHeight="1">
      <c r="A46" s="566" t="e">
        <f>'Sch-2'!#REF!</f>
        <v>#REF!</v>
      </c>
      <c r="B46" s="566" t="e">
        <f>'Sch-2'!#REF!</f>
        <v>#REF!</v>
      </c>
      <c r="C46" s="566" t="e">
        <f>'Sch-2'!#REF!</f>
        <v>#REF!</v>
      </c>
      <c r="D46" s="566" t="e">
        <f>'Sch-2'!#REF!</f>
        <v>#REF!</v>
      </c>
      <c r="E46" s="414" t="e">
        <f>'Sch-2'!#REF!</f>
        <v>#REF!</v>
      </c>
      <c r="F46" s="414" t="e">
        <f t="shared" si="0"/>
        <v>#REF!</v>
      </c>
      <c r="G46" s="483"/>
    </row>
    <row r="47" spans="1:7" s="481" customFormat="1" ht="17.25" customHeight="1">
      <c r="A47" s="566" t="e">
        <f>'Sch-2'!#REF!</f>
        <v>#REF!</v>
      </c>
      <c r="B47" s="566" t="e">
        <f>'Sch-2'!#REF!</f>
        <v>#REF!</v>
      </c>
      <c r="C47" s="566" t="e">
        <f>'Sch-2'!#REF!</f>
        <v>#REF!</v>
      </c>
      <c r="D47" s="566" t="e">
        <f>'Sch-2'!#REF!</f>
        <v>#REF!</v>
      </c>
      <c r="E47" s="414" t="e">
        <f>'Sch-2'!#REF!</f>
        <v>#REF!</v>
      </c>
      <c r="F47" s="414" t="e">
        <f t="shared" si="0"/>
        <v>#REF!</v>
      </c>
      <c r="G47" s="483"/>
    </row>
    <row r="48" spans="1:7" s="481" customFormat="1" ht="17.25" customHeight="1">
      <c r="A48" s="566" t="e">
        <f>'Sch-2'!#REF!</f>
        <v>#REF!</v>
      </c>
      <c r="B48" s="566" t="e">
        <f>'Sch-2'!#REF!</f>
        <v>#REF!</v>
      </c>
      <c r="C48" s="566" t="e">
        <f>'Sch-2'!#REF!</f>
        <v>#REF!</v>
      </c>
      <c r="D48" s="566" t="e">
        <f>'Sch-2'!#REF!</f>
        <v>#REF!</v>
      </c>
      <c r="E48" s="414" t="e">
        <f>'Sch-2'!#REF!</f>
        <v>#REF!</v>
      </c>
      <c r="F48" s="414" t="e">
        <f t="shared" si="0"/>
        <v>#REF!</v>
      </c>
      <c r="G48" s="483"/>
    </row>
    <row r="49" spans="1:7" s="481" customFormat="1" ht="17.25" customHeight="1">
      <c r="A49" s="566" t="e">
        <f>'Sch-2'!#REF!</f>
        <v>#REF!</v>
      </c>
      <c r="B49" s="566" t="e">
        <f>'Sch-2'!#REF!</f>
        <v>#REF!</v>
      </c>
      <c r="C49" s="566" t="e">
        <f>'Sch-2'!#REF!</f>
        <v>#REF!</v>
      </c>
      <c r="D49" s="566" t="e">
        <f>'Sch-2'!#REF!</f>
        <v>#REF!</v>
      </c>
      <c r="E49" s="414" t="e">
        <f>'Sch-2'!#REF!</f>
        <v>#REF!</v>
      </c>
      <c r="F49" s="414" t="e">
        <f t="shared" si="0"/>
        <v>#REF!</v>
      </c>
      <c r="G49" s="483"/>
    </row>
    <row r="50" spans="1:7" s="481" customFormat="1" ht="17.25" customHeight="1">
      <c r="A50" s="566" t="e">
        <f>'Sch-2'!#REF!</f>
        <v>#REF!</v>
      </c>
      <c r="B50" s="566" t="e">
        <f>'Sch-2'!#REF!</f>
        <v>#REF!</v>
      </c>
      <c r="C50" s="566" t="e">
        <f>'Sch-2'!#REF!</f>
        <v>#REF!</v>
      </c>
      <c r="D50" s="566" t="e">
        <f>'Sch-2'!#REF!</f>
        <v>#REF!</v>
      </c>
      <c r="E50" s="414" t="e">
        <f>'Sch-2'!#REF!</f>
        <v>#REF!</v>
      </c>
      <c r="F50" s="414" t="e">
        <f t="shared" si="0"/>
        <v>#REF!</v>
      </c>
      <c r="G50" s="483"/>
    </row>
    <row r="51" spans="1:7" s="481" customFormat="1" ht="17.25" customHeight="1">
      <c r="A51" s="566"/>
      <c r="B51" s="566"/>
      <c r="C51" s="566"/>
      <c r="D51" s="566"/>
      <c r="E51" s="414"/>
      <c r="F51" s="414"/>
      <c r="G51" s="483"/>
    </row>
    <row r="52" spans="1:7" s="481" customFormat="1" ht="17.25" customHeight="1">
      <c r="A52" s="566" t="e">
        <f>'Sch-2'!#REF!</f>
        <v>#REF!</v>
      </c>
      <c r="B52" s="566" t="e">
        <f>'Sch-2'!#REF!</f>
        <v>#REF!</v>
      </c>
      <c r="C52" s="566"/>
      <c r="D52" s="566"/>
      <c r="E52" s="414"/>
      <c r="F52" s="414"/>
      <c r="G52" s="483"/>
    </row>
    <row r="53" spans="1:7" s="481" customFormat="1" ht="17.25" customHeight="1">
      <c r="A53" s="566"/>
      <c r="B53" s="566" t="e">
        <f>'Sch-2'!#REF!</f>
        <v>#REF!</v>
      </c>
      <c r="C53" s="566" t="e">
        <f>'Sch-2'!#REF!</f>
        <v>#REF!</v>
      </c>
      <c r="D53" s="566" t="e">
        <f>'Sch-2'!#REF!</f>
        <v>#REF!</v>
      </c>
      <c r="E53" s="414" t="e">
        <f>'Sch-2'!#REF!</f>
        <v>#REF!</v>
      </c>
      <c r="F53" s="414" t="e">
        <f>IF(E53=0, "Included", IF(ISERROR(D53*E53), E53, D53*E53))</f>
        <v>#REF!</v>
      </c>
      <c r="G53" s="483"/>
    </row>
    <row r="54" spans="1:7" s="481" customFormat="1" ht="17.25" customHeight="1">
      <c r="A54" s="566" t="e">
        <f>'Sch-2'!#REF!</f>
        <v>#REF!</v>
      </c>
      <c r="B54" s="566" t="e">
        <f>'Sch-2'!#REF!</f>
        <v>#REF!</v>
      </c>
      <c r="C54" s="566" t="e">
        <f>'Sch-2'!#REF!</f>
        <v>#REF!</v>
      </c>
      <c r="D54" s="566" t="e">
        <f>'Sch-2'!#REF!</f>
        <v>#REF!</v>
      </c>
      <c r="E54" s="414" t="e">
        <f>'Sch-2'!#REF!</f>
        <v>#REF!</v>
      </c>
      <c r="F54" s="414" t="e">
        <f t="shared" si="0"/>
        <v>#REF!</v>
      </c>
      <c r="G54" s="483"/>
    </row>
    <row r="55" spans="1:7" s="481" customFormat="1" ht="17.25" customHeight="1">
      <c r="A55" s="566" t="e">
        <f>'Sch-2'!#REF!</f>
        <v>#REF!</v>
      </c>
      <c r="B55" s="566" t="e">
        <f>'Sch-2'!#REF!</f>
        <v>#REF!</v>
      </c>
      <c r="C55" s="566" t="e">
        <f>'Sch-2'!#REF!</f>
        <v>#REF!</v>
      </c>
      <c r="D55" s="566" t="e">
        <f>'Sch-2'!#REF!</f>
        <v>#REF!</v>
      </c>
      <c r="E55" s="414" t="e">
        <f>'Sch-2'!#REF!</f>
        <v>#REF!</v>
      </c>
      <c r="F55" s="414" t="e">
        <f>IF(E55=0, "Included", IF(ISERROR(D55*E55), E55, D55*E55))</f>
        <v>#REF!</v>
      </c>
      <c r="G55" s="483"/>
    </row>
    <row r="56" spans="1:7" ht="28.15" customHeight="1">
      <c r="A56" s="426"/>
      <c r="B56" s="427" t="s">
        <v>458</v>
      </c>
      <c r="C56" s="427"/>
      <c r="D56" s="427"/>
      <c r="E56" s="412"/>
      <c r="F56" s="412" t="e">
        <f>SUM(F16:F55)</f>
        <v>#REF!</v>
      </c>
    </row>
    <row r="57" spans="1:7" ht="28.15" customHeight="1">
      <c r="A57" s="402"/>
      <c r="B57" s="403"/>
      <c r="C57" s="403"/>
      <c r="D57" s="403"/>
      <c r="E57" s="404"/>
      <c r="F57" s="404"/>
    </row>
    <row r="58" spans="1:7" ht="28.15" customHeight="1"/>
    <row r="59" spans="1:7" ht="28.15" customHeight="1">
      <c r="A59" s="35" t="s">
        <v>402</v>
      </c>
      <c r="B59" s="113" t="str">
        <f>'Sch-1'!B254</f>
        <v>--</v>
      </c>
      <c r="C59" s="12"/>
      <c r="D59" s="36"/>
      <c r="E59" s="1"/>
      <c r="F59" s="1"/>
    </row>
    <row r="60" spans="1:7" ht="28.15" customHeight="1">
      <c r="A60" s="35" t="s">
        <v>403</v>
      </c>
      <c r="B60" s="113" t="str">
        <f>'Sch-1'!B255</f>
        <v/>
      </c>
      <c r="C60" s="1"/>
      <c r="D60" s="36" t="s">
        <v>404</v>
      </c>
      <c r="E60" s="188" t="str">
        <f>'Sch-1'!M255</f>
        <v/>
      </c>
      <c r="F60" s="1"/>
    </row>
    <row r="61" spans="1:7" ht="28.15" customHeight="1">
      <c r="A61" s="201"/>
      <c r="B61" s="200"/>
      <c r="C61" s="194"/>
      <c r="D61" s="36" t="s">
        <v>405</v>
      </c>
      <c r="E61" s="188" t="str">
        <f>'Sch-1'!M256</f>
        <v/>
      </c>
      <c r="F61" s="194"/>
    </row>
    <row r="62" spans="1:7" ht="28.15" customHeight="1">
      <c r="A62" s="35"/>
      <c r="B62" s="113"/>
      <c r="C62" s="12"/>
      <c r="D62" s="36"/>
      <c r="E62" s="1"/>
      <c r="F62" s="1"/>
    </row>
    <row r="100" spans="1:41" s="185" customFormat="1">
      <c r="A100" s="399"/>
      <c r="B100" s="399"/>
      <c r="C100" s="399"/>
      <c r="D100" s="399"/>
      <c r="E100" s="399"/>
      <c r="F100" s="399"/>
      <c r="H100" s="328"/>
      <c r="I100" s="328"/>
      <c r="J100" s="328"/>
      <c r="K100" s="328"/>
      <c r="L100" s="328"/>
      <c r="M100" s="328"/>
      <c r="N100" s="330"/>
      <c r="O100" s="328"/>
      <c r="P100" s="328"/>
      <c r="Q100" s="328"/>
      <c r="R100" s="80"/>
      <c r="S100" s="80"/>
      <c r="T100" s="80"/>
      <c r="U100" s="80"/>
      <c r="V100" s="80"/>
      <c r="W100" s="80"/>
      <c r="X100" s="80"/>
      <c r="Y100" s="80"/>
      <c r="Z100" s="80"/>
      <c r="AA100" s="80"/>
      <c r="AB100" s="80"/>
      <c r="AC100" s="80"/>
      <c r="AD100" s="80"/>
      <c r="AE100" s="80"/>
      <c r="AF100" s="80"/>
      <c r="AG100" s="80"/>
      <c r="AH100" s="80"/>
      <c r="AI100" s="80"/>
      <c r="AJ100" s="80"/>
      <c r="AK100" s="80"/>
      <c r="AL100" s="328"/>
      <c r="AM100" s="328"/>
      <c r="AN100" s="328"/>
      <c r="AO100" s="328"/>
    </row>
    <row r="101" spans="1:41" s="185" customFormat="1">
      <c r="A101" s="399"/>
      <c r="B101" s="399"/>
      <c r="C101" s="399"/>
      <c r="D101" s="399"/>
      <c r="E101" s="399"/>
      <c r="F101" s="399"/>
      <c r="H101" s="328"/>
      <c r="I101" s="328"/>
      <c r="J101" s="328"/>
      <c r="K101" s="328"/>
      <c r="L101" s="328"/>
      <c r="M101" s="328"/>
      <c r="N101" s="330"/>
      <c r="O101" s="328"/>
      <c r="P101" s="328"/>
      <c r="Q101" s="328"/>
      <c r="R101" s="80"/>
      <c r="S101" s="80"/>
      <c r="T101" s="80"/>
      <c r="U101" s="80"/>
      <c r="V101" s="80"/>
      <c r="W101" s="80"/>
      <c r="X101" s="80"/>
      <c r="Y101" s="80"/>
      <c r="Z101" s="80"/>
      <c r="AA101" s="80"/>
      <c r="AB101" s="80"/>
      <c r="AC101" s="80"/>
      <c r="AD101" s="80"/>
      <c r="AE101" s="80"/>
      <c r="AF101" s="80"/>
      <c r="AG101" s="80"/>
      <c r="AH101" s="80"/>
      <c r="AI101" s="80"/>
      <c r="AJ101" s="80"/>
      <c r="AK101" s="80"/>
      <c r="AL101" s="328"/>
      <c r="AM101" s="328"/>
      <c r="AN101" s="328"/>
      <c r="AO101" s="328"/>
    </row>
    <row r="102" spans="1:41" s="185" customFormat="1">
      <c r="A102" s="399"/>
      <c r="B102" s="399"/>
      <c r="C102" s="399"/>
      <c r="D102" s="399"/>
      <c r="E102" s="399"/>
      <c r="F102" s="399"/>
      <c r="H102" s="328"/>
      <c r="I102" s="328"/>
      <c r="J102" s="328"/>
      <c r="K102" s="328"/>
      <c r="L102" s="328"/>
      <c r="M102" s="328"/>
      <c r="N102" s="330"/>
      <c r="O102" s="328"/>
      <c r="P102" s="328"/>
      <c r="Q102" s="328"/>
      <c r="R102" s="80"/>
      <c r="S102" s="80"/>
      <c r="T102" s="80"/>
      <c r="U102" s="80"/>
      <c r="V102" s="80"/>
      <c r="W102" s="80"/>
      <c r="X102" s="80"/>
      <c r="Y102" s="80"/>
      <c r="Z102" s="80"/>
      <c r="AA102" s="80"/>
      <c r="AB102" s="80"/>
      <c r="AC102" s="80"/>
      <c r="AD102" s="80"/>
      <c r="AE102" s="80"/>
      <c r="AF102" s="80"/>
      <c r="AG102" s="80"/>
      <c r="AH102" s="80"/>
      <c r="AI102" s="80"/>
      <c r="AJ102" s="80"/>
      <c r="AK102" s="80"/>
      <c r="AL102" s="328"/>
      <c r="AM102" s="328"/>
      <c r="AN102" s="328"/>
      <c r="AO102" s="328"/>
    </row>
    <row r="103" spans="1:41" s="185" customFormat="1">
      <c r="A103" s="399"/>
      <c r="B103" s="399"/>
      <c r="C103" s="399"/>
      <c r="D103" s="399"/>
      <c r="E103" s="399"/>
      <c r="F103" s="399"/>
      <c r="H103" s="328"/>
      <c r="I103" s="328"/>
      <c r="J103" s="328"/>
      <c r="K103" s="328"/>
      <c r="L103" s="328"/>
      <c r="M103" s="328"/>
      <c r="N103" s="330"/>
      <c r="O103" s="328"/>
      <c r="P103" s="328"/>
      <c r="Q103" s="328"/>
      <c r="R103" s="80"/>
      <c r="S103" s="80"/>
      <c r="T103" s="80"/>
      <c r="U103" s="80"/>
      <c r="V103" s="80"/>
      <c r="W103" s="80"/>
      <c r="X103" s="80"/>
      <c r="Y103" s="80"/>
      <c r="Z103" s="80"/>
      <c r="AA103" s="80"/>
      <c r="AB103" s="80"/>
      <c r="AC103" s="80"/>
      <c r="AD103" s="80"/>
      <c r="AE103" s="80"/>
      <c r="AF103" s="80"/>
      <c r="AG103" s="80"/>
      <c r="AH103" s="80"/>
      <c r="AI103" s="80"/>
      <c r="AJ103" s="80"/>
      <c r="AK103" s="80"/>
      <c r="AL103" s="328"/>
      <c r="AM103" s="328"/>
      <c r="AN103" s="328"/>
      <c r="AO103" s="328"/>
    </row>
    <row r="104" spans="1:41" s="185" customFormat="1">
      <c r="A104" s="399"/>
      <c r="B104" s="399"/>
      <c r="C104" s="399"/>
      <c r="D104" s="399"/>
      <c r="E104" s="399"/>
      <c r="F104" s="399"/>
      <c r="H104" s="328"/>
      <c r="I104" s="328"/>
      <c r="J104" s="328"/>
      <c r="K104" s="328"/>
      <c r="L104" s="328"/>
      <c r="M104" s="328"/>
      <c r="N104" s="330"/>
      <c r="O104" s="328"/>
      <c r="P104" s="328"/>
      <c r="Q104" s="328"/>
      <c r="R104" s="80"/>
      <c r="S104" s="80"/>
      <c r="T104" s="80"/>
      <c r="U104" s="80"/>
      <c r="V104" s="80"/>
      <c r="W104" s="80"/>
      <c r="X104" s="80"/>
      <c r="Y104" s="80"/>
      <c r="Z104" s="80"/>
      <c r="AA104" s="80"/>
      <c r="AB104" s="80"/>
      <c r="AC104" s="80"/>
      <c r="AD104" s="80"/>
      <c r="AE104" s="80"/>
      <c r="AF104" s="80"/>
      <c r="AG104" s="80"/>
      <c r="AH104" s="80"/>
      <c r="AI104" s="80"/>
      <c r="AJ104" s="80"/>
      <c r="AK104" s="80"/>
      <c r="AL104" s="328"/>
      <c r="AM104" s="328"/>
      <c r="AN104" s="328"/>
      <c r="AO104" s="328"/>
    </row>
    <row r="105" spans="1:41" s="185" customFormat="1">
      <c r="A105" s="399"/>
      <c r="B105" s="399"/>
      <c r="C105" s="399"/>
      <c r="D105" s="399"/>
      <c r="E105" s="399"/>
      <c r="F105" s="399"/>
      <c r="H105" s="328"/>
      <c r="I105" s="328"/>
      <c r="J105" s="328"/>
      <c r="K105" s="328"/>
      <c r="L105" s="328"/>
      <c r="M105" s="328"/>
      <c r="N105" s="330"/>
      <c r="O105" s="328"/>
      <c r="P105" s="328"/>
      <c r="Q105" s="328"/>
      <c r="R105" s="80"/>
      <c r="S105" s="80"/>
      <c r="T105" s="80"/>
      <c r="U105" s="80"/>
      <c r="V105" s="80"/>
      <c r="W105" s="80"/>
      <c r="X105" s="80"/>
      <c r="Y105" s="80"/>
      <c r="Z105" s="80"/>
      <c r="AA105" s="80"/>
      <c r="AB105" s="80"/>
      <c r="AC105" s="80"/>
      <c r="AD105" s="80"/>
      <c r="AE105" s="80"/>
      <c r="AF105" s="80"/>
      <c r="AG105" s="80"/>
      <c r="AH105" s="80"/>
      <c r="AI105" s="80"/>
      <c r="AJ105" s="80"/>
      <c r="AK105" s="80"/>
      <c r="AL105" s="328"/>
      <c r="AM105" s="328"/>
      <c r="AN105" s="328"/>
      <c r="AO105" s="328"/>
    </row>
    <row r="106" spans="1:41" s="185" customFormat="1">
      <c r="A106" s="399"/>
      <c r="B106" s="399"/>
      <c r="C106" s="399"/>
      <c r="D106" s="399"/>
      <c r="E106" s="399"/>
      <c r="F106" s="399"/>
      <c r="H106" s="328"/>
      <c r="I106" s="328"/>
      <c r="J106" s="328"/>
      <c r="K106" s="328"/>
      <c r="L106" s="328"/>
      <c r="M106" s="328"/>
      <c r="N106" s="330"/>
      <c r="O106" s="328"/>
      <c r="P106" s="328"/>
      <c r="Q106" s="328"/>
      <c r="R106" s="80"/>
      <c r="S106" s="80"/>
      <c r="T106" s="80"/>
      <c r="U106" s="80"/>
      <c r="V106" s="80"/>
      <c r="W106" s="80"/>
      <c r="X106" s="80"/>
      <c r="Y106" s="80"/>
      <c r="Z106" s="80"/>
      <c r="AA106" s="80"/>
      <c r="AB106" s="80"/>
      <c r="AC106" s="80"/>
      <c r="AD106" s="80"/>
      <c r="AE106" s="80"/>
      <c r="AF106" s="80"/>
      <c r="AG106" s="80"/>
      <c r="AH106" s="80"/>
      <c r="AI106" s="80"/>
      <c r="AJ106" s="80"/>
      <c r="AK106" s="80"/>
      <c r="AL106" s="328"/>
      <c r="AM106" s="328"/>
      <c r="AN106" s="328"/>
      <c r="AO106" s="328"/>
    </row>
    <row r="107" spans="1:41" s="185" customFormat="1">
      <c r="A107" s="399"/>
      <c r="B107" s="399"/>
      <c r="C107" s="399"/>
      <c r="D107" s="399"/>
      <c r="E107" s="399"/>
      <c r="F107" s="399"/>
      <c r="H107" s="328"/>
      <c r="I107" s="328"/>
      <c r="J107" s="328"/>
      <c r="K107" s="328"/>
      <c r="L107" s="328"/>
      <c r="M107" s="328"/>
      <c r="N107" s="330"/>
      <c r="O107" s="328"/>
      <c r="P107" s="328"/>
      <c r="Q107" s="328"/>
      <c r="R107" s="80"/>
      <c r="S107" s="80"/>
      <c r="T107" s="80"/>
      <c r="U107" s="80"/>
      <c r="V107" s="80"/>
      <c r="W107" s="80"/>
      <c r="X107" s="80"/>
      <c r="Y107" s="80"/>
      <c r="Z107" s="80"/>
      <c r="AA107" s="80"/>
      <c r="AB107" s="80"/>
      <c r="AC107" s="80"/>
      <c r="AD107" s="80"/>
      <c r="AE107" s="80"/>
      <c r="AF107" s="80"/>
      <c r="AG107" s="80"/>
      <c r="AH107" s="80"/>
      <c r="AI107" s="80"/>
      <c r="AJ107" s="80"/>
      <c r="AK107" s="80"/>
      <c r="AL107" s="328"/>
      <c r="AM107" s="328"/>
      <c r="AN107" s="328"/>
      <c r="AO107" s="328"/>
    </row>
    <row r="108" spans="1:41" s="185" customFormat="1">
      <c r="A108" s="399"/>
      <c r="B108" s="399"/>
      <c r="C108" s="399"/>
      <c r="D108" s="399"/>
      <c r="E108" s="399"/>
      <c r="F108" s="399"/>
      <c r="H108" s="328"/>
      <c r="I108" s="328"/>
      <c r="J108" s="328"/>
      <c r="K108" s="328"/>
      <c r="L108" s="328"/>
      <c r="M108" s="328"/>
      <c r="N108" s="330"/>
      <c r="O108" s="328"/>
      <c r="P108" s="328"/>
      <c r="Q108" s="328"/>
      <c r="R108" s="80"/>
      <c r="S108" s="80"/>
      <c r="T108" s="80"/>
      <c r="U108" s="80"/>
      <c r="V108" s="80"/>
      <c r="W108" s="80"/>
      <c r="X108" s="80"/>
      <c r="Y108" s="80"/>
      <c r="Z108" s="80"/>
      <c r="AA108" s="80"/>
      <c r="AB108" s="80"/>
      <c r="AC108" s="80"/>
      <c r="AD108" s="80"/>
      <c r="AE108" s="80"/>
      <c r="AF108" s="80"/>
      <c r="AG108" s="80"/>
      <c r="AH108" s="80"/>
      <c r="AI108" s="80"/>
      <c r="AJ108" s="80"/>
      <c r="AK108" s="80"/>
      <c r="AL108" s="328"/>
      <c r="AM108" s="328"/>
      <c r="AN108" s="328"/>
      <c r="AO108" s="328"/>
    </row>
    <row r="109" spans="1:41" s="185" customFormat="1">
      <c r="A109" s="399"/>
      <c r="B109" s="399"/>
      <c r="C109" s="399"/>
      <c r="D109" s="399"/>
      <c r="E109" s="399"/>
      <c r="F109" s="399"/>
      <c r="H109" s="328"/>
      <c r="I109" s="328"/>
      <c r="J109" s="328"/>
      <c r="K109" s="328"/>
      <c r="L109" s="328"/>
      <c r="M109" s="328"/>
      <c r="N109" s="330"/>
      <c r="O109" s="328"/>
      <c r="P109" s="328"/>
      <c r="Q109" s="328"/>
      <c r="R109" s="80"/>
      <c r="S109" s="80"/>
      <c r="T109" s="80"/>
      <c r="U109" s="80"/>
      <c r="V109" s="80"/>
      <c r="W109" s="80"/>
      <c r="X109" s="80"/>
      <c r="Y109" s="80"/>
      <c r="Z109" s="80"/>
      <c r="AA109" s="80"/>
      <c r="AB109" s="80"/>
      <c r="AC109" s="80"/>
      <c r="AD109" s="80"/>
      <c r="AE109" s="80"/>
      <c r="AF109" s="80"/>
      <c r="AG109" s="80"/>
      <c r="AH109" s="80"/>
      <c r="AI109" s="80"/>
      <c r="AJ109" s="80"/>
      <c r="AK109" s="80"/>
      <c r="AL109" s="328"/>
      <c r="AM109" s="328"/>
      <c r="AN109" s="328"/>
      <c r="AO109" s="328"/>
    </row>
    <row r="110" spans="1:41" s="185" customFormat="1">
      <c r="A110" s="399"/>
      <c r="B110" s="399"/>
      <c r="C110" s="399"/>
      <c r="D110" s="399"/>
      <c r="E110" s="399"/>
      <c r="F110" s="399"/>
      <c r="H110" s="328"/>
      <c r="I110" s="328"/>
      <c r="J110" s="328"/>
      <c r="K110" s="328"/>
      <c r="L110" s="328"/>
      <c r="M110" s="328"/>
      <c r="N110" s="330"/>
      <c r="O110" s="328"/>
      <c r="P110" s="328"/>
      <c r="Q110" s="328"/>
      <c r="R110" s="80"/>
      <c r="S110" s="80"/>
      <c r="T110" s="80"/>
      <c r="U110" s="80"/>
      <c r="V110" s="80"/>
      <c r="W110" s="80"/>
      <c r="X110" s="80"/>
      <c r="Y110" s="80"/>
      <c r="Z110" s="80"/>
      <c r="AA110" s="80"/>
      <c r="AB110" s="80"/>
      <c r="AC110" s="80"/>
      <c r="AD110" s="80"/>
      <c r="AE110" s="80"/>
      <c r="AF110" s="80"/>
      <c r="AG110" s="80"/>
      <c r="AH110" s="80"/>
      <c r="AI110" s="80"/>
      <c r="AJ110" s="80"/>
      <c r="AK110" s="80"/>
      <c r="AL110" s="328"/>
      <c r="AM110" s="328"/>
      <c r="AN110" s="328"/>
      <c r="AO110" s="328"/>
    </row>
    <row r="111" spans="1:41" s="185" customFormat="1">
      <c r="A111" s="399"/>
      <c r="B111" s="399"/>
      <c r="C111" s="399"/>
      <c r="D111" s="399"/>
      <c r="E111" s="399"/>
      <c r="F111" s="399"/>
      <c r="H111" s="328"/>
      <c r="I111" s="328"/>
      <c r="J111" s="328"/>
      <c r="K111" s="328"/>
      <c r="L111" s="328"/>
      <c r="M111" s="328"/>
      <c r="N111" s="330"/>
      <c r="O111" s="328"/>
      <c r="P111" s="328"/>
      <c r="Q111" s="328"/>
      <c r="R111" s="80"/>
      <c r="S111" s="80"/>
      <c r="T111" s="80"/>
      <c r="U111" s="80"/>
      <c r="V111" s="80"/>
      <c r="W111" s="80"/>
      <c r="X111" s="80"/>
      <c r="Y111" s="80"/>
      <c r="Z111" s="80"/>
      <c r="AA111" s="80"/>
      <c r="AB111" s="80"/>
      <c r="AC111" s="80"/>
      <c r="AD111" s="80"/>
      <c r="AE111" s="80"/>
      <c r="AF111" s="80"/>
      <c r="AG111" s="80"/>
      <c r="AH111" s="80"/>
      <c r="AI111" s="80"/>
      <c r="AJ111" s="80"/>
      <c r="AK111" s="80"/>
      <c r="AL111" s="328"/>
      <c r="AM111" s="328"/>
      <c r="AN111" s="328"/>
      <c r="AO111" s="328"/>
    </row>
    <row r="112" spans="1:41" s="185" customFormat="1">
      <c r="A112" s="399"/>
      <c r="B112" s="399"/>
      <c r="C112" s="399"/>
      <c r="D112" s="399"/>
      <c r="E112" s="399"/>
      <c r="F112" s="399"/>
      <c r="H112" s="328"/>
      <c r="I112" s="328"/>
      <c r="J112" s="328"/>
      <c r="K112" s="328"/>
      <c r="L112" s="328"/>
      <c r="M112" s="328"/>
      <c r="N112" s="330"/>
      <c r="O112" s="328"/>
      <c r="P112" s="328"/>
      <c r="Q112" s="328"/>
      <c r="R112" s="80"/>
      <c r="S112" s="80"/>
      <c r="T112" s="80"/>
      <c r="U112" s="80"/>
      <c r="V112" s="80"/>
      <c r="W112" s="80"/>
      <c r="X112" s="80"/>
      <c r="Y112" s="80"/>
      <c r="Z112" s="80"/>
      <c r="AA112" s="80"/>
      <c r="AB112" s="80"/>
      <c r="AC112" s="80"/>
      <c r="AD112" s="80"/>
      <c r="AE112" s="80"/>
      <c r="AF112" s="80"/>
      <c r="AG112" s="80"/>
      <c r="AH112" s="80"/>
      <c r="AI112" s="80"/>
      <c r="AJ112" s="80"/>
      <c r="AK112" s="80"/>
      <c r="AL112" s="328"/>
      <c r="AM112" s="328"/>
      <c r="AN112" s="328"/>
      <c r="AO112" s="328"/>
    </row>
    <row r="113" spans="1:41" s="185" customFormat="1">
      <c r="A113" s="399"/>
      <c r="B113" s="399"/>
      <c r="C113" s="399"/>
      <c r="D113" s="399"/>
      <c r="E113" s="399"/>
      <c r="F113" s="399"/>
      <c r="H113" s="328"/>
      <c r="I113" s="328"/>
      <c r="J113" s="328"/>
      <c r="K113" s="328"/>
      <c r="L113" s="328"/>
      <c r="M113" s="328"/>
      <c r="N113" s="330"/>
      <c r="O113" s="328"/>
      <c r="P113" s="328"/>
      <c r="Q113" s="328"/>
      <c r="R113" s="80"/>
      <c r="S113" s="80"/>
      <c r="T113" s="80"/>
      <c r="U113" s="80"/>
      <c r="V113" s="80"/>
      <c r="W113" s="80"/>
      <c r="X113" s="80"/>
      <c r="Y113" s="80"/>
      <c r="Z113" s="80"/>
      <c r="AA113" s="80"/>
      <c r="AB113" s="80"/>
      <c r="AC113" s="80"/>
      <c r="AD113" s="80"/>
      <c r="AE113" s="80"/>
      <c r="AF113" s="80"/>
      <c r="AG113" s="80"/>
      <c r="AH113" s="80"/>
      <c r="AI113" s="80"/>
      <c r="AJ113" s="80"/>
      <c r="AK113" s="80"/>
      <c r="AL113" s="328"/>
      <c r="AM113" s="328"/>
      <c r="AN113" s="328"/>
      <c r="AO113" s="328"/>
    </row>
    <row r="114" spans="1:41" s="185" customFormat="1">
      <c r="A114" s="399"/>
      <c r="B114" s="399"/>
      <c r="C114" s="399"/>
      <c r="D114" s="399"/>
      <c r="E114" s="399"/>
      <c r="F114" s="399"/>
      <c r="H114" s="328"/>
      <c r="I114" s="328"/>
      <c r="J114" s="328"/>
      <c r="K114" s="328"/>
      <c r="L114" s="328"/>
      <c r="M114" s="328"/>
      <c r="N114" s="330"/>
      <c r="O114" s="328"/>
      <c r="P114" s="328"/>
      <c r="Q114" s="328"/>
      <c r="R114" s="80"/>
      <c r="S114" s="80"/>
      <c r="T114" s="80"/>
      <c r="U114" s="80"/>
      <c r="V114" s="80"/>
      <c r="W114" s="80"/>
      <c r="X114" s="80"/>
      <c r="Y114" s="80"/>
      <c r="Z114" s="80"/>
      <c r="AA114" s="80"/>
      <c r="AB114" s="80"/>
      <c r="AC114" s="80"/>
      <c r="AD114" s="80"/>
      <c r="AE114" s="80"/>
      <c r="AF114" s="80"/>
      <c r="AG114" s="80"/>
      <c r="AH114" s="80"/>
      <c r="AI114" s="80"/>
      <c r="AJ114" s="80"/>
      <c r="AK114" s="80"/>
      <c r="AL114" s="328"/>
      <c r="AM114" s="328"/>
      <c r="AN114" s="328"/>
      <c r="AO114" s="328"/>
    </row>
    <row r="115" spans="1:41" s="185" customFormat="1">
      <c r="A115" s="399"/>
      <c r="B115" s="399"/>
      <c r="C115" s="399"/>
      <c r="D115" s="399"/>
      <c r="E115" s="399"/>
      <c r="F115" s="399"/>
      <c r="H115" s="328"/>
      <c r="I115" s="328"/>
      <c r="J115" s="328"/>
      <c r="K115" s="328"/>
      <c r="L115" s="328"/>
      <c r="M115" s="328"/>
      <c r="N115" s="330"/>
      <c r="O115" s="328"/>
      <c r="P115" s="328"/>
      <c r="Q115" s="328"/>
      <c r="R115" s="80"/>
      <c r="S115" s="80"/>
      <c r="T115" s="80"/>
      <c r="U115" s="80"/>
      <c r="V115" s="80"/>
      <c r="W115" s="80"/>
      <c r="X115" s="80"/>
      <c r="Y115" s="80"/>
      <c r="Z115" s="80"/>
      <c r="AA115" s="80"/>
      <c r="AB115" s="80"/>
      <c r="AC115" s="80"/>
      <c r="AD115" s="80"/>
      <c r="AE115" s="80"/>
      <c r="AF115" s="80"/>
      <c r="AG115" s="80"/>
      <c r="AH115" s="80"/>
      <c r="AI115" s="80"/>
      <c r="AJ115" s="80"/>
      <c r="AK115" s="80"/>
      <c r="AL115" s="328"/>
      <c r="AM115" s="328"/>
      <c r="AN115" s="328"/>
      <c r="AO115" s="328"/>
    </row>
    <row r="116" spans="1:41" s="185" customFormat="1">
      <c r="A116" s="399"/>
      <c r="B116" s="399"/>
      <c r="C116" s="399"/>
      <c r="D116" s="399"/>
      <c r="E116" s="399"/>
      <c r="F116" s="399"/>
      <c r="H116" s="328"/>
      <c r="I116" s="328"/>
      <c r="J116" s="328"/>
      <c r="K116" s="328"/>
      <c r="L116" s="328"/>
      <c r="M116" s="328"/>
      <c r="N116" s="330"/>
      <c r="O116" s="328"/>
      <c r="P116" s="328"/>
      <c r="Q116" s="328"/>
      <c r="R116" s="80"/>
      <c r="S116" s="80"/>
      <c r="T116" s="80"/>
      <c r="U116" s="80"/>
      <c r="V116" s="80"/>
      <c r="W116" s="80"/>
      <c r="X116" s="80"/>
      <c r="Y116" s="80"/>
      <c r="Z116" s="80"/>
      <c r="AA116" s="80"/>
      <c r="AB116" s="80"/>
      <c r="AC116" s="80"/>
      <c r="AD116" s="80"/>
      <c r="AE116" s="80"/>
      <c r="AF116" s="80"/>
      <c r="AG116" s="80"/>
      <c r="AH116" s="80"/>
      <c r="AI116" s="80"/>
      <c r="AJ116" s="80"/>
      <c r="AK116" s="80"/>
      <c r="AL116" s="328"/>
      <c r="AM116" s="328"/>
      <c r="AN116" s="328"/>
      <c r="AO116" s="328"/>
    </row>
    <row r="117" spans="1:41" s="185" customFormat="1">
      <c r="A117" s="399"/>
      <c r="B117" s="399"/>
      <c r="C117" s="399"/>
      <c r="D117" s="399"/>
      <c r="E117" s="399"/>
      <c r="F117" s="399"/>
      <c r="H117" s="328"/>
      <c r="I117" s="328"/>
      <c r="J117" s="328"/>
      <c r="K117" s="328"/>
      <c r="L117" s="328"/>
      <c r="M117" s="328"/>
      <c r="N117" s="330"/>
      <c r="O117" s="328"/>
      <c r="P117" s="328"/>
      <c r="Q117" s="328"/>
      <c r="R117" s="80"/>
      <c r="S117" s="80"/>
      <c r="T117" s="80"/>
      <c r="U117" s="80"/>
      <c r="V117" s="80"/>
      <c r="W117" s="80"/>
      <c r="X117" s="80"/>
      <c r="Y117" s="80"/>
      <c r="Z117" s="80"/>
      <c r="AA117" s="80"/>
      <c r="AB117" s="80"/>
      <c r="AC117" s="80"/>
      <c r="AD117" s="80"/>
      <c r="AE117" s="80"/>
      <c r="AF117" s="80"/>
      <c r="AG117" s="80"/>
      <c r="AH117" s="80"/>
      <c r="AI117" s="80"/>
      <c r="AJ117" s="80"/>
      <c r="AK117" s="80"/>
      <c r="AL117" s="328"/>
      <c r="AM117" s="328"/>
      <c r="AN117" s="328"/>
      <c r="AO117" s="328"/>
    </row>
    <row r="118" spans="1:41" s="185" customFormat="1">
      <c r="A118" s="399"/>
      <c r="B118" s="399"/>
      <c r="C118" s="399"/>
      <c r="D118" s="399"/>
      <c r="E118" s="399"/>
      <c r="F118" s="399"/>
      <c r="H118" s="328"/>
      <c r="I118" s="328"/>
      <c r="J118" s="328"/>
      <c r="K118" s="328"/>
      <c r="L118" s="328"/>
      <c r="M118" s="328"/>
      <c r="N118" s="330"/>
      <c r="O118" s="328"/>
      <c r="P118" s="328"/>
      <c r="Q118" s="328"/>
      <c r="R118" s="80"/>
      <c r="S118" s="80"/>
      <c r="T118" s="80"/>
      <c r="U118" s="80"/>
      <c r="V118" s="80"/>
      <c r="W118" s="80"/>
      <c r="X118" s="80"/>
      <c r="Y118" s="80"/>
      <c r="Z118" s="80"/>
      <c r="AA118" s="80"/>
      <c r="AB118" s="80"/>
      <c r="AC118" s="80"/>
      <c r="AD118" s="80"/>
      <c r="AE118" s="80"/>
      <c r="AF118" s="80"/>
      <c r="AG118" s="80"/>
      <c r="AH118" s="80"/>
      <c r="AI118" s="80"/>
      <c r="AJ118" s="80"/>
      <c r="AK118" s="80"/>
      <c r="AL118" s="328"/>
      <c r="AM118" s="328"/>
      <c r="AN118" s="328"/>
      <c r="AO118" s="328"/>
    </row>
    <row r="119" spans="1:41" s="185" customFormat="1">
      <c r="A119" s="399"/>
      <c r="B119" s="399"/>
      <c r="C119" s="399"/>
      <c r="D119" s="399"/>
      <c r="E119" s="399"/>
      <c r="F119" s="399"/>
      <c r="H119" s="328"/>
      <c r="I119" s="328"/>
      <c r="J119" s="328"/>
      <c r="K119" s="328"/>
      <c r="L119" s="328"/>
      <c r="M119" s="328"/>
      <c r="N119" s="330"/>
      <c r="O119" s="328"/>
      <c r="P119" s="328"/>
      <c r="Q119" s="328"/>
      <c r="R119" s="80"/>
      <c r="S119" s="80"/>
      <c r="T119" s="80"/>
      <c r="U119" s="80"/>
      <c r="V119" s="80"/>
      <c r="W119" s="80"/>
      <c r="X119" s="80"/>
      <c r="Y119" s="80"/>
      <c r="Z119" s="80"/>
      <c r="AA119" s="80"/>
      <c r="AB119" s="80"/>
      <c r="AC119" s="80"/>
      <c r="AD119" s="80"/>
      <c r="AE119" s="80"/>
      <c r="AF119" s="80"/>
      <c r="AG119" s="80"/>
      <c r="AH119" s="80"/>
      <c r="AI119" s="80"/>
      <c r="AJ119" s="80"/>
      <c r="AK119" s="80"/>
      <c r="AL119" s="328"/>
      <c r="AM119" s="328"/>
      <c r="AN119" s="328"/>
      <c r="AO119" s="328"/>
    </row>
    <row r="120" spans="1:41" s="185" customFormat="1">
      <c r="A120" s="399"/>
      <c r="B120" s="399"/>
      <c r="C120" s="399"/>
      <c r="D120" s="399"/>
      <c r="E120" s="399"/>
      <c r="F120" s="399"/>
      <c r="H120" s="328"/>
      <c r="I120" s="328"/>
      <c r="J120" s="328"/>
      <c r="K120" s="328"/>
      <c r="L120" s="328"/>
      <c r="M120" s="328"/>
      <c r="N120" s="330"/>
      <c r="O120" s="328"/>
      <c r="P120" s="328"/>
      <c r="Q120" s="328"/>
      <c r="R120" s="80"/>
      <c r="S120" s="80"/>
      <c r="T120" s="80"/>
      <c r="U120" s="80"/>
      <c r="V120" s="80"/>
      <c r="W120" s="80"/>
      <c r="X120" s="80"/>
      <c r="Y120" s="80"/>
      <c r="Z120" s="80"/>
      <c r="AA120" s="80"/>
      <c r="AB120" s="80"/>
      <c r="AC120" s="80"/>
      <c r="AD120" s="80"/>
      <c r="AE120" s="80"/>
      <c r="AF120" s="80"/>
      <c r="AG120" s="80"/>
      <c r="AH120" s="80"/>
      <c r="AI120" s="80"/>
      <c r="AJ120" s="80"/>
      <c r="AK120" s="80"/>
      <c r="AL120" s="328"/>
      <c r="AM120" s="328"/>
      <c r="AN120" s="328"/>
      <c r="AO120" s="328"/>
    </row>
    <row r="121" spans="1:41" s="185" customFormat="1">
      <c r="A121" s="399"/>
      <c r="B121" s="399"/>
      <c r="C121" s="399"/>
      <c r="D121" s="399"/>
      <c r="E121" s="399"/>
      <c r="F121" s="399"/>
      <c r="H121" s="328"/>
      <c r="I121" s="328"/>
      <c r="J121" s="328"/>
      <c r="K121" s="328"/>
      <c r="L121" s="328"/>
      <c r="M121" s="328"/>
      <c r="N121" s="330"/>
      <c r="O121" s="328"/>
      <c r="P121" s="328"/>
      <c r="Q121" s="328"/>
      <c r="R121" s="80"/>
      <c r="S121" s="80"/>
      <c r="T121" s="80"/>
      <c r="U121" s="80"/>
      <c r="V121" s="80"/>
      <c r="W121" s="80"/>
      <c r="X121" s="80"/>
      <c r="Y121" s="80"/>
      <c r="Z121" s="80"/>
      <c r="AA121" s="80"/>
      <c r="AB121" s="80"/>
      <c r="AC121" s="80"/>
      <c r="AD121" s="80"/>
      <c r="AE121" s="80"/>
      <c r="AF121" s="80"/>
      <c r="AG121" s="80"/>
      <c r="AH121" s="80"/>
      <c r="AI121" s="80"/>
      <c r="AJ121" s="80"/>
      <c r="AK121" s="80"/>
      <c r="AL121" s="328"/>
      <c r="AM121" s="328"/>
      <c r="AN121" s="328"/>
      <c r="AO121" s="328"/>
    </row>
    <row r="122" spans="1:41" s="185" customFormat="1">
      <c r="A122" s="399"/>
      <c r="B122" s="399"/>
      <c r="C122" s="399"/>
      <c r="D122" s="399"/>
      <c r="E122" s="399"/>
      <c r="F122" s="399"/>
      <c r="H122" s="328"/>
      <c r="I122" s="328"/>
      <c r="J122" s="328"/>
      <c r="K122" s="328"/>
      <c r="L122" s="328"/>
      <c r="M122" s="328"/>
      <c r="N122" s="330"/>
      <c r="O122" s="328"/>
      <c r="P122" s="328"/>
      <c r="Q122" s="328"/>
      <c r="R122" s="80"/>
      <c r="S122" s="80"/>
      <c r="T122" s="80"/>
      <c r="U122" s="80"/>
      <c r="V122" s="80"/>
      <c r="W122" s="80"/>
      <c r="X122" s="80"/>
      <c r="Y122" s="80"/>
      <c r="Z122" s="80"/>
      <c r="AA122" s="80"/>
      <c r="AB122" s="80"/>
      <c r="AC122" s="80"/>
      <c r="AD122" s="80"/>
      <c r="AE122" s="80"/>
      <c r="AF122" s="80"/>
      <c r="AG122" s="80"/>
      <c r="AH122" s="80"/>
      <c r="AI122" s="80"/>
      <c r="AJ122" s="80"/>
      <c r="AK122" s="80"/>
      <c r="AL122" s="328"/>
      <c r="AM122" s="328"/>
      <c r="AN122" s="328"/>
      <c r="AO122" s="328"/>
    </row>
    <row r="123" spans="1:41" s="185" customFormat="1">
      <c r="A123" s="399"/>
      <c r="B123" s="374"/>
      <c r="C123" s="373"/>
      <c r="D123" s="373"/>
      <c r="E123" s="373"/>
      <c r="F123" s="373"/>
      <c r="H123" s="328"/>
      <c r="I123" s="328"/>
      <c r="J123" s="328"/>
      <c r="K123" s="328"/>
      <c r="L123" s="328"/>
      <c r="M123" s="328"/>
      <c r="N123" s="330"/>
      <c r="O123" s="328"/>
      <c r="P123" s="328"/>
      <c r="Q123" s="328"/>
      <c r="R123" s="80"/>
      <c r="S123" s="80"/>
      <c r="T123" s="80"/>
      <c r="U123" s="80"/>
      <c r="V123" s="80"/>
      <c r="W123" s="80"/>
      <c r="X123" s="80"/>
      <c r="Y123" s="80"/>
      <c r="Z123" s="80"/>
      <c r="AA123" s="80"/>
      <c r="AB123" s="80"/>
      <c r="AC123" s="80"/>
      <c r="AD123" s="80"/>
      <c r="AE123" s="80"/>
      <c r="AF123" s="80"/>
      <c r="AG123" s="80"/>
      <c r="AH123" s="80"/>
      <c r="AI123" s="80"/>
      <c r="AJ123" s="80"/>
      <c r="AK123" s="80"/>
      <c r="AL123" s="328"/>
      <c r="AM123" s="328"/>
      <c r="AN123" s="328"/>
      <c r="AO123" s="328"/>
    </row>
    <row r="124" spans="1:41" s="185" customFormat="1">
      <c r="A124" s="399"/>
      <c r="B124" s="374"/>
      <c r="C124" s="373"/>
      <c r="D124" s="373"/>
      <c r="E124" s="373"/>
      <c r="F124" s="373"/>
      <c r="H124" s="328"/>
      <c r="I124" s="328"/>
      <c r="J124" s="328"/>
      <c r="K124" s="328"/>
      <c r="L124" s="328"/>
      <c r="M124" s="328"/>
      <c r="N124" s="330"/>
      <c r="O124" s="328"/>
      <c r="P124" s="328"/>
      <c r="Q124" s="328"/>
      <c r="R124" s="80"/>
      <c r="S124" s="80"/>
      <c r="T124" s="80"/>
      <c r="U124" s="80"/>
      <c r="V124" s="80"/>
      <c r="W124" s="80"/>
      <c r="X124" s="80"/>
      <c r="Y124" s="80"/>
      <c r="Z124" s="80"/>
      <c r="AA124" s="80"/>
      <c r="AB124" s="80"/>
      <c r="AC124" s="80"/>
      <c r="AD124" s="80"/>
      <c r="AE124" s="80"/>
      <c r="AF124" s="80"/>
      <c r="AG124" s="80"/>
      <c r="AH124" s="80"/>
      <c r="AI124" s="80"/>
      <c r="AJ124" s="80"/>
      <c r="AK124" s="80"/>
      <c r="AL124" s="328"/>
      <c r="AM124" s="328"/>
      <c r="AN124" s="328"/>
      <c r="AO124" s="328"/>
    </row>
    <row r="125" spans="1:41" s="185" customFormat="1">
      <c r="A125" s="399"/>
      <c r="B125" s="374"/>
      <c r="C125" s="373"/>
      <c r="D125" s="373"/>
      <c r="E125" s="373"/>
      <c r="F125" s="373"/>
      <c r="H125" s="328"/>
      <c r="I125" s="328"/>
      <c r="J125" s="328"/>
      <c r="K125" s="328"/>
      <c r="L125" s="328"/>
      <c r="M125" s="328"/>
      <c r="N125" s="330"/>
      <c r="O125" s="328"/>
      <c r="P125" s="328"/>
      <c r="Q125" s="328"/>
      <c r="R125" s="80"/>
      <c r="S125" s="80"/>
      <c r="T125" s="80"/>
      <c r="U125" s="80"/>
      <c r="V125" s="80"/>
      <c r="W125" s="80"/>
      <c r="X125" s="80"/>
      <c r="Y125" s="80"/>
      <c r="Z125" s="80"/>
      <c r="AA125" s="80"/>
      <c r="AB125" s="80"/>
      <c r="AC125" s="80"/>
      <c r="AD125" s="80"/>
      <c r="AE125" s="80"/>
      <c r="AF125" s="80"/>
      <c r="AG125" s="80"/>
      <c r="AH125" s="80"/>
      <c r="AI125" s="80"/>
      <c r="AJ125" s="80"/>
      <c r="AK125" s="80"/>
      <c r="AL125" s="328"/>
      <c r="AM125" s="328"/>
      <c r="AN125" s="328"/>
      <c r="AO125" s="328"/>
    </row>
    <row r="126" spans="1:41" s="185" customFormat="1">
      <c r="A126" s="399"/>
      <c r="B126" s="374"/>
      <c r="C126" s="373"/>
      <c r="D126" s="373"/>
      <c r="E126" s="373"/>
      <c r="F126" s="373"/>
      <c r="H126" s="328"/>
      <c r="I126" s="328"/>
      <c r="J126" s="328"/>
      <c r="K126" s="328"/>
      <c r="L126" s="328"/>
      <c r="M126" s="328"/>
      <c r="N126" s="330"/>
      <c r="O126" s="328"/>
      <c r="P126" s="328"/>
      <c r="Q126" s="328"/>
      <c r="R126" s="80"/>
      <c r="S126" s="80"/>
      <c r="T126" s="80"/>
      <c r="U126" s="80"/>
      <c r="V126" s="80"/>
      <c r="W126" s="80"/>
      <c r="X126" s="80"/>
      <c r="Y126" s="80"/>
      <c r="Z126" s="80"/>
      <c r="AA126" s="80"/>
      <c r="AB126" s="80"/>
      <c r="AC126" s="80"/>
      <c r="AD126" s="80"/>
      <c r="AE126" s="80"/>
      <c r="AF126" s="80"/>
      <c r="AG126" s="80"/>
      <c r="AH126" s="80"/>
      <c r="AI126" s="80"/>
      <c r="AJ126" s="80"/>
      <c r="AK126" s="80"/>
      <c r="AL126" s="328"/>
      <c r="AM126" s="328"/>
      <c r="AN126" s="328"/>
      <c r="AO126" s="328"/>
    </row>
    <row r="127" spans="1:41" s="185" customFormat="1">
      <c r="A127" s="399"/>
      <c r="B127" s="374"/>
      <c r="C127" s="373"/>
      <c r="D127" s="373"/>
      <c r="E127" s="373"/>
      <c r="F127" s="373"/>
      <c r="H127" s="328"/>
      <c r="I127" s="328"/>
      <c r="J127" s="328"/>
      <c r="K127" s="328"/>
      <c r="L127" s="328"/>
      <c r="M127" s="328"/>
      <c r="N127" s="330"/>
      <c r="O127" s="328"/>
      <c r="P127" s="328"/>
      <c r="Q127" s="328"/>
      <c r="R127" s="80"/>
      <c r="S127" s="80"/>
      <c r="T127" s="80"/>
      <c r="U127" s="80"/>
      <c r="V127" s="80"/>
      <c r="W127" s="80"/>
      <c r="X127" s="80"/>
      <c r="Y127" s="80"/>
      <c r="Z127" s="80"/>
      <c r="AA127" s="80"/>
      <c r="AB127" s="80"/>
      <c r="AC127" s="80"/>
      <c r="AD127" s="80"/>
      <c r="AE127" s="80"/>
      <c r="AF127" s="80"/>
      <c r="AG127" s="80"/>
      <c r="AH127" s="80"/>
      <c r="AI127" s="80"/>
      <c r="AJ127" s="80"/>
      <c r="AK127" s="80"/>
      <c r="AL127" s="328"/>
      <c r="AM127" s="328"/>
      <c r="AN127" s="328"/>
      <c r="AO127" s="328"/>
    </row>
    <row r="128" spans="1:41" s="185" customFormat="1">
      <c r="A128" s="399"/>
      <c r="B128" s="374"/>
      <c r="C128" s="373"/>
      <c r="D128" s="373"/>
      <c r="E128" s="373"/>
      <c r="F128" s="373"/>
      <c r="H128" s="328"/>
      <c r="I128" s="328"/>
      <c r="J128" s="328"/>
      <c r="K128" s="328"/>
      <c r="L128" s="328"/>
      <c r="M128" s="328"/>
      <c r="N128" s="330"/>
      <c r="O128" s="328"/>
      <c r="P128" s="328"/>
      <c r="Q128" s="328"/>
      <c r="R128" s="80"/>
      <c r="S128" s="80"/>
      <c r="T128" s="80"/>
      <c r="U128" s="80"/>
      <c r="V128" s="80"/>
      <c r="W128" s="80"/>
      <c r="X128" s="80"/>
      <c r="Y128" s="80"/>
      <c r="Z128" s="80"/>
      <c r="AA128" s="80"/>
      <c r="AB128" s="80"/>
      <c r="AC128" s="80"/>
      <c r="AD128" s="80"/>
      <c r="AE128" s="80"/>
      <c r="AF128" s="80"/>
      <c r="AG128" s="80"/>
      <c r="AH128" s="80"/>
      <c r="AI128" s="80"/>
      <c r="AJ128" s="80"/>
      <c r="AK128" s="80"/>
      <c r="AL128" s="328"/>
      <c r="AM128" s="328"/>
      <c r="AN128" s="328"/>
      <c r="AO128" s="328"/>
    </row>
    <row r="129" spans="1:41" s="185" customFormat="1">
      <c r="A129" s="399"/>
      <c r="B129" s="374"/>
      <c r="C129" s="373"/>
      <c r="D129" s="373"/>
      <c r="E129" s="373"/>
      <c r="F129" s="373"/>
      <c r="H129" s="328"/>
      <c r="I129" s="328"/>
      <c r="J129" s="328"/>
      <c r="K129" s="328"/>
      <c r="L129" s="328"/>
      <c r="M129" s="328"/>
      <c r="N129" s="330"/>
      <c r="O129" s="328"/>
      <c r="P129" s="328"/>
      <c r="Q129" s="328"/>
      <c r="R129" s="80"/>
      <c r="S129" s="80"/>
      <c r="T129" s="80"/>
      <c r="U129" s="80"/>
      <c r="V129" s="80"/>
      <c r="W129" s="80"/>
      <c r="X129" s="80"/>
      <c r="Y129" s="80"/>
      <c r="Z129" s="80"/>
      <c r="AA129" s="80"/>
      <c r="AB129" s="80"/>
      <c r="AC129" s="80"/>
      <c r="AD129" s="80"/>
      <c r="AE129" s="80"/>
      <c r="AF129" s="80"/>
      <c r="AG129" s="80"/>
      <c r="AH129" s="80"/>
      <c r="AI129" s="80"/>
      <c r="AJ129" s="80"/>
      <c r="AK129" s="80"/>
      <c r="AL129" s="328"/>
      <c r="AM129" s="328"/>
      <c r="AN129" s="328"/>
      <c r="AO129" s="328"/>
    </row>
    <row r="130" spans="1:41" s="185" customFormat="1">
      <c r="A130" s="399"/>
      <c r="B130" s="374"/>
      <c r="C130" s="373"/>
      <c r="D130" s="373"/>
      <c r="E130" s="373"/>
      <c r="F130" s="373"/>
      <c r="H130" s="328"/>
      <c r="I130" s="328"/>
      <c r="J130" s="328"/>
      <c r="K130" s="328"/>
      <c r="L130" s="328"/>
      <c r="M130" s="328"/>
      <c r="N130" s="330"/>
      <c r="O130" s="328"/>
      <c r="P130" s="328"/>
      <c r="Q130" s="328"/>
      <c r="R130" s="80"/>
      <c r="S130" s="80"/>
      <c r="T130" s="80"/>
      <c r="U130" s="80"/>
      <c r="V130" s="80"/>
      <c r="W130" s="80"/>
      <c r="X130" s="80"/>
      <c r="Y130" s="80"/>
      <c r="Z130" s="80"/>
      <c r="AA130" s="80"/>
      <c r="AB130" s="80"/>
      <c r="AC130" s="80"/>
      <c r="AD130" s="80"/>
      <c r="AE130" s="80"/>
      <c r="AF130" s="80"/>
      <c r="AG130" s="80"/>
      <c r="AH130" s="80"/>
      <c r="AI130" s="80"/>
      <c r="AJ130" s="80"/>
      <c r="AK130" s="80"/>
      <c r="AL130" s="328"/>
      <c r="AM130" s="328"/>
      <c r="AN130" s="328"/>
      <c r="AO130" s="328"/>
    </row>
    <row r="131" spans="1:41" s="185" customFormat="1">
      <c r="A131" s="399"/>
      <c r="B131" s="374"/>
      <c r="C131" s="373"/>
      <c r="D131" s="373"/>
      <c r="E131" s="373"/>
      <c r="F131" s="373"/>
      <c r="H131" s="328"/>
      <c r="I131" s="328"/>
      <c r="J131" s="328"/>
      <c r="K131" s="328"/>
      <c r="L131" s="328"/>
      <c r="M131" s="328"/>
      <c r="N131" s="330"/>
      <c r="O131" s="328"/>
      <c r="P131" s="328"/>
      <c r="Q131" s="328"/>
      <c r="R131" s="80"/>
      <c r="S131" s="80"/>
      <c r="T131" s="80"/>
      <c r="U131" s="80"/>
      <c r="V131" s="80"/>
      <c r="W131" s="80"/>
      <c r="X131" s="80"/>
      <c r="Y131" s="80"/>
      <c r="Z131" s="80"/>
      <c r="AA131" s="80"/>
      <c r="AB131" s="80"/>
      <c r="AC131" s="80"/>
      <c r="AD131" s="80"/>
      <c r="AE131" s="80"/>
      <c r="AF131" s="80"/>
      <c r="AG131" s="80"/>
      <c r="AH131" s="80"/>
      <c r="AI131" s="80"/>
      <c r="AJ131" s="80"/>
      <c r="AK131" s="80"/>
      <c r="AL131" s="328"/>
      <c r="AM131" s="328"/>
      <c r="AN131" s="328"/>
      <c r="AO131" s="328"/>
    </row>
    <row r="132" spans="1:41" s="185" customFormat="1">
      <c r="A132" s="399"/>
      <c r="B132" s="374"/>
      <c r="C132" s="373"/>
      <c r="D132" s="373"/>
      <c r="E132" s="373"/>
      <c r="F132" s="373"/>
      <c r="H132" s="328"/>
      <c r="I132" s="328"/>
      <c r="J132" s="328"/>
      <c r="K132" s="328"/>
      <c r="L132" s="328"/>
      <c r="M132" s="328"/>
      <c r="N132" s="330"/>
      <c r="O132" s="328"/>
      <c r="P132" s="328"/>
      <c r="Q132" s="328"/>
      <c r="R132" s="80"/>
      <c r="S132" s="80"/>
      <c r="T132" s="80"/>
      <c r="U132" s="80"/>
      <c r="V132" s="80"/>
      <c r="W132" s="80"/>
      <c r="X132" s="80"/>
      <c r="Y132" s="80"/>
      <c r="Z132" s="80"/>
      <c r="AA132" s="80"/>
      <c r="AB132" s="80"/>
      <c r="AC132" s="80"/>
      <c r="AD132" s="80"/>
      <c r="AE132" s="80"/>
      <c r="AF132" s="80"/>
      <c r="AG132" s="80"/>
      <c r="AH132" s="80"/>
      <c r="AI132" s="80"/>
      <c r="AJ132" s="80"/>
      <c r="AK132" s="80"/>
      <c r="AL132" s="328"/>
      <c r="AM132" s="328"/>
      <c r="AN132" s="328"/>
      <c r="AO132" s="328"/>
    </row>
    <row r="133" spans="1:41" s="185" customFormat="1">
      <c r="A133" s="399"/>
      <c r="B133" s="374"/>
      <c r="C133" s="373"/>
      <c r="D133" s="373"/>
      <c r="E133" s="373"/>
      <c r="F133" s="373"/>
      <c r="H133" s="328"/>
      <c r="I133" s="328"/>
      <c r="J133" s="328"/>
      <c r="K133" s="328"/>
      <c r="L133" s="328"/>
      <c r="M133" s="328"/>
      <c r="N133" s="330"/>
      <c r="O133" s="328"/>
      <c r="P133" s="328"/>
      <c r="Q133" s="328"/>
      <c r="R133" s="80"/>
      <c r="S133" s="80"/>
      <c r="T133" s="80"/>
      <c r="U133" s="80"/>
      <c r="V133" s="80"/>
      <c r="W133" s="80"/>
      <c r="X133" s="80"/>
      <c r="Y133" s="80"/>
      <c r="Z133" s="80"/>
      <c r="AA133" s="80"/>
      <c r="AB133" s="80"/>
      <c r="AC133" s="80"/>
      <c r="AD133" s="80"/>
      <c r="AE133" s="80"/>
      <c r="AF133" s="80"/>
      <c r="AG133" s="80"/>
      <c r="AH133" s="80"/>
      <c r="AI133" s="80"/>
      <c r="AJ133" s="80"/>
      <c r="AK133" s="80"/>
      <c r="AL133" s="328"/>
      <c r="AM133" s="328"/>
      <c r="AN133" s="328"/>
      <c r="AO133" s="328"/>
    </row>
    <row r="134" spans="1:41" s="185" customFormat="1">
      <c r="A134" s="399"/>
      <c r="B134" s="374"/>
      <c r="C134" s="373"/>
      <c r="D134" s="373"/>
      <c r="E134" s="373"/>
      <c r="F134" s="373"/>
      <c r="H134" s="328"/>
      <c r="I134" s="328"/>
      <c r="J134" s="328"/>
      <c r="K134" s="328"/>
      <c r="L134" s="328"/>
      <c r="M134" s="328"/>
      <c r="N134" s="330"/>
      <c r="O134" s="328"/>
      <c r="P134" s="328"/>
      <c r="Q134" s="328"/>
      <c r="R134" s="80"/>
      <c r="S134" s="80"/>
      <c r="T134" s="80"/>
      <c r="U134" s="80"/>
      <c r="V134" s="80"/>
      <c r="W134" s="80"/>
      <c r="X134" s="80"/>
      <c r="Y134" s="80"/>
      <c r="Z134" s="80"/>
      <c r="AA134" s="80"/>
      <c r="AB134" s="80"/>
      <c r="AC134" s="80"/>
      <c r="AD134" s="80"/>
      <c r="AE134" s="80"/>
      <c r="AF134" s="80"/>
      <c r="AG134" s="80"/>
      <c r="AH134" s="80"/>
      <c r="AI134" s="80"/>
      <c r="AJ134" s="80"/>
      <c r="AK134" s="80"/>
      <c r="AL134" s="328"/>
      <c r="AM134" s="328"/>
      <c r="AN134" s="328"/>
      <c r="AO134" s="328"/>
    </row>
    <row r="135" spans="1:41" s="185" customFormat="1">
      <c r="A135" s="399"/>
      <c r="B135" s="374"/>
      <c r="C135" s="373"/>
      <c r="D135" s="373"/>
      <c r="E135" s="373"/>
      <c r="F135" s="373"/>
      <c r="H135" s="328"/>
      <c r="I135" s="328"/>
      <c r="J135" s="328"/>
      <c r="K135" s="328"/>
      <c r="L135" s="328"/>
      <c r="M135" s="328"/>
      <c r="N135" s="330"/>
      <c r="O135" s="328"/>
      <c r="P135" s="328"/>
      <c r="Q135" s="328"/>
      <c r="R135" s="80"/>
      <c r="S135" s="80"/>
      <c r="T135" s="80"/>
      <c r="U135" s="80"/>
      <c r="V135" s="80"/>
      <c r="W135" s="80"/>
      <c r="X135" s="80"/>
      <c r="Y135" s="80"/>
      <c r="Z135" s="80"/>
      <c r="AA135" s="80"/>
      <c r="AB135" s="80"/>
      <c r="AC135" s="80"/>
      <c r="AD135" s="80"/>
      <c r="AE135" s="80"/>
      <c r="AF135" s="80"/>
      <c r="AG135" s="80"/>
      <c r="AH135" s="80"/>
      <c r="AI135" s="80"/>
      <c r="AJ135" s="80"/>
      <c r="AK135" s="80"/>
      <c r="AL135" s="328"/>
      <c r="AM135" s="328"/>
      <c r="AN135" s="328"/>
      <c r="AO135" s="328"/>
    </row>
    <row r="136" spans="1:41" s="185" customFormat="1">
      <c r="A136" s="399"/>
      <c r="B136" s="374"/>
      <c r="C136" s="373"/>
      <c r="D136" s="373"/>
      <c r="E136" s="373"/>
      <c r="F136" s="373"/>
      <c r="H136" s="328"/>
      <c r="I136" s="328"/>
      <c r="J136" s="328"/>
      <c r="K136" s="328"/>
      <c r="L136" s="328"/>
      <c r="M136" s="328"/>
      <c r="N136" s="330"/>
      <c r="O136" s="328"/>
      <c r="P136" s="328"/>
      <c r="Q136" s="328"/>
      <c r="R136" s="80"/>
      <c r="S136" s="80"/>
      <c r="T136" s="80"/>
      <c r="U136" s="80"/>
      <c r="V136" s="80"/>
      <c r="W136" s="80"/>
      <c r="X136" s="80"/>
      <c r="Y136" s="80"/>
      <c r="Z136" s="80"/>
      <c r="AA136" s="80"/>
      <c r="AB136" s="80"/>
      <c r="AC136" s="80"/>
      <c r="AD136" s="80"/>
      <c r="AE136" s="80"/>
      <c r="AF136" s="80"/>
      <c r="AG136" s="80"/>
      <c r="AH136" s="80"/>
      <c r="AI136" s="80"/>
      <c r="AJ136" s="80"/>
      <c r="AK136" s="80"/>
      <c r="AL136" s="328"/>
      <c r="AM136" s="328"/>
      <c r="AN136" s="328"/>
      <c r="AO136" s="328"/>
    </row>
    <row r="137" spans="1:41" s="185" customFormat="1">
      <c r="A137" s="399"/>
      <c r="B137" s="374"/>
      <c r="C137" s="373"/>
      <c r="D137" s="373"/>
      <c r="E137" s="373"/>
      <c r="F137" s="373"/>
      <c r="H137" s="328"/>
      <c r="I137" s="328"/>
      <c r="J137" s="328"/>
      <c r="K137" s="328"/>
      <c r="L137" s="328"/>
      <c r="M137" s="328"/>
      <c r="N137" s="330"/>
      <c r="O137" s="328"/>
      <c r="P137" s="328"/>
      <c r="Q137" s="328"/>
      <c r="R137" s="80"/>
      <c r="S137" s="80"/>
      <c r="T137" s="80"/>
      <c r="U137" s="80"/>
      <c r="V137" s="80"/>
      <c r="W137" s="80"/>
      <c r="X137" s="80"/>
      <c r="Y137" s="80"/>
      <c r="Z137" s="80"/>
      <c r="AA137" s="80"/>
      <c r="AB137" s="80"/>
      <c r="AC137" s="80"/>
      <c r="AD137" s="80"/>
      <c r="AE137" s="80"/>
      <c r="AF137" s="80"/>
      <c r="AG137" s="80"/>
      <c r="AH137" s="80"/>
      <c r="AI137" s="80"/>
      <c r="AJ137" s="80"/>
      <c r="AK137" s="80"/>
      <c r="AL137" s="328"/>
      <c r="AM137" s="328"/>
      <c r="AN137" s="328"/>
      <c r="AO137" s="328"/>
    </row>
    <row r="138" spans="1:41" s="185" customFormat="1">
      <c r="A138" s="399"/>
      <c r="B138" s="374"/>
      <c r="C138" s="373"/>
      <c r="D138" s="373"/>
      <c r="E138" s="373"/>
      <c r="F138" s="373"/>
      <c r="H138" s="328"/>
      <c r="I138" s="328"/>
      <c r="J138" s="328"/>
      <c r="K138" s="328"/>
      <c r="L138" s="328"/>
      <c r="M138" s="328"/>
      <c r="N138" s="330"/>
      <c r="O138" s="328"/>
      <c r="P138" s="328"/>
      <c r="Q138" s="328"/>
      <c r="R138" s="80"/>
      <c r="S138" s="80"/>
      <c r="T138" s="80"/>
      <c r="U138" s="80"/>
      <c r="V138" s="80"/>
      <c r="W138" s="80"/>
      <c r="X138" s="80"/>
      <c r="Y138" s="80"/>
      <c r="Z138" s="80"/>
      <c r="AA138" s="80"/>
      <c r="AB138" s="80"/>
      <c r="AC138" s="80"/>
      <c r="AD138" s="80"/>
      <c r="AE138" s="80"/>
      <c r="AF138" s="80"/>
      <c r="AG138" s="80"/>
      <c r="AH138" s="80"/>
      <c r="AI138" s="80"/>
      <c r="AJ138" s="80"/>
      <c r="AK138" s="80"/>
      <c r="AL138" s="328"/>
      <c r="AM138" s="328"/>
      <c r="AN138" s="328"/>
      <c r="AO138" s="328"/>
    </row>
    <row r="139" spans="1:41" s="185" customFormat="1">
      <c r="A139" s="399"/>
      <c r="B139" s="374"/>
      <c r="C139" s="373"/>
      <c r="D139" s="373"/>
      <c r="E139" s="373"/>
      <c r="F139" s="373"/>
      <c r="H139" s="328"/>
      <c r="I139" s="328"/>
      <c r="J139" s="328"/>
      <c r="K139" s="328"/>
      <c r="L139" s="328"/>
      <c r="M139" s="328"/>
      <c r="N139" s="330"/>
      <c r="O139" s="328"/>
      <c r="P139" s="328"/>
      <c r="Q139" s="328"/>
      <c r="R139" s="80"/>
      <c r="S139" s="80"/>
      <c r="T139" s="80"/>
      <c r="U139" s="80"/>
      <c r="V139" s="80"/>
      <c r="W139" s="80"/>
      <c r="X139" s="80"/>
      <c r="Y139" s="80"/>
      <c r="Z139" s="80"/>
      <c r="AA139" s="80"/>
      <c r="AB139" s="80"/>
      <c r="AC139" s="80"/>
      <c r="AD139" s="80"/>
      <c r="AE139" s="80"/>
      <c r="AF139" s="80"/>
      <c r="AG139" s="80"/>
      <c r="AH139" s="80"/>
      <c r="AI139" s="80"/>
      <c r="AJ139" s="80"/>
      <c r="AK139" s="80"/>
      <c r="AL139" s="328"/>
      <c r="AM139" s="328"/>
      <c r="AN139" s="328"/>
      <c r="AO139" s="328"/>
    </row>
    <row r="140" spans="1:41" s="185" customFormat="1">
      <c r="A140" s="399"/>
      <c r="B140" s="374"/>
      <c r="C140" s="373"/>
      <c r="D140" s="373"/>
      <c r="E140" s="373"/>
      <c r="F140" s="373"/>
      <c r="H140" s="328"/>
      <c r="I140" s="328"/>
      <c r="J140" s="328"/>
      <c r="K140" s="328"/>
      <c r="L140" s="328"/>
      <c r="M140" s="328"/>
      <c r="N140" s="330"/>
      <c r="O140" s="328"/>
      <c r="P140" s="328"/>
      <c r="Q140" s="328"/>
      <c r="R140" s="80"/>
      <c r="S140" s="80"/>
      <c r="T140" s="80"/>
      <c r="U140" s="80"/>
      <c r="V140" s="80"/>
      <c r="W140" s="80"/>
      <c r="X140" s="80"/>
      <c r="Y140" s="80"/>
      <c r="Z140" s="80"/>
      <c r="AA140" s="80"/>
      <c r="AB140" s="80"/>
      <c r="AC140" s="80"/>
      <c r="AD140" s="80"/>
      <c r="AE140" s="80"/>
      <c r="AF140" s="80"/>
      <c r="AG140" s="80"/>
      <c r="AH140" s="80"/>
      <c r="AI140" s="80"/>
      <c r="AJ140" s="80"/>
      <c r="AK140" s="80"/>
      <c r="AL140" s="328"/>
      <c r="AM140" s="328"/>
      <c r="AN140" s="328"/>
      <c r="AO140" s="328"/>
    </row>
  </sheetData>
  <sheetProtection password="CFB5" sheet="1" objects="1" scenarios="1" formatColumns="0" formatRows="0" selectLockedCells="1"/>
  <customSheetViews>
    <customSheetView guid="{B79CB868-E256-4BC8-93B8-32C16DA3E61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6"/>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30" type="noConversion"/>
  <conditionalFormatting sqref="E16:E55">
    <cfRule type="expression" dxfId="44" priority="1" stopIfTrue="1">
      <formula>D16&gt;0</formula>
    </cfRule>
  </conditionalFormatting>
  <printOptions horizontalCentered="1"/>
  <pageMargins left="0.51181102362204722" right="0.26" top="0.4" bottom="0.44" header="0.25" footer="0.24"/>
  <pageSetup paperSize="9" orientation="portrait" horizontalDpi="300" verticalDpi="300" r:id="rId27"/>
  <headerFooter alignWithMargins="0">
    <oddFooter>&amp;R&amp;"Book Antiqua,Bold"&amp;10Schedule-2/ Page &amp;P of &amp;N</oddFooter>
  </headerFooter>
  <colBreaks count="1" manualBreakCount="1">
    <brk id="6" max="1048575" man="1"/>
  </colBreaks>
  <drawing r:id="rId2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287"/>
  <sheetViews>
    <sheetView view="pageBreakPreview" topLeftCell="A253" zoomScale="80" zoomScaleNormal="100" zoomScaleSheetLayoutView="80" workbookViewId="0">
      <selection activeCell="O23" sqref="O23"/>
    </sheetView>
  </sheetViews>
  <sheetFormatPr defaultColWidth="9" defaultRowHeight="15.75"/>
  <cols>
    <col min="1" max="1" width="5.25" style="805" customWidth="1"/>
    <col min="2" max="2" width="13" style="709" customWidth="1"/>
    <col min="3" max="3" width="7.875" style="709" customWidth="1"/>
    <col min="4" max="4" width="8.875" style="709" customWidth="1"/>
    <col min="5" max="5" width="9.375" style="709" customWidth="1"/>
    <col min="6" max="6" width="25" style="709" customWidth="1"/>
    <col min="7" max="7" width="12.625" style="709" customWidth="1"/>
    <col min="8" max="8" width="12.125" style="754" customWidth="1"/>
    <col min="9" max="9" width="12" style="692" bestFit="1" customWidth="1"/>
    <col min="10" max="10" width="9.5" style="709" customWidth="1"/>
    <col min="11" max="11" width="13" style="709" customWidth="1"/>
    <col min="12" max="12" width="65.5" style="693" customWidth="1"/>
    <col min="13" max="13" width="6.5" style="692" customWidth="1"/>
    <col min="14" max="14" width="8.625" style="692" customWidth="1"/>
    <col min="15" max="15" width="13.5" style="666" customWidth="1"/>
    <col min="16" max="16" width="14.125" style="692" customWidth="1"/>
    <col min="17" max="17" width="12.375" style="691" bestFit="1" customWidth="1"/>
    <col min="18" max="18" width="22.75" style="687" hidden="1" customWidth="1"/>
    <col min="19" max="19" width="15.5" style="687" hidden="1" customWidth="1"/>
    <col min="20" max="28" width="9" style="687" customWidth="1"/>
    <col min="29" max="29" width="16.5" style="687" customWidth="1"/>
    <col min="30" max="31" width="9" style="687" customWidth="1"/>
    <col min="32" max="36" width="9" style="687"/>
    <col min="37" max="37" width="9" style="687" hidden="1" customWidth="1"/>
    <col min="38" max="39" width="17.625" style="687" hidden="1" customWidth="1"/>
    <col min="40" max="40" width="9" style="687" hidden="1" customWidth="1"/>
    <col min="41" max="41" width="15.5" style="687" hidden="1" customWidth="1"/>
    <col min="42" max="42" width="15.375" style="687" hidden="1" customWidth="1"/>
    <col min="43" max="54" width="9" style="687"/>
    <col min="55" max="16384" width="9" style="688"/>
  </cols>
  <sheetData>
    <row r="1" spans="1:54" ht="16.5">
      <c r="A1" s="803" t="str">
        <f>Cover!B3</f>
        <v>Specification No.: CC/T/W-AIS/DOM/A06/23/02699</v>
      </c>
      <c r="B1" s="706"/>
      <c r="C1" s="1112"/>
      <c r="D1" s="1112"/>
      <c r="E1" s="1112"/>
      <c r="F1" s="706"/>
      <c r="G1" s="1112"/>
      <c r="H1" s="752"/>
      <c r="I1" s="683"/>
      <c r="J1" s="706"/>
      <c r="K1" s="706"/>
      <c r="L1" s="684"/>
      <c r="M1" s="685"/>
      <c r="N1" s="685"/>
      <c r="O1" s="686"/>
      <c r="P1" s="685" t="s">
        <v>421</v>
      </c>
    </row>
    <row r="2" spans="1:54">
      <c r="A2" s="804"/>
      <c r="B2" s="707"/>
      <c r="C2" s="707"/>
      <c r="D2" s="707"/>
      <c r="E2" s="707"/>
      <c r="F2" s="707"/>
      <c r="G2" s="707"/>
      <c r="H2" s="753"/>
      <c r="I2" s="676"/>
      <c r="J2" s="707"/>
      <c r="K2" s="707"/>
      <c r="L2" s="689"/>
      <c r="M2" s="676"/>
      <c r="N2" s="676"/>
      <c r="O2" s="688"/>
      <c r="P2" s="676"/>
    </row>
    <row r="3" spans="1:54" ht="55.5" customHeight="1">
      <c r="A3" s="1219" t="str">
        <f>Cover!$B$2</f>
        <v>765kV AIS Extn. Substation Package SS-01 for (i) Construction of 2 nos. of 765kV line bays at Sikar II for Sikar II – Bhadla II 765kV D/c line (ii) Construction of 2 nos. of 765kV line bays at Bhadla II for Sikar II – Bhadla II 765kV D/c line associated with Transmission Scheme for evacuation of power from Solar Energy Zones in Rajasthan (8.1 GW) under Phase II-Part E.</v>
      </c>
      <c r="B3" s="1219"/>
      <c r="C3" s="1219"/>
      <c r="D3" s="1219"/>
      <c r="E3" s="1219"/>
      <c r="F3" s="1219"/>
      <c r="G3" s="1219"/>
      <c r="H3" s="1219"/>
      <c r="I3" s="1219"/>
      <c r="J3" s="1219"/>
      <c r="K3" s="1219"/>
      <c r="L3" s="1219"/>
      <c r="M3" s="1219"/>
      <c r="N3" s="1219"/>
      <c r="O3" s="1219"/>
      <c r="P3" s="1219"/>
      <c r="Q3" s="1219"/>
      <c r="AK3" s="690" t="s">
        <v>342</v>
      </c>
      <c r="AM3" s="708">
        <f>IF(ISERROR(#REF!/('Sch-6'!D14+'Sch-6'!D16+'Sch-6'!D18)),0,#REF!/( 'Sch-6'!D14+'Sch-6'!D16+'Sch-6'!D18))</f>
        <v>0</v>
      </c>
    </row>
    <row r="4" spans="1:54" ht="16.5">
      <c r="A4" s="1307" t="s">
        <v>24</v>
      </c>
      <c r="B4" s="1307"/>
      <c r="C4" s="1307"/>
      <c r="D4" s="1307"/>
      <c r="E4" s="1307"/>
      <c r="F4" s="1307"/>
      <c r="G4" s="1307"/>
      <c r="H4" s="1307"/>
      <c r="I4" s="1307"/>
      <c r="J4" s="1307"/>
      <c r="K4" s="1307"/>
      <c r="L4" s="1307"/>
      <c r="M4" s="1307"/>
      <c r="N4" s="1307"/>
      <c r="O4" s="1307"/>
      <c r="P4" s="1307"/>
      <c r="Q4" s="1307"/>
      <c r="AK4" s="690" t="s">
        <v>343</v>
      </c>
      <c r="AM4" s="708" t="e">
        <f>#REF!</f>
        <v>#REF!</v>
      </c>
    </row>
    <row r="5" spans="1:54">
      <c r="AK5" s="690" t="s">
        <v>348</v>
      </c>
      <c r="AM5" s="708">
        <f>IF(ISERROR(#REF!/#REF!),0,#REF! /#REF!)</f>
        <v>0</v>
      </c>
    </row>
    <row r="6" spans="1:54" ht="16.5">
      <c r="A6" s="806" t="str">
        <f>'Sch-1'!A6</f>
        <v>Bidder’s Name and Address (Sole Bidder) :</v>
      </c>
      <c r="B6" s="710"/>
      <c r="C6" s="1113"/>
      <c r="D6" s="1113"/>
      <c r="E6" s="1113"/>
      <c r="F6" s="710"/>
      <c r="G6" s="1113"/>
      <c r="H6" s="755"/>
      <c r="I6" s="749"/>
      <c r="J6" s="710"/>
      <c r="K6" s="710"/>
      <c r="L6" s="694"/>
      <c r="M6" s="746" t="s">
        <v>392</v>
      </c>
      <c r="P6" s="676"/>
      <c r="AK6" s="690" t="s">
        <v>349</v>
      </c>
      <c r="AM6" s="708" t="e">
        <f>#REF!</f>
        <v>#REF!</v>
      </c>
    </row>
    <row r="7" spans="1:54" ht="16.5">
      <c r="A7" s="807" t="str">
        <f>'Sch-1'!A7</f>
        <v/>
      </c>
      <c r="B7" s="711"/>
      <c r="C7" s="1114"/>
      <c r="D7" s="1114"/>
      <c r="E7" s="1114"/>
      <c r="F7" s="711"/>
      <c r="G7" s="1114"/>
      <c r="H7" s="756"/>
      <c r="I7" s="711"/>
      <c r="J7" s="711"/>
      <c r="K7" s="711"/>
      <c r="L7" s="711"/>
      <c r="M7" s="1294" t="str">
        <f>'Sch-1'!M7</f>
        <v>Contracts Services, 3rd Floor</v>
      </c>
      <c r="N7" s="1294"/>
      <c r="O7" s="1294"/>
      <c r="P7" s="1294"/>
      <c r="AK7" s="690" t="s">
        <v>346</v>
      </c>
      <c r="AM7" s="708" t="e">
        <f>SUM(AM3:AM6)</f>
        <v>#REF!</v>
      </c>
    </row>
    <row r="8" spans="1:54" ht="16.5">
      <c r="A8" s="806" t="s">
        <v>393</v>
      </c>
      <c r="B8" s="710"/>
      <c r="C8" s="715" t="str">
        <f>IF('Sch-1'!C8=0, "", 'Sch-1'!C8)</f>
        <v xml:space="preserve">…….. …….. …….. …….. …….. …….. </v>
      </c>
      <c r="D8" s="1113"/>
      <c r="E8" s="1113"/>
      <c r="F8" s="710"/>
      <c r="G8" s="1113"/>
      <c r="H8" s="755"/>
      <c r="I8" s="749"/>
      <c r="J8" s="710"/>
      <c r="K8" s="710"/>
      <c r="M8" s="1294" t="str">
        <f>'Sch-1'!M8</f>
        <v>Power Grid Corporation of India Ltd.,</v>
      </c>
      <c r="N8" s="1294"/>
      <c r="O8" s="1294"/>
      <c r="P8" s="1294"/>
    </row>
    <row r="9" spans="1:54" ht="16.5">
      <c r="A9" s="806" t="s">
        <v>395</v>
      </c>
      <c r="B9" s="710"/>
      <c r="C9" s="715" t="str">
        <f>IF('Sch-1'!C9=0, "", 'Sch-1'!C9)</f>
        <v xml:space="preserve">…….. …….. …….. …….. …….. …….. </v>
      </c>
      <c r="D9" s="1113"/>
      <c r="E9" s="1113"/>
      <c r="F9" s="710"/>
      <c r="G9" s="1113"/>
      <c r="H9" s="755"/>
      <c r="I9" s="749"/>
      <c r="J9" s="710"/>
      <c r="K9" s="710"/>
      <c r="M9" s="1294" t="str">
        <f>'Sch-1'!M9</f>
        <v>"Saudamini", Plot No.-2</v>
      </c>
      <c r="N9" s="1294"/>
      <c r="O9" s="1294"/>
      <c r="P9" s="1294"/>
    </row>
    <row r="10" spans="1:54" ht="16.5" customHeight="1">
      <c r="A10" s="808"/>
      <c r="B10" s="712"/>
      <c r="C10" s="715" t="str">
        <f>IF('Sch-1'!C10=0, "", 'Sch-1'!C10)</f>
        <v xml:space="preserve">…….. …….. …….. …….. …….. …….. </v>
      </c>
      <c r="D10" s="713"/>
      <c r="E10" s="713"/>
      <c r="F10" s="712"/>
      <c r="G10" s="713"/>
      <c r="H10" s="757"/>
      <c r="I10" s="695"/>
      <c r="J10" s="712"/>
      <c r="K10" s="712"/>
      <c r="M10" s="750" t="str">
        <f>'Sch-1'!M10</f>
        <v xml:space="preserve">Sector-29, </v>
      </c>
      <c r="N10" s="750"/>
      <c r="O10" s="769"/>
      <c r="P10" s="750"/>
      <c r="AK10" s="690" t="s">
        <v>345</v>
      </c>
      <c r="AM10" s="708">
        <f>'Sch-1'!AA10</f>
        <v>0</v>
      </c>
    </row>
    <row r="11" spans="1:54" ht="16.5" customHeight="1">
      <c r="A11" s="808"/>
      <c r="B11" s="712"/>
      <c r="C11" s="715" t="str">
        <f>IF('Sch-1'!C11=0, "", 'Sch-1'!C11)</f>
        <v xml:space="preserve">…….. …….. …….. …….. …….. …….. </v>
      </c>
      <c r="D11" s="713"/>
      <c r="E11" s="713"/>
      <c r="F11" s="712"/>
      <c r="G11" s="713"/>
      <c r="H11" s="757"/>
      <c r="I11" s="695"/>
      <c r="J11" s="712"/>
      <c r="K11" s="712"/>
      <c r="M11" s="1294" t="str">
        <f>'Sch-1'!M11</f>
        <v>Gurgaon (Haryana) - 122001</v>
      </c>
      <c r="N11" s="1294"/>
      <c r="O11" s="1294"/>
      <c r="P11" s="1294"/>
      <c r="AK11" s="690"/>
      <c r="AM11" s="708"/>
    </row>
    <row r="12" spans="1:54">
      <c r="A12" s="809"/>
      <c r="B12" s="713"/>
      <c r="C12" s="713"/>
      <c r="D12" s="713"/>
      <c r="E12" s="713"/>
      <c r="F12" s="713"/>
      <c r="G12" s="713"/>
      <c r="H12" s="757"/>
      <c r="I12" s="750"/>
      <c r="J12" s="713"/>
      <c r="K12" s="713"/>
      <c r="L12" s="714"/>
      <c r="M12" s="715"/>
      <c r="N12" s="715"/>
      <c r="O12" s="695"/>
      <c r="P12" s="676"/>
      <c r="AK12" s="690"/>
      <c r="AM12" s="708"/>
    </row>
    <row r="13" spans="1:54" s="768" customFormat="1" ht="33" customHeight="1">
      <c r="A13" s="1098"/>
      <c r="B13" s="1098"/>
      <c r="C13" s="1099"/>
      <c r="D13" s="1099"/>
      <c r="E13" s="1099"/>
      <c r="F13" s="1098"/>
      <c r="G13" s="1099"/>
      <c r="H13" s="1111" t="s">
        <v>564</v>
      </c>
      <c r="I13" s="1098"/>
      <c r="J13" s="1098"/>
      <c r="K13" s="1098"/>
      <c r="L13" s="1098"/>
      <c r="M13" s="1099"/>
      <c r="N13" s="1099"/>
      <c r="O13" s="1098"/>
      <c r="P13" s="1099"/>
      <c r="Q13" s="1101"/>
      <c r="R13" s="765"/>
      <c r="S13" s="765"/>
      <c r="T13" s="765"/>
      <c r="U13" s="765"/>
      <c r="V13" s="764"/>
      <c r="W13" s="764"/>
      <c r="X13" s="764"/>
      <c r="Y13" s="764"/>
      <c r="Z13" s="764"/>
      <c r="AA13" s="764"/>
      <c r="AB13" s="764"/>
      <c r="AC13" s="764"/>
      <c r="AD13" s="764"/>
      <c r="AE13" s="764"/>
      <c r="AF13" s="764"/>
      <c r="AG13" s="764"/>
      <c r="AH13" s="764"/>
      <c r="AI13" s="764"/>
      <c r="AJ13" s="764"/>
      <c r="AK13" s="764"/>
      <c r="AL13" s="1299" t="s">
        <v>281</v>
      </c>
      <c r="AM13" s="1299"/>
      <c r="AN13" s="767" t="s">
        <v>285</v>
      </c>
      <c r="AO13" s="1299" t="s">
        <v>282</v>
      </c>
      <c r="AP13" s="1299"/>
      <c r="AQ13" s="764"/>
      <c r="AR13" s="764"/>
      <c r="AS13" s="764"/>
      <c r="AT13" s="764"/>
      <c r="AU13" s="764"/>
      <c r="AV13" s="764"/>
      <c r="AW13" s="764"/>
      <c r="AX13" s="764"/>
      <c r="AY13" s="764"/>
      <c r="AZ13" s="764"/>
      <c r="BA13" s="764"/>
      <c r="BB13" s="764"/>
    </row>
    <row r="14" spans="1:54" ht="16.5">
      <c r="A14" s="808"/>
      <c r="B14" s="712"/>
      <c r="C14" s="713"/>
      <c r="D14" s="713"/>
      <c r="E14" s="713"/>
      <c r="F14" s="712"/>
      <c r="G14" s="713"/>
      <c r="H14" s="757"/>
      <c r="I14" s="695"/>
      <c r="J14" s="712"/>
      <c r="K14" s="712"/>
      <c r="L14" s="712"/>
      <c r="M14" s="713"/>
      <c r="N14" s="713"/>
      <c r="O14" s="712"/>
      <c r="P14" s="713"/>
      <c r="R14" s="716"/>
      <c r="S14" s="716"/>
      <c r="T14" s="716"/>
      <c r="U14" s="716"/>
      <c r="AL14" s="717"/>
      <c r="AM14" s="717"/>
      <c r="AN14" s="691"/>
      <c r="AO14" s="717"/>
      <c r="AP14" s="717"/>
    </row>
    <row r="15" spans="1:54" ht="16.5">
      <c r="A15" s="808"/>
      <c r="B15" s="712"/>
      <c r="C15" s="713"/>
      <c r="D15" s="713"/>
      <c r="E15" s="713"/>
      <c r="F15" s="712"/>
      <c r="G15" s="713"/>
      <c r="H15" s="757"/>
      <c r="I15" s="695"/>
      <c r="J15" s="712"/>
      <c r="K15" s="712"/>
      <c r="L15" s="712"/>
      <c r="M15" s="713"/>
      <c r="N15" s="1290" t="s">
        <v>273</v>
      </c>
      <c r="O15" s="1290"/>
      <c r="P15" s="1290"/>
      <c r="R15" s="716"/>
      <c r="S15" s="716"/>
      <c r="T15" s="716"/>
      <c r="U15" s="716"/>
      <c r="AL15" s="717"/>
      <c r="AM15" s="717"/>
      <c r="AN15" s="691"/>
      <c r="AO15" s="717"/>
      <c r="AP15" s="717"/>
    </row>
    <row r="16" spans="1:54" ht="159.75" customHeight="1">
      <c r="A16" s="1018" t="s">
        <v>361</v>
      </c>
      <c r="B16" s="996" t="s">
        <v>509</v>
      </c>
      <c r="C16" s="996" t="s">
        <v>510</v>
      </c>
      <c r="D16" s="996" t="s">
        <v>516</v>
      </c>
      <c r="E16" s="996" t="s">
        <v>517</v>
      </c>
      <c r="F16" s="996" t="s">
        <v>511</v>
      </c>
      <c r="G16" s="1019" t="s">
        <v>518</v>
      </c>
      <c r="H16" s="832" t="s">
        <v>486</v>
      </c>
      <c r="I16" s="833" t="s">
        <v>527</v>
      </c>
      <c r="J16" s="833" t="s">
        <v>481</v>
      </c>
      <c r="K16" s="833" t="s">
        <v>507</v>
      </c>
      <c r="L16" s="996" t="s">
        <v>368</v>
      </c>
      <c r="M16" s="997" t="s">
        <v>353</v>
      </c>
      <c r="N16" s="997" t="s">
        <v>354</v>
      </c>
      <c r="O16" s="996" t="s">
        <v>605</v>
      </c>
      <c r="P16" s="996" t="s">
        <v>606</v>
      </c>
      <c r="Q16" s="1102" t="s">
        <v>505</v>
      </c>
      <c r="R16" s="716"/>
      <c r="S16" s="716"/>
      <c r="T16" s="716"/>
      <c r="U16" s="716"/>
      <c r="AL16" s="718" t="s">
        <v>370</v>
      </c>
      <c r="AM16" s="718" t="s">
        <v>407</v>
      </c>
      <c r="AN16" s="691"/>
      <c r="AO16" s="718" t="s">
        <v>370</v>
      </c>
      <c r="AP16" s="718" t="s">
        <v>407</v>
      </c>
    </row>
    <row r="17" spans="1:54" s="768" customFormat="1" ht="16.5">
      <c r="A17" s="1020">
        <v>1</v>
      </c>
      <c r="B17" s="1020">
        <v>2</v>
      </c>
      <c r="C17" s="1020">
        <v>3</v>
      </c>
      <c r="D17" s="1020">
        <v>4</v>
      </c>
      <c r="E17" s="1020">
        <v>5</v>
      </c>
      <c r="F17" s="1143">
        <v>6</v>
      </c>
      <c r="G17" s="1020">
        <v>7</v>
      </c>
      <c r="H17" s="838">
        <v>8</v>
      </c>
      <c r="I17" s="839">
        <v>9</v>
      </c>
      <c r="J17" s="839">
        <v>10</v>
      </c>
      <c r="K17" s="839">
        <v>11</v>
      </c>
      <c r="L17" s="1021">
        <v>12</v>
      </c>
      <c r="M17" s="1021">
        <v>13</v>
      </c>
      <c r="N17" s="1021">
        <v>14</v>
      </c>
      <c r="O17" s="1021">
        <v>15</v>
      </c>
      <c r="P17" s="1021" t="s">
        <v>519</v>
      </c>
      <c r="Q17" s="1021">
        <v>17</v>
      </c>
      <c r="R17" s="765"/>
      <c r="S17" s="765"/>
      <c r="T17" s="765"/>
      <c r="U17" s="765"/>
      <c r="V17" s="764"/>
      <c r="W17" s="764"/>
      <c r="X17" s="764"/>
      <c r="Y17" s="764"/>
      <c r="Z17" s="764"/>
      <c r="AA17" s="764"/>
      <c r="AB17" s="764"/>
      <c r="AC17" s="764"/>
      <c r="AD17" s="764"/>
      <c r="AE17" s="764"/>
      <c r="AF17" s="764"/>
      <c r="AG17" s="764"/>
      <c r="AH17" s="764"/>
      <c r="AI17" s="764"/>
      <c r="AJ17" s="764"/>
      <c r="AK17" s="764"/>
      <c r="AL17" s="766">
        <v>5</v>
      </c>
      <c r="AM17" s="766" t="s">
        <v>401</v>
      </c>
      <c r="AN17" s="767"/>
      <c r="AO17" s="766">
        <v>5</v>
      </c>
      <c r="AP17" s="766" t="s">
        <v>401</v>
      </c>
      <c r="AQ17" s="764"/>
      <c r="AR17" s="764"/>
      <c r="AS17" s="764"/>
      <c r="AT17" s="764"/>
      <c r="AU17" s="764"/>
      <c r="AV17" s="764"/>
      <c r="AW17" s="764"/>
      <c r="AX17" s="764"/>
      <c r="AY17" s="764"/>
      <c r="AZ17" s="764"/>
      <c r="BA17" s="764"/>
      <c r="BB17" s="764"/>
    </row>
    <row r="18" spans="1:54" s="768" customFormat="1" ht="21" hidden="1" customHeight="1">
      <c r="A18" s="1067"/>
      <c r="B18" s="1303" t="s">
        <v>568</v>
      </c>
      <c r="C18" s="1304"/>
      <c r="D18" s="1304"/>
      <c r="E18" s="1304"/>
      <c r="F18" s="1304"/>
      <c r="G18" s="1304"/>
      <c r="H18" s="1304"/>
      <c r="I18" s="1304"/>
      <c r="J18" s="1304"/>
      <c r="K18" s="1304"/>
      <c r="L18" s="1305"/>
      <c r="M18" s="1068"/>
      <c r="N18" s="1068"/>
      <c r="O18" s="1068"/>
      <c r="P18" s="1068"/>
      <c r="Q18" s="1068"/>
      <c r="R18" s="765"/>
      <c r="S18" s="765"/>
      <c r="T18" s="765"/>
      <c r="U18" s="765"/>
      <c r="V18" s="764"/>
      <c r="W18" s="764"/>
      <c r="X18" s="764"/>
      <c r="Y18" s="764"/>
      <c r="Z18" s="764"/>
      <c r="AA18" s="764"/>
      <c r="AB18" s="764"/>
      <c r="AC18" s="764"/>
      <c r="AD18" s="764"/>
      <c r="AE18" s="764"/>
      <c r="AF18" s="764"/>
      <c r="AG18" s="764"/>
      <c r="AH18" s="764"/>
      <c r="AI18" s="764"/>
      <c r="AJ18" s="764"/>
      <c r="AK18" s="764"/>
      <c r="AL18" s="766"/>
      <c r="AM18" s="766"/>
      <c r="AN18" s="767"/>
      <c r="AO18" s="766"/>
      <c r="AP18" s="766"/>
      <c r="AQ18" s="764"/>
      <c r="AR18" s="764"/>
      <c r="AS18" s="764"/>
      <c r="AT18" s="764"/>
      <c r="AU18" s="764"/>
      <c r="AV18" s="764"/>
      <c r="AW18" s="764"/>
      <c r="AX18" s="764"/>
      <c r="AY18" s="764"/>
      <c r="AZ18" s="764"/>
      <c r="BA18" s="764"/>
      <c r="BB18" s="764"/>
    </row>
    <row r="19" spans="1:54" s="1125" customFormat="1" ht="30" customHeight="1">
      <c r="A19" s="1116" t="s">
        <v>340</v>
      </c>
      <c r="B19" s="1117" t="str">
        <f>'Sch-1'!B21</f>
        <v xml:space="preserve">Bay extension at Bhadla -II             </v>
      </c>
      <c r="C19" s="1118"/>
      <c r="D19" s="1118"/>
      <c r="E19" s="1118"/>
      <c r="F19" s="1119"/>
      <c r="G19" s="1118"/>
      <c r="H19" s="1118"/>
      <c r="I19" s="1119"/>
      <c r="J19" s="1119"/>
      <c r="K19" s="1119"/>
      <c r="L19" s="1120"/>
      <c r="M19" s="1121"/>
      <c r="N19" s="1121"/>
      <c r="O19" s="1121"/>
      <c r="P19" s="1121"/>
      <c r="Q19" s="1121"/>
      <c r="R19" s="1122" t="s">
        <v>488</v>
      </c>
      <c r="S19" s="1123" t="s">
        <v>489</v>
      </c>
      <c r="T19" s="1124"/>
      <c r="U19" s="1124"/>
      <c r="AD19" s="1126"/>
    </row>
    <row r="20" spans="1:54" s="666" customFormat="1" ht="16.5">
      <c r="A20" s="818">
        <v>1</v>
      </c>
      <c r="B20" s="1069">
        <v>7000023189</v>
      </c>
      <c r="C20" s="1071">
        <v>10</v>
      </c>
      <c r="D20" s="1071">
        <v>210</v>
      </c>
      <c r="E20" s="1071">
        <v>10</v>
      </c>
      <c r="F20" s="1069" t="s">
        <v>752</v>
      </c>
      <c r="G20" s="1071">
        <v>170000502</v>
      </c>
      <c r="H20" s="1071">
        <v>998713</v>
      </c>
      <c r="I20" s="1158"/>
      <c r="J20" s="1071">
        <v>18</v>
      </c>
      <c r="K20" s="1157"/>
      <c r="L20" s="1069" t="s">
        <v>717</v>
      </c>
      <c r="M20" s="1071" t="s">
        <v>570</v>
      </c>
      <c r="N20" s="1071">
        <v>2</v>
      </c>
      <c r="O20" s="1144"/>
      <c r="P20" s="1103" t="str">
        <f>IF(O20=0, "Included", IF(ISERROR(N20*O20), O20, N20*O20))</f>
        <v>Included</v>
      </c>
      <c r="Q20" s="1103">
        <f>S20</f>
        <v>0</v>
      </c>
      <c r="R20" s="666">
        <f>IF(P20="Included",0,P20)</f>
        <v>0</v>
      </c>
      <c r="S20" s="666">
        <f>IF(K20="",(R20*J20/100),(R20*K20))</f>
        <v>0</v>
      </c>
      <c r="T20" s="667"/>
      <c r="U20" s="667"/>
      <c r="AD20" s="799"/>
    </row>
    <row r="21" spans="1:54" s="666" customFormat="1" ht="16.5">
      <c r="A21" s="818">
        <v>2</v>
      </c>
      <c r="B21" s="1069">
        <v>7000023189</v>
      </c>
      <c r="C21" s="1071">
        <v>10</v>
      </c>
      <c r="D21" s="1071">
        <v>210</v>
      </c>
      <c r="E21" s="1071">
        <v>20</v>
      </c>
      <c r="F21" s="1069" t="s">
        <v>752</v>
      </c>
      <c r="G21" s="1071">
        <v>170000530</v>
      </c>
      <c r="H21" s="1071">
        <v>998734</v>
      </c>
      <c r="I21" s="1158"/>
      <c r="J21" s="1071">
        <v>18</v>
      </c>
      <c r="K21" s="1157"/>
      <c r="L21" s="1069" t="s">
        <v>718</v>
      </c>
      <c r="M21" s="1071" t="s">
        <v>570</v>
      </c>
      <c r="N21" s="1071">
        <v>2</v>
      </c>
      <c r="O21" s="1144"/>
      <c r="P21" s="1103" t="str">
        <f>IF(O21=0, "Included", IF(ISERROR(N21*O21), O21, N21*O21))</f>
        <v>Included</v>
      </c>
      <c r="Q21" s="1103">
        <f>S21</f>
        <v>0</v>
      </c>
      <c r="R21" s="666">
        <f>IF(P21="Included",0,P21)</f>
        <v>0</v>
      </c>
      <c r="S21" s="666">
        <f t="shared" ref="S21:S69" si="0">IF(K21="",(R21*J21/100),(R21*K21))</f>
        <v>0</v>
      </c>
      <c r="T21" s="667"/>
      <c r="U21" s="667"/>
      <c r="AD21" s="799"/>
    </row>
    <row r="22" spans="1:54" s="666" customFormat="1" ht="33">
      <c r="A22" s="818">
        <v>3</v>
      </c>
      <c r="B22" s="1069">
        <v>7000023189</v>
      </c>
      <c r="C22" s="1071">
        <v>10</v>
      </c>
      <c r="D22" s="1071">
        <v>210</v>
      </c>
      <c r="E22" s="1071">
        <v>30</v>
      </c>
      <c r="F22" s="1069" t="s">
        <v>752</v>
      </c>
      <c r="G22" s="1071">
        <v>170000503</v>
      </c>
      <c r="H22" s="1071">
        <v>998713</v>
      </c>
      <c r="I22" s="1158"/>
      <c r="J22" s="1071">
        <v>18</v>
      </c>
      <c r="K22" s="1157"/>
      <c r="L22" s="1069" t="s">
        <v>719</v>
      </c>
      <c r="M22" s="1071" t="s">
        <v>570</v>
      </c>
      <c r="N22" s="1071">
        <v>3</v>
      </c>
      <c r="O22" s="1144"/>
      <c r="P22" s="1103" t="str">
        <f>IF(O22=0, "Included", IF(ISERROR(N22*O22), O22, N22*O22))</f>
        <v>Included</v>
      </c>
      <c r="Q22" s="1103">
        <f>S22</f>
        <v>0</v>
      </c>
      <c r="R22" s="666">
        <f>IF(P22="Included",0,P22)</f>
        <v>0</v>
      </c>
      <c r="S22" s="666">
        <f t="shared" si="0"/>
        <v>0</v>
      </c>
      <c r="T22" s="667"/>
      <c r="U22" s="667"/>
      <c r="AD22" s="799"/>
    </row>
    <row r="23" spans="1:54" s="666" customFormat="1" ht="33">
      <c r="A23" s="818">
        <v>4</v>
      </c>
      <c r="B23" s="1069">
        <v>7000023189</v>
      </c>
      <c r="C23" s="1071">
        <v>10</v>
      </c>
      <c r="D23" s="1071">
        <v>210</v>
      </c>
      <c r="E23" s="1071">
        <v>40</v>
      </c>
      <c r="F23" s="1069" t="s">
        <v>752</v>
      </c>
      <c r="G23" s="1071">
        <v>170000504</v>
      </c>
      <c r="H23" s="1071">
        <v>998713</v>
      </c>
      <c r="I23" s="1158"/>
      <c r="J23" s="1071">
        <v>18</v>
      </c>
      <c r="K23" s="1157"/>
      <c r="L23" s="1069" t="s">
        <v>720</v>
      </c>
      <c r="M23" s="1071" t="s">
        <v>621</v>
      </c>
      <c r="N23" s="1071">
        <v>1</v>
      </c>
      <c r="O23" s="1144"/>
      <c r="P23" s="1103" t="str">
        <f>IF(O23=0, "Included", IF(ISERROR(N23*O23), O23, N23*O23))</f>
        <v>Included</v>
      </c>
      <c r="Q23" s="1103">
        <f>S23</f>
        <v>0</v>
      </c>
      <c r="R23" s="666">
        <f>IF(P23="Included",0,P23)</f>
        <v>0</v>
      </c>
      <c r="S23" s="666">
        <f t="shared" si="0"/>
        <v>0</v>
      </c>
      <c r="T23" s="667"/>
      <c r="U23" s="667"/>
      <c r="AD23" s="799"/>
    </row>
    <row r="24" spans="1:54" s="666" customFormat="1" ht="33">
      <c r="A24" s="818">
        <v>5</v>
      </c>
      <c r="B24" s="1069">
        <v>7000023189</v>
      </c>
      <c r="C24" s="1071">
        <v>10</v>
      </c>
      <c r="D24" s="1071">
        <v>210</v>
      </c>
      <c r="E24" s="1071">
        <v>50</v>
      </c>
      <c r="F24" s="1069" t="s">
        <v>752</v>
      </c>
      <c r="G24" s="1071">
        <v>170000501</v>
      </c>
      <c r="H24" s="1071">
        <v>998734</v>
      </c>
      <c r="I24" s="1158"/>
      <c r="J24" s="1071">
        <v>18</v>
      </c>
      <c r="K24" s="1157"/>
      <c r="L24" s="1069" t="s">
        <v>721</v>
      </c>
      <c r="M24" s="1071" t="s">
        <v>621</v>
      </c>
      <c r="N24" s="1071">
        <v>1</v>
      </c>
      <c r="O24" s="1144"/>
      <c r="P24" s="1103" t="str">
        <f t="shared" ref="P24:P45" si="1">IF(O24=0, "Included", IF(ISERROR(N24*O24), O24, N24*O24))</f>
        <v>Included</v>
      </c>
      <c r="Q24" s="1103">
        <f t="shared" ref="Q24:Q45" si="2">S24</f>
        <v>0</v>
      </c>
      <c r="R24" s="666">
        <f t="shared" ref="R24:R45" si="3">IF(P24="Included",0,P24)</f>
        <v>0</v>
      </c>
      <c r="S24" s="666">
        <f t="shared" si="0"/>
        <v>0</v>
      </c>
      <c r="T24" s="667"/>
      <c r="U24" s="667"/>
      <c r="AD24" s="799"/>
    </row>
    <row r="25" spans="1:54" s="666" customFormat="1" ht="82.5">
      <c r="A25" s="818">
        <v>6</v>
      </c>
      <c r="B25" s="1069">
        <v>7000023200</v>
      </c>
      <c r="C25" s="1071">
        <v>10</v>
      </c>
      <c r="D25" s="1071">
        <v>220</v>
      </c>
      <c r="E25" s="1071">
        <v>10</v>
      </c>
      <c r="F25" s="1069" t="s">
        <v>789</v>
      </c>
      <c r="G25" s="1071">
        <v>100002812</v>
      </c>
      <c r="H25" s="1071">
        <v>998734</v>
      </c>
      <c r="I25" s="1158"/>
      <c r="J25" s="1071">
        <v>18</v>
      </c>
      <c r="K25" s="1157"/>
      <c r="L25" s="1069" t="s">
        <v>642</v>
      </c>
      <c r="M25" s="1071" t="s">
        <v>570</v>
      </c>
      <c r="N25" s="1071">
        <v>1</v>
      </c>
      <c r="O25" s="1144"/>
      <c r="P25" s="1103" t="str">
        <f t="shared" si="1"/>
        <v>Included</v>
      </c>
      <c r="Q25" s="1103">
        <f t="shared" si="2"/>
        <v>0</v>
      </c>
      <c r="R25" s="666">
        <f t="shared" si="3"/>
        <v>0</v>
      </c>
      <c r="S25" s="666">
        <f t="shared" si="0"/>
        <v>0</v>
      </c>
      <c r="T25" s="667"/>
      <c r="U25" s="667"/>
      <c r="AD25" s="799"/>
    </row>
    <row r="26" spans="1:54" s="666" customFormat="1" ht="33">
      <c r="A26" s="818">
        <v>7</v>
      </c>
      <c r="B26" s="1069">
        <v>7000023200</v>
      </c>
      <c r="C26" s="1071">
        <v>10</v>
      </c>
      <c r="D26" s="1071">
        <v>220</v>
      </c>
      <c r="E26" s="1071">
        <v>20</v>
      </c>
      <c r="F26" s="1069" t="s">
        <v>789</v>
      </c>
      <c r="G26" s="1071">
        <v>170000433</v>
      </c>
      <c r="H26" s="1071">
        <v>998734</v>
      </c>
      <c r="I26" s="1158"/>
      <c r="J26" s="1071">
        <v>18</v>
      </c>
      <c r="K26" s="1157"/>
      <c r="L26" s="1069" t="s">
        <v>643</v>
      </c>
      <c r="M26" s="1071" t="s">
        <v>570</v>
      </c>
      <c r="N26" s="1071">
        <v>4</v>
      </c>
      <c r="O26" s="1144"/>
      <c r="P26" s="1103" t="str">
        <f t="shared" si="1"/>
        <v>Included</v>
      </c>
      <c r="Q26" s="1103">
        <f t="shared" si="2"/>
        <v>0</v>
      </c>
      <c r="R26" s="666">
        <f t="shared" si="3"/>
        <v>0</v>
      </c>
      <c r="S26" s="666">
        <f t="shared" si="0"/>
        <v>0</v>
      </c>
      <c r="T26" s="667"/>
      <c r="U26" s="667"/>
      <c r="AD26" s="799"/>
    </row>
    <row r="27" spans="1:54" s="666" customFormat="1" ht="33">
      <c r="A27" s="818">
        <v>8</v>
      </c>
      <c r="B27" s="1069">
        <v>7000023200</v>
      </c>
      <c r="C27" s="1071">
        <v>10</v>
      </c>
      <c r="D27" s="1071">
        <v>220</v>
      </c>
      <c r="E27" s="1071">
        <v>40</v>
      </c>
      <c r="F27" s="1069" t="s">
        <v>789</v>
      </c>
      <c r="G27" s="1071">
        <v>100002825</v>
      </c>
      <c r="H27" s="1071">
        <v>998734</v>
      </c>
      <c r="I27" s="1158"/>
      <c r="J27" s="1071">
        <v>18</v>
      </c>
      <c r="K27" s="1157"/>
      <c r="L27" s="1069" t="s">
        <v>644</v>
      </c>
      <c r="M27" s="1071" t="s">
        <v>574</v>
      </c>
      <c r="N27" s="1071">
        <v>2</v>
      </c>
      <c r="O27" s="1144"/>
      <c r="P27" s="1103" t="str">
        <f t="shared" si="1"/>
        <v>Included</v>
      </c>
      <c r="Q27" s="1103">
        <f t="shared" si="2"/>
        <v>0</v>
      </c>
      <c r="R27" s="666">
        <f t="shared" si="3"/>
        <v>0</v>
      </c>
      <c r="S27" s="666">
        <f t="shared" si="0"/>
        <v>0</v>
      </c>
      <c r="T27" s="667"/>
      <c r="U27" s="667"/>
      <c r="AD27" s="799"/>
    </row>
    <row r="28" spans="1:54" s="666" customFormat="1" ht="33">
      <c r="A28" s="818">
        <v>9</v>
      </c>
      <c r="B28" s="1069">
        <v>7000023200</v>
      </c>
      <c r="C28" s="1071">
        <v>10</v>
      </c>
      <c r="D28" s="1071">
        <v>220</v>
      </c>
      <c r="E28" s="1071">
        <v>50</v>
      </c>
      <c r="F28" s="1069" t="s">
        <v>789</v>
      </c>
      <c r="G28" s="1071">
        <v>170000550</v>
      </c>
      <c r="H28" s="1071">
        <v>998336</v>
      </c>
      <c r="I28" s="1158"/>
      <c r="J28" s="1071">
        <v>18</v>
      </c>
      <c r="K28" s="1157"/>
      <c r="L28" s="1069" t="s">
        <v>645</v>
      </c>
      <c r="M28" s="1071" t="s">
        <v>570</v>
      </c>
      <c r="N28" s="1071">
        <v>2</v>
      </c>
      <c r="O28" s="1144"/>
      <c r="P28" s="1103" t="str">
        <f t="shared" si="1"/>
        <v>Included</v>
      </c>
      <c r="Q28" s="1103">
        <f t="shared" si="2"/>
        <v>0</v>
      </c>
      <c r="R28" s="666">
        <f t="shared" si="3"/>
        <v>0</v>
      </c>
      <c r="S28" s="666">
        <f t="shared" si="0"/>
        <v>0</v>
      </c>
      <c r="T28" s="667"/>
      <c r="U28" s="667"/>
      <c r="AD28" s="799"/>
    </row>
    <row r="29" spans="1:54" s="666" customFormat="1" ht="33">
      <c r="A29" s="818">
        <v>10</v>
      </c>
      <c r="B29" s="1069">
        <v>7000023200</v>
      </c>
      <c r="C29" s="1071">
        <v>10</v>
      </c>
      <c r="D29" s="1071">
        <v>220</v>
      </c>
      <c r="E29" s="1071">
        <v>60</v>
      </c>
      <c r="F29" s="1069" t="s">
        <v>789</v>
      </c>
      <c r="G29" s="1071">
        <v>100002829</v>
      </c>
      <c r="H29" s="1071">
        <v>998734</v>
      </c>
      <c r="I29" s="1158"/>
      <c r="J29" s="1071">
        <v>18</v>
      </c>
      <c r="K29" s="1157"/>
      <c r="L29" s="1069" t="s">
        <v>646</v>
      </c>
      <c r="M29" s="1071" t="s">
        <v>574</v>
      </c>
      <c r="N29" s="1071">
        <v>1</v>
      </c>
      <c r="O29" s="1144"/>
      <c r="P29" s="1103" t="str">
        <f t="shared" si="1"/>
        <v>Included</v>
      </c>
      <c r="Q29" s="1103">
        <f t="shared" si="2"/>
        <v>0</v>
      </c>
      <c r="R29" s="666">
        <f t="shared" si="3"/>
        <v>0</v>
      </c>
      <c r="S29" s="666">
        <f t="shared" si="0"/>
        <v>0</v>
      </c>
      <c r="T29" s="667"/>
      <c r="U29" s="667"/>
      <c r="AD29" s="799"/>
    </row>
    <row r="30" spans="1:54" s="666" customFormat="1" ht="33">
      <c r="A30" s="818">
        <v>11</v>
      </c>
      <c r="B30" s="1069">
        <v>7000023200</v>
      </c>
      <c r="C30" s="1071">
        <v>10</v>
      </c>
      <c r="D30" s="1071">
        <v>220</v>
      </c>
      <c r="E30" s="1071">
        <v>70</v>
      </c>
      <c r="F30" s="1069" t="s">
        <v>789</v>
      </c>
      <c r="G30" s="1071">
        <v>170000375</v>
      </c>
      <c r="H30" s="1071">
        <v>998734</v>
      </c>
      <c r="I30" s="1158"/>
      <c r="J30" s="1071">
        <v>18</v>
      </c>
      <c r="K30" s="1157"/>
      <c r="L30" s="1069" t="s">
        <v>647</v>
      </c>
      <c r="M30" s="1071" t="s">
        <v>570</v>
      </c>
      <c r="N30" s="1071">
        <v>1</v>
      </c>
      <c r="O30" s="1144"/>
      <c r="P30" s="1103" t="str">
        <f t="shared" si="1"/>
        <v>Included</v>
      </c>
      <c r="Q30" s="1103">
        <f t="shared" si="2"/>
        <v>0</v>
      </c>
      <c r="R30" s="666">
        <f t="shared" si="3"/>
        <v>0</v>
      </c>
      <c r="S30" s="666">
        <f t="shared" si="0"/>
        <v>0</v>
      </c>
      <c r="T30" s="667"/>
      <c r="U30" s="667"/>
      <c r="AD30" s="799"/>
    </row>
    <row r="31" spans="1:54" s="666" customFormat="1" ht="33">
      <c r="A31" s="818">
        <v>12</v>
      </c>
      <c r="B31" s="1069">
        <v>7000023200</v>
      </c>
      <c r="C31" s="1071">
        <v>10</v>
      </c>
      <c r="D31" s="1071">
        <v>220</v>
      </c>
      <c r="E31" s="1071">
        <v>80</v>
      </c>
      <c r="F31" s="1069" t="s">
        <v>789</v>
      </c>
      <c r="G31" s="1071">
        <v>170000551</v>
      </c>
      <c r="H31" s="1071">
        <v>998336</v>
      </c>
      <c r="I31" s="1158"/>
      <c r="J31" s="1071">
        <v>18</v>
      </c>
      <c r="K31" s="1157"/>
      <c r="L31" s="1069" t="s">
        <v>791</v>
      </c>
      <c r="M31" s="1071" t="s">
        <v>570</v>
      </c>
      <c r="N31" s="1071">
        <v>2</v>
      </c>
      <c r="O31" s="1144"/>
      <c r="P31" s="1103" t="str">
        <f>IF(O31=0, "Included", IF(ISERROR(N31*O31), O31, N31*O31))</f>
        <v>Included</v>
      </c>
      <c r="Q31" s="1103">
        <f>S31</f>
        <v>0</v>
      </c>
      <c r="R31" s="666">
        <f>IF(P31="Included",0,P31)</f>
        <v>0</v>
      </c>
      <c r="S31" s="666">
        <f t="shared" si="0"/>
        <v>0</v>
      </c>
      <c r="T31" s="667"/>
      <c r="U31" s="667"/>
      <c r="AD31" s="799"/>
    </row>
    <row r="32" spans="1:54" s="666" customFormat="1" ht="33">
      <c r="A32" s="818">
        <v>13</v>
      </c>
      <c r="B32" s="1069">
        <v>7000023200</v>
      </c>
      <c r="C32" s="1071">
        <v>10</v>
      </c>
      <c r="D32" s="1071">
        <v>220</v>
      </c>
      <c r="E32" s="1071">
        <v>90</v>
      </c>
      <c r="F32" s="1069" t="s">
        <v>789</v>
      </c>
      <c r="G32" s="1071">
        <v>100002882</v>
      </c>
      <c r="H32" s="1071">
        <v>998336</v>
      </c>
      <c r="I32" s="1158"/>
      <c r="J32" s="1071">
        <v>18</v>
      </c>
      <c r="K32" s="1157"/>
      <c r="L32" s="1069" t="s">
        <v>792</v>
      </c>
      <c r="M32" s="1071" t="s">
        <v>580</v>
      </c>
      <c r="N32" s="1071">
        <v>1</v>
      </c>
      <c r="O32" s="1144"/>
      <c r="P32" s="1103" t="str">
        <f>IF(O32=0, "Included", IF(ISERROR(N32*O32), O32, N32*O32))</f>
        <v>Included</v>
      </c>
      <c r="Q32" s="1103">
        <f>S32</f>
        <v>0</v>
      </c>
      <c r="R32" s="666">
        <f>IF(P32="Included",0,P32)</f>
        <v>0</v>
      </c>
      <c r="S32" s="666">
        <f t="shared" si="0"/>
        <v>0</v>
      </c>
      <c r="T32" s="667"/>
      <c r="U32" s="667"/>
      <c r="AD32" s="799"/>
    </row>
    <row r="33" spans="1:30" s="666" customFormat="1" ht="33">
      <c r="A33" s="818">
        <v>14</v>
      </c>
      <c r="B33" s="1069">
        <v>7000023200</v>
      </c>
      <c r="C33" s="1071">
        <v>10</v>
      </c>
      <c r="D33" s="1071">
        <v>220</v>
      </c>
      <c r="E33" s="1071">
        <v>100</v>
      </c>
      <c r="F33" s="1069" t="s">
        <v>789</v>
      </c>
      <c r="G33" s="1071">
        <v>170000356</v>
      </c>
      <c r="H33" s="1071">
        <v>998336</v>
      </c>
      <c r="I33" s="1158"/>
      <c r="J33" s="1071">
        <v>18</v>
      </c>
      <c r="K33" s="1157"/>
      <c r="L33" s="1069" t="s">
        <v>793</v>
      </c>
      <c r="M33" s="1071" t="s">
        <v>570</v>
      </c>
      <c r="N33" s="1071">
        <v>1</v>
      </c>
      <c r="O33" s="1144"/>
      <c r="P33" s="1103" t="str">
        <f>IF(O33=0, "Included", IF(ISERROR(N33*O33), O33, N33*O33))</f>
        <v>Included</v>
      </c>
      <c r="Q33" s="1103">
        <f>S33</f>
        <v>0</v>
      </c>
      <c r="R33" s="666">
        <f>IF(P33="Included",0,P33)</f>
        <v>0</v>
      </c>
      <c r="S33" s="666">
        <f t="shared" si="0"/>
        <v>0</v>
      </c>
      <c r="T33" s="667"/>
      <c r="U33" s="667"/>
      <c r="AD33" s="799"/>
    </row>
    <row r="34" spans="1:30" s="666" customFormat="1" ht="33">
      <c r="A34" s="818">
        <v>15</v>
      </c>
      <c r="B34" s="1069">
        <v>7000023200</v>
      </c>
      <c r="C34" s="1071">
        <v>10</v>
      </c>
      <c r="D34" s="1071">
        <v>220</v>
      </c>
      <c r="E34" s="1071">
        <v>110</v>
      </c>
      <c r="F34" s="1069" t="s">
        <v>789</v>
      </c>
      <c r="G34" s="1071">
        <v>100003449</v>
      </c>
      <c r="H34" s="1071">
        <v>998734</v>
      </c>
      <c r="I34" s="1158"/>
      <c r="J34" s="1071">
        <v>18</v>
      </c>
      <c r="K34" s="1157"/>
      <c r="L34" s="1069" t="s">
        <v>794</v>
      </c>
      <c r="M34" s="1071" t="s">
        <v>570</v>
      </c>
      <c r="N34" s="1071">
        <v>2</v>
      </c>
      <c r="O34" s="1144"/>
      <c r="P34" s="1103" t="str">
        <f t="shared" si="1"/>
        <v>Included</v>
      </c>
      <c r="Q34" s="1103">
        <f t="shared" si="2"/>
        <v>0</v>
      </c>
      <c r="R34" s="666">
        <f t="shared" si="3"/>
        <v>0</v>
      </c>
      <c r="S34" s="666">
        <f t="shared" si="0"/>
        <v>0</v>
      </c>
      <c r="T34" s="667"/>
      <c r="U34" s="667"/>
      <c r="AD34" s="799"/>
    </row>
    <row r="35" spans="1:30" s="666" customFormat="1" ht="33">
      <c r="A35" s="818">
        <v>16</v>
      </c>
      <c r="B35" s="1069">
        <v>7000023200</v>
      </c>
      <c r="C35" s="1071">
        <v>10</v>
      </c>
      <c r="D35" s="1071">
        <v>220</v>
      </c>
      <c r="E35" s="1071">
        <v>120</v>
      </c>
      <c r="F35" s="1069" t="s">
        <v>789</v>
      </c>
      <c r="G35" s="1071">
        <v>170000437</v>
      </c>
      <c r="H35" s="1071">
        <v>998734</v>
      </c>
      <c r="I35" s="1158"/>
      <c r="J35" s="1071">
        <v>18</v>
      </c>
      <c r="K35" s="1157"/>
      <c r="L35" s="1069" t="s">
        <v>795</v>
      </c>
      <c r="M35" s="1071" t="s">
        <v>570</v>
      </c>
      <c r="N35" s="1071">
        <v>2</v>
      </c>
      <c r="O35" s="1144"/>
      <c r="P35" s="1103" t="str">
        <f t="shared" si="1"/>
        <v>Included</v>
      </c>
      <c r="Q35" s="1103">
        <f t="shared" si="2"/>
        <v>0</v>
      </c>
      <c r="R35" s="666">
        <f t="shared" si="3"/>
        <v>0</v>
      </c>
      <c r="S35" s="666">
        <f t="shared" si="0"/>
        <v>0</v>
      </c>
      <c r="T35" s="667"/>
      <c r="U35" s="667"/>
      <c r="AD35" s="799"/>
    </row>
    <row r="36" spans="1:30" s="666" customFormat="1" ht="33">
      <c r="A36" s="818">
        <v>17</v>
      </c>
      <c r="B36" s="1069">
        <v>7000023201</v>
      </c>
      <c r="C36" s="1071">
        <v>10</v>
      </c>
      <c r="D36" s="1071">
        <v>240</v>
      </c>
      <c r="E36" s="1071">
        <v>10</v>
      </c>
      <c r="F36" s="1069" t="s">
        <v>653</v>
      </c>
      <c r="G36" s="1071">
        <v>100000133</v>
      </c>
      <c r="H36" s="1071">
        <v>998736</v>
      </c>
      <c r="I36" s="1158"/>
      <c r="J36" s="1071">
        <v>18</v>
      </c>
      <c r="K36" s="1157"/>
      <c r="L36" s="1069" t="s">
        <v>661</v>
      </c>
      <c r="M36" s="1071" t="s">
        <v>570</v>
      </c>
      <c r="N36" s="1071">
        <v>4</v>
      </c>
      <c r="O36" s="1144"/>
      <c r="P36" s="1103" t="str">
        <f t="shared" si="1"/>
        <v>Included</v>
      </c>
      <c r="Q36" s="1103">
        <f t="shared" si="2"/>
        <v>0</v>
      </c>
      <c r="R36" s="666">
        <f t="shared" si="3"/>
        <v>0</v>
      </c>
      <c r="S36" s="666">
        <f t="shared" si="0"/>
        <v>0</v>
      </c>
      <c r="T36" s="667"/>
      <c r="U36" s="667"/>
      <c r="AD36" s="799"/>
    </row>
    <row r="37" spans="1:30" s="666" customFormat="1" ht="33">
      <c r="A37" s="818">
        <v>18</v>
      </c>
      <c r="B37" s="1069">
        <v>7000023201</v>
      </c>
      <c r="C37" s="1071">
        <v>10</v>
      </c>
      <c r="D37" s="1071">
        <v>240</v>
      </c>
      <c r="E37" s="1071">
        <v>20</v>
      </c>
      <c r="F37" s="1069" t="s">
        <v>653</v>
      </c>
      <c r="G37" s="1071">
        <v>100000134</v>
      </c>
      <c r="H37" s="1071">
        <v>998736</v>
      </c>
      <c r="I37" s="1158"/>
      <c r="J37" s="1071">
        <v>18</v>
      </c>
      <c r="K37" s="1157"/>
      <c r="L37" s="1069" t="s">
        <v>662</v>
      </c>
      <c r="M37" s="1071" t="s">
        <v>570</v>
      </c>
      <c r="N37" s="1071">
        <v>2</v>
      </c>
      <c r="O37" s="1144"/>
      <c r="P37" s="1103" t="str">
        <f t="shared" si="1"/>
        <v>Included</v>
      </c>
      <c r="Q37" s="1103">
        <f t="shared" si="2"/>
        <v>0</v>
      </c>
      <c r="R37" s="666">
        <f t="shared" si="3"/>
        <v>0</v>
      </c>
      <c r="S37" s="666">
        <f t="shared" si="0"/>
        <v>0</v>
      </c>
      <c r="T37" s="667"/>
      <c r="U37" s="667"/>
      <c r="AD37" s="799"/>
    </row>
    <row r="38" spans="1:30" s="666" customFormat="1" ht="33">
      <c r="A38" s="818">
        <v>19</v>
      </c>
      <c r="B38" s="1069">
        <v>7000023201</v>
      </c>
      <c r="C38" s="1071">
        <v>10</v>
      </c>
      <c r="D38" s="1071">
        <v>240</v>
      </c>
      <c r="E38" s="1071">
        <v>30</v>
      </c>
      <c r="F38" s="1069" t="s">
        <v>653</v>
      </c>
      <c r="G38" s="1071">
        <v>100000136</v>
      </c>
      <c r="H38" s="1071">
        <v>998736</v>
      </c>
      <c r="I38" s="1158"/>
      <c r="J38" s="1071">
        <v>18</v>
      </c>
      <c r="K38" s="1157"/>
      <c r="L38" s="1069" t="s">
        <v>674</v>
      </c>
      <c r="M38" s="1071" t="s">
        <v>570</v>
      </c>
      <c r="N38" s="1071">
        <v>2</v>
      </c>
      <c r="O38" s="1144"/>
      <c r="P38" s="1103" t="str">
        <f t="shared" si="1"/>
        <v>Included</v>
      </c>
      <c r="Q38" s="1103">
        <f t="shared" si="2"/>
        <v>0</v>
      </c>
      <c r="R38" s="666">
        <f t="shared" si="3"/>
        <v>0</v>
      </c>
      <c r="S38" s="666">
        <f t="shared" si="0"/>
        <v>0</v>
      </c>
      <c r="T38" s="667"/>
      <c r="U38" s="667"/>
      <c r="AD38" s="799"/>
    </row>
    <row r="39" spans="1:30" s="666" customFormat="1" ht="33">
      <c r="A39" s="818">
        <v>20</v>
      </c>
      <c r="B39" s="1069">
        <v>7000023201</v>
      </c>
      <c r="C39" s="1071">
        <v>10</v>
      </c>
      <c r="D39" s="1071">
        <v>240</v>
      </c>
      <c r="E39" s="1071">
        <v>40</v>
      </c>
      <c r="F39" s="1069" t="s">
        <v>653</v>
      </c>
      <c r="G39" s="1071">
        <v>100000143</v>
      </c>
      <c r="H39" s="1071">
        <v>998736</v>
      </c>
      <c r="I39" s="1158"/>
      <c r="J39" s="1071">
        <v>18</v>
      </c>
      <c r="K39" s="1157"/>
      <c r="L39" s="1069" t="s">
        <v>663</v>
      </c>
      <c r="M39" s="1071" t="s">
        <v>570</v>
      </c>
      <c r="N39" s="1071">
        <v>12</v>
      </c>
      <c r="O39" s="1144"/>
      <c r="P39" s="1103" t="str">
        <f t="shared" si="1"/>
        <v>Included</v>
      </c>
      <c r="Q39" s="1103">
        <f t="shared" si="2"/>
        <v>0</v>
      </c>
      <c r="R39" s="666">
        <f t="shared" si="3"/>
        <v>0</v>
      </c>
      <c r="S39" s="666">
        <f t="shared" si="0"/>
        <v>0</v>
      </c>
      <c r="T39" s="667"/>
      <c r="U39" s="667"/>
      <c r="AD39" s="799"/>
    </row>
    <row r="40" spans="1:30" s="666" customFormat="1" ht="33">
      <c r="A40" s="818">
        <v>21</v>
      </c>
      <c r="B40" s="1069">
        <v>7000023201</v>
      </c>
      <c r="C40" s="1071">
        <v>10</v>
      </c>
      <c r="D40" s="1071">
        <v>240</v>
      </c>
      <c r="E40" s="1071">
        <v>50</v>
      </c>
      <c r="F40" s="1069" t="s">
        <v>653</v>
      </c>
      <c r="G40" s="1071">
        <v>100000146</v>
      </c>
      <c r="H40" s="1071">
        <v>998736</v>
      </c>
      <c r="I40" s="1158"/>
      <c r="J40" s="1071">
        <v>18</v>
      </c>
      <c r="K40" s="1157"/>
      <c r="L40" s="1069" t="s">
        <v>722</v>
      </c>
      <c r="M40" s="1071" t="s">
        <v>570</v>
      </c>
      <c r="N40" s="1071">
        <v>6</v>
      </c>
      <c r="O40" s="1144"/>
      <c r="P40" s="1103" t="str">
        <f t="shared" si="1"/>
        <v>Included</v>
      </c>
      <c r="Q40" s="1103">
        <f t="shared" si="2"/>
        <v>0</v>
      </c>
      <c r="R40" s="666">
        <f t="shared" si="3"/>
        <v>0</v>
      </c>
      <c r="S40" s="666">
        <f t="shared" si="0"/>
        <v>0</v>
      </c>
      <c r="T40" s="667"/>
      <c r="U40" s="667"/>
      <c r="AD40" s="799"/>
    </row>
    <row r="41" spans="1:30" s="666" customFormat="1" ht="33">
      <c r="A41" s="818">
        <v>22</v>
      </c>
      <c r="B41" s="1069">
        <v>7000023201</v>
      </c>
      <c r="C41" s="1071">
        <v>10</v>
      </c>
      <c r="D41" s="1071">
        <v>240</v>
      </c>
      <c r="E41" s="1071">
        <v>60</v>
      </c>
      <c r="F41" s="1069" t="s">
        <v>653</v>
      </c>
      <c r="G41" s="1071">
        <v>100000171</v>
      </c>
      <c r="H41" s="1071">
        <v>998736</v>
      </c>
      <c r="I41" s="1158"/>
      <c r="J41" s="1071">
        <v>18</v>
      </c>
      <c r="K41" s="1157"/>
      <c r="L41" s="1069" t="s">
        <v>696</v>
      </c>
      <c r="M41" s="1071" t="s">
        <v>570</v>
      </c>
      <c r="N41" s="1071">
        <v>6</v>
      </c>
      <c r="O41" s="1144"/>
      <c r="P41" s="1103" t="str">
        <f t="shared" si="1"/>
        <v>Included</v>
      </c>
      <c r="Q41" s="1103">
        <f t="shared" si="2"/>
        <v>0</v>
      </c>
      <c r="R41" s="666">
        <f t="shared" si="3"/>
        <v>0</v>
      </c>
      <c r="S41" s="666">
        <f t="shared" si="0"/>
        <v>0</v>
      </c>
      <c r="T41" s="667"/>
      <c r="U41" s="667"/>
      <c r="AD41" s="799"/>
    </row>
    <row r="42" spans="1:30" s="666" customFormat="1" ht="33">
      <c r="A42" s="818">
        <v>23</v>
      </c>
      <c r="B42" s="1069">
        <v>7000023201</v>
      </c>
      <c r="C42" s="1071">
        <v>10</v>
      </c>
      <c r="D42" s="1071">
        <v>240</v>
      </c>
      <c r="E42" s="1071">
        <v>70</v>
      </c>
      <c r="F42" s="1069" t="s">
        <v>653</v>
      </c>
      <c r="G42" s="1071">
        <v>100000181</v>
      </c>
      <c r="H42" s="1071">
        <v>998736</v>
      </c>
      <c r="I42" s="1158"/>
      <c r="J42" s="1071">
        <v>18</v>
      </c>
      <c r="K42" s="1157"/>
      <c r="L42" s="1069" t="s">
        <v>666</v>
      </c>
      <c r="M42" s="1071" t="s">
        <v>570</v>
      </c>
      <c r="N42" s="1071">
        <v>6</v>
      </c>
      <c r="O42" s="1144"/>
      <c r="P42" s="1103" t="str">
        <f t="shared" si="1"/>
        <v>Included</v>
      </c>
      <c r="Q42" s="1103">
        <f t="shared" si="2"/>
        <v>0</v>
      </c>
      <c r="R42" s="666">
        <f t="shared" si="3"/>
        <v>0</v>
      </c>
      <c r="S42" s="666">
        <f t="shared" si="0"/>
        <v>0</v>
      </c>
      <c r="T42" s="667"/>
      <c r="U42" s="667"/>
      <c r="AD42" s="799"/>
    </row>
    <row r="43" spans="1:30" s="666" customFormat="1" ht="33">
      <c r="A43" s="818">
        <v>24</v>
      </c>
      <c r="B43" s="1069">
        <v>7000023201</v>
      </c>
      <c r="C43" s="1071">
        <v>10</v>
      </c>
      <c r="D43" s="1071">
        <v>240</v>
      </c>
      <c r="E43" s="1071">
        <v>80</v>
      </c>
      <c r="F43" s="1069" t="s">
        <v>653</v>
      </c>
      <c r="G43" s="1071">
        <v>100000182</v>
      </c>
      <c r="H43" s="1071">
        <v>998736</v>
      </c>
      <c r="I43" s="1158"/>
      <c r="J43" s="1071">
        <v>18</v>
      </c>
      <c r="K43" s="1157"/>
      <c r="L43" s="1069" t="s">
        <v>667</v>
      </c>
      <c r="M43" s="1071" t="s">
        <v>570</v>
      </c>
      <c r="N43" s="1071">
        <v>12</v>
      </c>
      <c r="O43" s="1144"/>
      <c r="P43" s="1103" t="str">
        <f t="shared" si="1"/>
        <v>Included</v>
      </c>
      <c r="Q43" s="1103">
        <f t="shared" si="2"/>
        <v>0</v>
      </c>
      <c r="R43" s="666">
        <f t="shared" si="3"/>
        <v>0</v>
      </c>
      <c r="S43" s="666">
        <f t="shared" si="0"/>
        <v>0</v>
      </c>
      <c r="T43" s="667"/>
      <c r="U43" s="667"/>
      <c r="AD43" s="799"/>
    </row>
    <row r="44" spans="1:30" s="666" customFormat="1" ht="33">
      <c r="A44" s="818">
        <v>25</v>
      </c>
      <c r="B44" s="1069">
        <v>7000023201</v>
      </c>
      <c r="C44" s="1071">
        <v>10</v>
      </c>
      <c r="D44" s="1071">
        <v>240</v>
      </c>
      <c r="E44" s="1071">
        <v>90</v>
      </c>
      <c r="F44" s="1069" t="s">
        <v>653</v>
      </c>
      <c r="G44" s="1071">
        <v>100000183</v>
      </c>
      <c r="H44" s="1071">
        <v>998736</v>
      </c>
      <c r="I44" s="1158"/>
      <c r="J44" s="1071">
        <v>18</v>
      </c>
      <c r="K44" s="1157"/>
      <c r="L44" s="1069" t="s">
        <v>668</v>
      </c>
      <c r="M44" s="1071" t="s">
        <v>570</v>
      </c>
      <c r="N44" s="1071">
        <v>12</v>
      </c>
      <c r="O44" s="1144"/>
      <c r="P44" s="1103" t="str">
        <f t="shared" si="1"/>
        <v>Included</v>
      </c>
      <c r="Q44" s="1103">
        <f t="shared" si="2"/>
        <v>0</v>
      </c>
      <c r="R44" s="666">
        <f t="shared" si="3"/>
        <v>0</v>
      </c>
      <c r="S44" s="666">
        <f t="shared" si="0"/>
        <v>0</v>
      </c>
      <c r="T44" s="667"/>
      <c r="U44" s="667"/>
      <c r="AD44" s="799"/>
    </row>
    <row r="45" spans="1:30" s="666" customFormat="1" ht="33">
      <c r="A45" s="818">
        <v>26</v>
      </c>
      <c r="B45" s="1069">
        <v>7000023201</v>
      </c>
      <c r="C45" s="1071">
        <v>10</v>
      </c>
      <c r="D45" s="1071">
        <v>240</v>
      </c>
      <c r="E45" s="1071">
        <v>100</v>
      </c>
      <c r="F45" s="1069" t="s">
        <v>653</v>
      </c>
      <c r="G45" s="1071">
        <v>100000194</v>
      </c>
      <c r="H45" s="1071">
        <v>998736</v>
      </c>
      <c r="I45" s="1158"/>
      <c r="J45" s="1071">
        <v>18</v>
      </c>
      <c r="K45" s="1157"/>
      <c r="L45" s="1069" t="s">
        <v>698</v>
      </c>
      <c r="M45" s="1071" t="s">
        <v>574</v>
      </c>
      <c r="N45" s="1071">
        <v>24</v>
      </c>
      <c r="O45" s="1144"/>
      <c r="P45" s="1103" t="str">
        <f t="shared" si="1"/>
        <v>Included</v>
      </c>
      <c r="Q45" s="1103">
        <f t="shared" si="2"/>
        <v>0</v>
      </c>
      <c r="R45" s="666">
        <f t="shared" si="3"/>
        <v>0</v>
      </c>
      <c r="S45" s="666">
        <f t="shared" si="0"/>
        <v>0</v>
      </c>
      <c r="T45" s="667"/>
      <c r="U45" s="667"/>
      <c r="AD45" s="799"/>
    </row>
    <row r="46" spans="1:30" s="666" customFormat="1" ht="33">
      <c r="A46" s="818">
        <v>27</v>
      </c>
      <c r="B46" s="1069">
        <v>7000023201</v>
      </c>
      <c r="C46" s="1071">
        <v>10</v>
      </c>
      <c r="D46" s="1071">
        <v>240</v>
      </c>
      <c r="E46" s="1071">
        <v>110</v>
      </c>
      <c r="F46" s="1069" t="s">
        <v>653</v>
      </c>
      <c r="G46" s="1071">
        <v>100000882</v>
      </c>
      <c r="H46" s="1071">
        <v>998734</v>
      </c>
      <c r="I46" s="1158"/>
      <c r="J46" s="1071">
        <v>18</v>
      </c>
      <c r="K46" s="1157"/>
      <c r="L46" s="1069" t="s">
        <v>723</v>
      </c>
      <c r="M46" s="1071" t="s">
        <v>570</v>
      </c>
      <c r="N46" s="1071">
        <v>12</v>
      </c>
      <c r="O46" s="1144"/>
      <c r="P46" s="1103" t="str">
        <f>IF(O46=0, "Included", IF(ISERROR(N46*O46), O46, N46*O46))</f>
        <v>Included</v>
      </c>
      <c r="Q46" s="1103">
        <f>S46</f>
        <v>0</v>
      </c>
      <c r="R46" s="666">
        <f>IF(P46="Included",0,P46)</f>
        <v>0</v>
      </c>
      <c r="S46" s="666">
        <f t="shared" si="0"/>
        <v>0</v>
      </c>
      <c r="T46" s="667"/>
      <c r="U46" s="667"/>
      <c r="AD46" s="799"/>
    </row>
    <row r="47" spans="1:30" s="666" customFormat="1" ht="33">
      <c r="A47" s="818">
        <v>28</v>
      </c>
      <c r="B47" s="1069">
        <v>7000023201</v>
      </c>
      <c r="C47" s="1071">
        <v>10</v>
      </c>
      <c r="D47" s="1071">
        <v>240</v>
      </c>
      <c r="E47" s="1071">
        <v>120</v>
      </c>
      <c r="F47" s="1069" t="s">
        <v>653</v>
      </c>
      <c r="G47" s="1071">
        <v>100000172</v>
      </c>
      <c r="H47" s="1071">
        <v>998736</v>
      </c>
      <c r="I47" s="1158"/>
      <c r="J47" s="1071">
        <v>18</v>
      </c>
      <c r="K47" s="1157"/>
      <c r="L47" s="1069" t="s">
        <v>697</v>
      </c>
      <c r="M47" s="1071" t="s">
        <v>570</v>
      </c>
      <c r="N47" s="1071">
        <v>4</v>
      </c>
      <c r="O47" s="1144"/>
      <c r="P47" s="1103" t="str">
        <f>IF(O47=0, "Included", IF(ISERROR(N47*O47), O47, N47*O47))</f>
        <v>Included</v>
      </c>
      <c r="Q47" s="1103">
        <f>S47</f>
        <v>0</v>
      </c>
      <c r="R47" s="666">
        <f>IF(P47="Included",0,P47)</f>
        <v>0</v>
      </c>
      <c r="S47" s="666">
        <f t="shared" si="0"/>
        <v>0</v>
      </c>
      <c r="T47" s="667"/>
      <c r="U47" s="667"/>
      <c r="AD47" s="799"/>
    </row>
    <row r="48" spans="1:30" s="666" customFormat="1" ht="33">
      <c r="A48" s="818">
        <v>29</v>
      </c>
      <c r="B48" s="1069">
        <v>7000023202</v>
      </c>
      <c r="C48" s="1071">
        <v>10</v>
      </c>
      <c r="D48" s="1071">
        <v>250</v>
      </c>
      <c r="E48" s="1071">
        <v>10</v>
      </c>
      <c r="F48" s="1069" t="s">
        <v>754</v>
      </c>
      <c r="G48" s="1071">
        <v>100001986</v>
      </c>
      <c r="H48" s="1071">
        <v>998736</v>
      </c>
      <c r="I48" s="1158"/>
      <c r="J48" s="1071">
        <v>18</v>
      </c>
      <c r="K48" s="1157"/>
      <c r="L48" s="1069" t="s">
        <v>763</v>
      </c>
      <c r="M48" s="1071" t="s">
        <v>570</v>
      </c>
      <c r="N48" s="1071">
        <v>2</v>
      </c>
      <c r="O48" s="1144"/>
      <c r="P48" s="1103" t="str">
        <f>IF(O48=0, "Included", IF(ISERROR(N48*O48), O48, N48*O48))</f>
        <v>Included</v>
      </c>
      <c r="Q48" s="1103">
        <f>S48</f>
        <v>0</v>
      </c>
      <c r="R48" s="666">
        <f>IF(P48="Included",0,P48)</f>
        <v>0</v>
      </c>
      <c r="S48" s="666">
        <f t="shared" si="0"/>
        <v>0</v>
      </c>
      <c r="T48" s="667"/>
      <c r="U48" s="667"/>
      <c r="AD48" s="799"/>
    </row>
    <row r="49" spans="1:30" s="666" customFormat="1" ht="33">
      <c r="A49" s="818">
        <v>30</v>
      </c>
      <c r="B49" s="1069">
        <v>7000023202</v>
      </c>
      <c r="C49" s="1071">
        <v>10</v>
      </c>
      <c r="D49" s="1071">
        <v>250</v>
      </c>
      <c r="E49" s="1071">
        <v>20</v>
      </c>
      <c r="F49" s="1069" t="s">
        <v>754</v>
      </c>
      <c r="G49" s="1071">
        <v>100001908</v>
      </c>
      <c r="H49" s="1071">
        <v>998736</v>
      </c>
      <c r="I49" s="1158"/>
      <c r="J49" s="1071">
        <v>18</v>
      </c>
      <c r="K49" s="1157"/>
      <c r="L49" s="1069" t="s">
        <v>796</v>
      </c>
      <c r="M49" s="1071" t="s">
        <v>570</v>
      </c>
      <c r="N49" s="1071">
        <v>4</v>
      </c>
      <c r="O49" s="1144"/>
      <c r="P49" s="1103" t="str">
        <f t="shared" ref="P49:P53" si="4">IF(O49=0, "Included", IF(ISERROR(N49*O49), O49, N49*O49))</f>
        <v>Included</v>
      </c>
      <c r="Q49" s="1103">
        <f t="shared" ref="Q49:Q53" si="5">S49</f>
        <v>0</v>
      </c>
      <c r="R49" s="666">
        <f t="shared" ref="R49:R53" si="6">IF(P49="Included",0,P49)</f>
        <v>0</v>
      </c>
      <c r="S49" s="666">
        <f t="shared" si="0"/>
        <v>0</v>
      </c>
      <c r="T49" s="667"/>
      <c r="U49" s="667"/>
      <c r="AD49" s="799"/>
    </row>
    <row r="50" spans="1:30" s="666" customFormat="1" ht="33">
      <c r="A50" s="818">
        <v>31</v>
      </c>
      <c r="B50" s="1069">
        <v>7000023203</v>
      </c>
      <c r="C50" s="1071">
        <v>10</v>
      </c>
      <c r="D50" s="1071">
        <v>260</v>
      </c>
      <c r="E50" s="1071">
        <v>10</v>
      </c>
      <c r="F50" s="1069" t="s">
        <v>654</v>
      </c>
      <c r="G50" s="1071">
        <v>100000047</v>
      </c>
      <c r="H50" s="1071">
        <v>998736</v>
      </c>
      <c r="I50" s="1158"/>
      <c r="J50" s="1071">
        <v>18</v>
      </c>
      <c r="K50" s="1157"/>
      <c r="L50" s="1069" t="s">
        <v>737</v>
      </c>
      <c r="M50" s="1071" t="s">
        <v>570</v>
      </c>
      <c r="N50" s="1071">
        <v>2</v>
      </c>
      <c r="O50" s="1144"/>
      <c r="P50" s="1103" t="str">
        <f t="shared" si="4"/>
        <v>Included</v>
      </c>
      <c r="Q50" s="1103">
        <f t="shared" si="5"/>
        <v>0</v>
      </c>
      <c r="R50" s="666">
        <f t="shared" si="6"/>
        <v>0</v>
      </c>
      <c r="S50" s="666">
        <f t="shared" si="0"/>
        <v>0</v>
      </c>
      <c r="T50" s="667"/>
      <c r="U50" s="667"/>
      <c r="AD50" s="799"/>
    </row>
    <row r="51" spans="1:30" s="666" customFormat="1" ht="33">
      <c r="A51" s="818">
        <v>32</v>
      </c>
      <c r="B51" s="1069">
        <v>7000023204</v>
      </c>
      <c r="C51" s="1071">
        <v>10</v>
      </c>
      <c r="D51" s="1071">
        <v>270</v>
      </c>
      <c r="E51" s="1071">
        <v>10</v>
      </c>
      <c r="F51" s="1069" t="s">
        <v>655</v>
      </c>
      <c r="G51" s="1071">
        <v>100002019</v>
      </c>
      <c r="H51" s="1071">
        <v>998731</v>
      </c>
      <c r="I51" s="1158"/>
      <c r="J51" s="1071">
        <v>18</v>
      </c>
      <c r="K51" s="1157"/>
      <c r="L51" s="1069" t="s">
        <v>797</v>
      </c>
      <c r="M51" s="1071" t="s">
        <v>574</v>
      </c>
      <c r="N51" s="1071">
        <v>2</v>
      </c>
      <c r="O51" s="1144"/>
      <c r="P51" s="1103" t="str">
        <f t="shared" si="4"/>
        <v>Included</v>
      </c>
      <c r="Q51" s="1103">
        <f t="shared" si="5"/>
        <v>0</v>
      </c>
      <c r="R51" s="666">
        <f t="shared" si="6"/>
        <v>0</v>
      </c>
      <c r="S51" s="666">
        <f t="shared" si="0"/>
        <v>0</v>
      </c>
      <c r="T51" s="667"/>
      <c r="U51" s="667"/>
      <c r="AD51" s="799"/>
    </row>
    <row r="52" spans="1:30" s="666" customFormat="1" ht="33">
      <c r="A52" s="818">
        <v>33</v>
      </c>
      <c r="B52" s="1069">
        <v>7000023204</v>
      </c>
      <c r="C52" s="1071">
        <v>10</v>
      </c>
      <c r="D52" s="1071">
        <v>270</v>
      </c>
      <c r="E52" s="1071">
        <v>30</v>
      </c>
      <c r="F52" s="1069" t="s">
        <v>655</v>
      </c>
      <c r="G52" s="1071">
        <v>100000184</v>
      </c>
      <c r="H52" s="1071">
        <v>998731</v>
      </c>
      <c r="I52" s="1158"/>
      <c r="J52" s="1071">
        <v>18</v>
      </c>
      <c r="K52" s="1157"/>
      <c r="L52" s="1069" t="s">
        <v>738</v>
      </c>
      <c r="M52" s="1071" t="s">
        <v>574</v>
      </c>
      <c r="N52" s="1071">
        <v>2</v>
      </c>
      <c r="O52" s="1144"/>
      <c r="P52" s="1103" t="str">
        <f t="shared" si="4"/>
        <v>Included</v>
      </c>
      <c r="Q52" s="1103">
        <f t="shared" si="5"/>
        <v>0</v>
      </c>
      <c r="R52" s="666">
        <f t="shared" si="6"/>
        <v>0</v>
      </c>
      <c r="S52" s="666">
        <f t="shared" si="0"/>
        <v>0</v>
      </c>
      <c r="T52" s="667"/>
      <c r="U52" s="667"/>
      <c r="AD52" s="799"/>
    </row>
    <row r="53" spans="1:30" s="666" customFormat="1" ht="33">
      <c r="A53" s="818">
        <v>34</v>
      </c>
      <c r="B53" s="1069">
        <v>7000023204</v>
      </c>
      <c r="C53" s="1071">
        <v>10</v>
      </c>
      <c r="D53" s="1071">
        <v>270</v>
      </c>
      <c r="E53" s="1071">
        <v>40</v>
      </c>
      <c r="F53" s="1069" t="s">
        <v>655</v>
      </c>
      <c r="G53" s="1071">
        <v>100000192</v>
      </c>
      <c r="H53" s="1071">
        <v>998731</v>
      </c>
      <c r="I53" s="1158"/>
      <c r="J53" s="1071">
        <v>18</v>
      </c>
      <c r="K53" s="1157"/>
      <c r="L53" s="1069" t="s">
        <v>699</v>
      </c>
      <c r="M53" s="1071" t="s">
        <v>574</v>
      </c>
      <c r="N53" s="1071">
        <v>2</v>
      </c>
      <c r="O53" s="1144"/>
      <c r="P53" s="1103" t="str">
        <f t="shared" si="4"/>
        <v>Included</v>
      </c>
      <c r="Q53" s="1103">
        <f t="shared" si="5"/>
        <v>0</v>
      </c>
      <c r="R53" s="666">
        <f t="shared" si="6"/>
        <v>0</v>
      </c>
      <c r="S53" s="666">
        <f t="shared" si="0"/>
        <v>0</v>
      </c>
      <c r="T53" s="667"/>
      <c r="U53" s="667"/>
      <c r="AD53" s="799"/>
    </row>
    <row r="54" spans="1:30" s="666" customFormat="1" ht="115.5">
      <c r="A54" s="818">
        <v>35</v>
      </c>
      <c r="B54" s="1069">
        <v>7000023204</v>
      </c>
      <c r="C54" s="1071">
        <v>10</v>
      </c>
      <c r="D54" s="1071">
        <v>270</v>
      </c>
      <c r="E54" s="1071">
        <v>50</v>
      </c>
      <c r="F54" s="1069" t="s">
        <v>655</v>
      </c>
      <c r="G54" s="1071">
        <v>100001924</v>
      </c>
      <c r="H54" s="1071">
        <v>998736</v>
      </c>
      <c r="I54" s="1158"/>
      <c r="J54" s="1071">
        <v>18</v>
      </c>
      <c r="K54" s="1157"/>
      <c r="L54" s="1069" t="s">
        <v>739</v>
      </c>
      <c r="M54" s="1071" t="s">
        <v>621</v>
      </c>
      <c r="N54" s="1071">
        <v>1</v>
      </c>
      <c r="O54" s="1144"/>
      <c r="P54" s="1103" t="str">
        <f>IF(O54=0, "Included", IF(ISERROR(N54*O54), O54, N54*O54))</f>
        <v>Included</v>
      </c>
      <c r="Q54" s="1103">
        <f>S54</f>
        <v>0</v>
      </c>
      <c r="R54" s="666">
        <f>IF(P54="Included",0,P54)</f>
        <v>0</v>
      </c>
      <c r="S54" s="666">
        <f t="shared" si="0"/>
        <v>0</v>
      </c>
      <c r="T54" s="667"/>
      <c r="U54" s="667"/>
      <c r="AD54" s="799"/>
    </row>
    <row r="55" spans="1:30" s="666" customFormat="1" ht="49.5">
      <c r="A55" s="818">
        <v>36</v>
      </c>
      <c r="B55" s="1069">
        <v>7000023205</v>
      </c>
      <c r="C55" s="1071">
        <v>10</v>
      </c>
      <c r="D55" s="1071">
        <v>280</v>
      </c>
      <c r="E55" s="1071">
        <v>10</v>
      </c>
      <c r="F55" s="1069" t="s">
        <v>656</v>
      </c>
      <c r="G55" s="1071">
        <v>100017139</v>
      </c>
      <c r="H55" s="1071">
        <v>998731</v>
      </c>
      <c r="I55" s="1158"/>
      <c r="J55" s="1071">
        <v>18</v>
      </c>
      <c r="K55" s="1157"/>
      <c r="L55" s="1069" t="s">
        <v>740</v>
      </c>
      <c r="M55" s="1071" t="s">
        <v>570</v>
      </c>
      <c r="N55" s="1071">
        <v>18</v>
      </c>
      <c r="O55" s="1144"/>
      <c r="P55" s="1103" t="str">
        <f>IF(O55=0, "Included", IF(ISERROR(N55*O55), O55, N55*O55))</f>
        <v>Included</v>
      </c>
      <c r="Q55" s="1103">
        <f>S55</f>
        <v>0</v>
      </c>
      <c r="R55" s="666">
        <f>IF(P55="Included",0,P55)</f>
        <v>0</v>
      </c>
      <c r="S55" s="666">
        <f t="shared" si="0"/>
        <v>0</v>
      </c>
      <c r="T55" s="667"/>
      <c r="U55" s="667"/>
      <c r="AD55" s="799"/>
    </row>
    <row r="56" spans="1:30" s="666" customFormat="1" ht="49.5">
      <c r="A56" s="818">
        <v>37</v>
      </c>
      <c r="B56" s="1069">
        <v>7000023205</v>
      </c>
      <c r="C56" s="1071">
        <v>10</v>
      </c>
      <c r="D56" s="1071">
        <v>280</v>
      </c>
      <c r="E56" s="1071">
        <v>20</v>
      </c>
      <c r="F56" s="1069" t="s">
        <v>656</v>
      </c>
      <c r="G56" s="1071">
        <v>100017138</v>
      </c>
      <c r="H56" s="1071">
        <v>998731</v>
      </c>
      <c r="I56" s="1158"/>
      <c r="J56" s="1071">
        <v>18</v>
      </c>
      <c r="K56" s="1157"/>
      <c r="L56" s="1069" t="s">
        <v>700</v>
      </c>
      <c r="M56" s="1071" t="s">
        <v>570</v>
      </c>
      <c r="N56" s="1071">
        <v>18</v>
      </c>
      <c r="O56" s="1144"/>
      <c r="P56" s="1103" t="str">
        <f>IF(O56=0, "Included", IF(ISERROR(N56*O56), O56, N56*O56))</f>
        <v>Included</v>
      </c>
      <c r="Q56" s="1103">
        <f>S56</f>
        <v>0</v>
      </c>
      <c r="R56" s="666">
        <f>IF(P56="Included",0,P56)</f>
        <v>0</v>
      </c>
      <c r="S56" s="666">
        <f t="shared" si="0"/>
        <v>0</v>
      </c>
      <c r="T56" s="667"/>
      <c r="U56" s="667"/>
      <c r="AD56" s="799"/>
    </row>
    <row r="57" spans="1:30" s="666" customFormat="1" ht="49.5">
      <c r="A57" s="818">
        <v>38</v>
      </c>
      <c r="B57" s="1069">
        <v>7000023205</v>
      </c>
      <c r="C57" s="1071">
        <v>10</v>
      </c>
      <c r="D57" s="1071">
        <v>280</v>
      </c>
      <c r="E57" s="1071">
        <v>30</v>
      </c>
      <c r="F57" s="1069" t="s">
        <v>656</v>
      </c>
      <c r="G57" s="1071">
        <v>100017135</v>
      </c>
      <c r="H57" s="1071">
        <v>998731</v>
      </c>
      <c r="I57" s="1158"/>
      <c r="J57" s="1071">
        <v>18</v>
      </c>
      <c r="K57" s="1157"/>
      <c r="L57" s="1069" t="s">
        <v>701</v>
      </c>
      <c r="M57" s="1071" t="s">
        <v>570</v>
      </c>
      <c r="N57" s="1071">
        <v>30</v>
      </c>
      <c r="O57" s="1144"/>
      <c r="P57" s="1103" t="str">
        <f t="shared" ref="P57:P66" si="7">IF(O57=0, "Included", IF(ISERROR(N57*O57), O57, N57*O57))</f>
        <v>Included</v>
      </c>
      <c r="Q57" s="1103">
        <f t="shared" ref="Q57:Q66" si="8">S57</f>
        <v>0</v>
      </c>
      <c r="R57" s="666">
        <f t="shared" ref="R57:R66" si="9">IF(P57="Included",0,P57)</f>
        <v>0</v>
      </c>
      <c r="S57" s="666">
        <f t="shared" si="0"/>
        <v>0</v>
      </c>
      <c r="T57" s="667"/>
      <c r="U57" s="667"/>
      <c r="AD57" s="799"/>
    </row>
    <row r="58" spans="1:30" s="666" customFormat="1" ht="49.5">
      <c r="A58" s="818">
        <v>39</v>
      </c>
      <c r="B58" s="1069">
        <v>7000023205</v>
      </c>
      <c r="C58" s="1071">
        <v>10</v>
      </c>
      <c r="D58" s="1071">
        <v>280</v>
      </c>
      <c r="E58" s="1071">
        <v>40</v>
      </c>
      <c r="F58" s="1069" t="s">
        <v>656</v>
      </c>
      <c r="G58" s="1071">
        <v>100017136</v>
      </c>
      <c r="H58" s="1071">
        <v>998731</v>
      </c>
      <c r="I58" s="1158"/>
      <c r="J58" s="1071">
        <v>18</v>
      </c>
      <c r="K58" s="1157"/>
      <c r="L58" s="1069" t="s">
        <v>741</v>
      </c>
      <c r="M58" s="1071" t="s">
        <v>570</v>
      </c>
      <c r="N58" s="1071">
        <v>6</v>
      </c>
      <c r="O58" s="1144"/>
      <c r="P58" s="1103" t="str">
        <f t="shared" si="7"/>
        <v>Included</v>
      </c>
      <c r="Q58" s="1103">
        <f t="shared" si="8"/>
        <v>0</v>
      </c>
      <c r="R58" s="666">
        <f t="shared" si="9"/>
        <v>0</v>
      </c>
      <c r="S58" s="666">
        <f t="shared" si="0"/>
        <v>0</v>
      </c>
      <c r="T58" s="667"/>
      <c r="U58" s="667"/>
      <c r="AD58" s="799"/>
    </row>
    <row r="59" spans="1:30" s="666" customFormat="1" ht="49.5">
      <c r="A59" s="818">
        <v>40</v>
      </c>
      <c r="B59" s="1069">
        <v>7000023205</v>
      </c>
      <c r="C59" s="1071">
        <v>10</v>
      </c>
      <c r="D59" s="1071">
        <v>280</v>
      </c>
      <c r="E59" s="1071">
        <v>50</v>
      </c>
      <c r="F59" s="1069" t="s">
        <v>656</v>
      </c>
      <c r="G59" s="1071">
        <v>100017134</v>
      </c>
      <c r="H59" s="1071">
        <v>998731</v>
      </c>
      <c r="I59" s="1158"/>
      <c r="J59" s="1071">
        <v>18</v>
      </c>
      <c r="K59" s="1157"/>
      <c r="L59" s="1069" t="s">
        <v>702</v>
      </c>
      <c r="M59" s="1071" t="s">
        <v>570</v>
      </c>
      <c r="N59" s="1071">
        <v>30</v>
      </c>
      <c r="O59" s="1144"/>
      <c r="P59" s="1103" t="str">
        <f t="shared" si="7"/>
        <v>Included</v>
      </c>
      <c r="Q59" s="1103">
        <f t="shared" si="8"/>
        <v>0</v>
      </c>
      <c r="R59" s="666">
        <f t="shared" si="9"/>
        <v>0</v>
      </c>
      <c r="S59" s="666">
        <f t="shared" si="0"/>
        <v>0</v>
      </c>
      <c r="T59" s="667"/>
      <c r="U59" s="667"/>
      <c r="AD59" s="799"/>
    </row>
    <row r="60" spans="1:30" s="666" customFormat="1" ht="16.5">
      <c r="A60" s="818">
        <v>41</v>
      </c>
      <c r="B60" s="1069">
        <v>7000023206</v>
      </c>
      <c r="C60" s="1071">
        <v>10</v>
      </c>
      <c r="D60" s="1071">
        <v>290</v>
      </c>
      <c r="E60" s="1071">
        <v>10</v>
      </c>
      <c r="F60" s="1069" t="s">
        <v>611</v>
      </c>
      <c r="G60" s="1071">
        <v>100003103</v>
      </c>
      <c r="H60" s="1071">
        <v>998731</v>
      </c>
      <c r="I60" s="1158"/>
      <c r="J60" s="1071">
        <v>18</v>
      </c>
      <c r="K60" s="1157"/>
      <c r="L60" s="1069" t="s">
        <v>600</v>
      </c>
      <c r="M60" s="1071" t="s">
        <v>580</v>
      </c>
      <c r="N60" s="1071">
        <v>4</v>
      </c>
      <c r="O60" s="1144"/>
      <c r="P60" s="1103" t="str">
        <f t="shared" si="7"/>
        <v>Included</v>
      </c>
      <c r="Q60" s="1103">
        <f t="shared" si="8"/>
        <v>0</v>
      </c>
      <c r="R60" s="666">
        <f t="shared" si="9"/>
        <v>0</v>
      </c>
      <c r="S60" s="666">
        <f t="shared" si="0"/>
        <v>0</v>
      </c>
      <c r="T60" s="667"/>
      <c r="U60" s="667"/>
      <c r="AD60" s="799"/>
    </row>
    <row r="61" spans="1:30" s="666" customFormat="1" ht="16.5">
      <c r="A61" s="818">
        <v>42</v>
      </c>
      <c r="B61" s="1069">
        <v>7000023207</v>
      </c>
      <c r="C61" s="1071">
        <v>10</v>
      </c>
      <c r="D61" s="1071">
        <v>300</v>
      </c>
      <c r="E61" s="1071">
        <v>10</v>
      </c>
      <c r="F61" s="1069" t="s">
        <v>657</v>
      </c>
      <c r="G61" s="1071">
        <v>100016780</v>
      </c>
      <c r="H61" s="1071">
        <v>998736</v>
      </c>
      <c r="I61" s="1158"/>
      <c r="J61" s="1071">
        <v>18</v>
      </c>
      <c r="K61" s="1157"/>
      <c r="L61" s="1069" t="s">
        <v>798</v>
      </c>
      <c r="M61" s="1071" t="s">
        <v>570</v>
      </c>
      <c r="N61" s="1071">
        <v>6</v>
      </c>
      <c r="O61" s="1144"/>
      <c r="P61" s="1103" t="str">
        <f t="shared" si="7"/>
        <v>Included</v>
      </c>
      <c r="Q61" s="1103">
        <f t="shared" si="8"/>
        <v>0</v>
      </c>
      <c r="R61" s="666">
        <f t="shared" si="9"/>
        <v>0</v>
      </c>
      <c r="S61" s="666">
        <f t="shared" si="0"/>
        <v>0</v>
      </c>
      <c r="T61" s="667"/>
      <c r="U61" s="667"/>
      <c r="AD61" s="799"/>
    </row>
    <row r="62" spans="1:30" s="666" customFormat="1" ht="16.5">
      <c r="A62" s="818">
        <v>43</v>
      </c>
      <c r="B62" s="1069">
        <v>7000023207</v>
      </c>
      <c r="C62" s="1071">
        <v>10</v>
      </c>
      <c r="D62" s="1071">
        <v>300</v>
      </c>
      <c r="E62" s="1071">
        <v>20</v>
      </c>
      <c r="F62" s="1069" t="s">
        <v>657</v>
      </c>
      <c r="G62" s="1071">
        <v>100000722</v>
      </c>
      <c r="H62" s="1071">
        <v>998736</v>
      </c>
      <c r="I62" s="1158"/>
      <c r="J62" s="1071">
        <v>18</v>
      </c>
      <c r="K62" s="1157"/>
      <c r="L62" s="1069" t="s">
        <v>729</v>
      </c>
      <c r="M62" s="1071" t="s">
        <v>570</v>
      </c>
      <c r="N62" s="1071">
        <v>2</v>
      </c>
      <c r="O62" s="1144"/>
      <c r="P62" s="1103" t="str">
        <f t="shared" si="7"/>
        <v>Included</v>
      </c>
      <c r="Q62" s="1103">
        <f t="shared" si="8"/>
        <v>0</v>
      </c>
      <c r="R62" s="666">
        <f t="shared" si="9"/>
        <v>0</v>
      </c>
      <c r="S62" s="666">
        <f t="shared" si="0"/>
        <v>0</v>
      </c>
      <c r="T62" s="667"/>
      <c r="U62" s="667"/>
      <c r="AD62" s="799"/>
    </row>
    <row r="63" spans="1:30" s="666" customFormat="1" ht="16.5">
      <c r="A63" s="818">
        <v>44</v>
      </c>
      <c r="B63" s="1069">
        <v>7000023207</v>
      </c>
      <c r="C63" s="1071">
        <v>10</v>
      </c>
      <c r="D63" s="1071">
        <v>300</v>
      </c>
      <c r="E63" s="1071">
        <v>30</v>
      </c>
      <c r="F63" s="1069" t="s">
        <v>657</v>
      </c>
      <c r="G63" s="1071">
        <v>100000724</v>
      </c>
      <c r="H63" s="1071">
        <v>998736</v>
      </c>
      <c r="I63" s="1158"/>
      <c r="J63" s="1071">
        <v>18</v>
      </c>
      <c r="K63" s="1157"/>
      <c r="L63" s="1069" t="s">
        <v>730</v>
      </c>
      <c r="M63" s="1071" t="s">
        <v>570</v>
      </c>
      <c r="N63" s="1071">
        <v>2</v>
      </c>
      <c r="O63" s="1144"/>
      <c r="P63" s="1103" t="str">
        <f t="shared" si="7"/>
        <v>Included</v>
      </c>
      <c r="Q63" s="1103">
        <f t="shared" si="8"/>
        <v>0</v>
      </c>
      <c r="R63" s="666">
        <f t="shared" si="9"/>
        <v>0</v>
      </c>
      <c r="S63" s="666">
        <f t="shared" si="0"/>
        <v>0</v>
      </c>
      <c r="T63" s="667"/>
      <c r="U63" s="667"/>
      <c r="AD63" s="799"/>
    </row>
    <row r="64" spans="1:30" s="666" customFormat="1" ht="33">
      <c r="A64" s="818">
        <v>45</v>
      </c>
      <c r="B64" s="1069">
        <v>7000023207</v>
      </c>
      <c r="C64" s="1071">
        <v>10</v>
      </c>
      <c r="D64" s="1071">
        <v>300</v>
      </c>
      <c r="E64" s="1071">
        <v>40</v>
      </c>
      <c r="F64" s="1069" t="s">
        <v>657</v>
      </c>
      <c r="G64" s="1071">
        <v>100000727</v>
      </c>
      <c r="H64" s="1071">
        <v>998736</v>
      </c>
      <c r="I64" s="1158"/>
      <c r="J64" s="1071">
        <v>18</v>
      </c>
      <c r="K64" s="1157"/>
      <c r="L64" s="1069" t="s">
        <v>799</v>
      </c>
      <c r="M64" s="1071" t="s">
        <v>574</v>
      </c>
      <c r="N64" s="1071">
        <v>1</v>
      </c>
      <c r="O64" s="1144"/>
      <c r="P64" s="1103" t="str">
        <f t="shared" si="7"/>
        <v>Included</v>
      </c>
      <c r="Q64" s="1103">
        <f t="shared" si="8"/>
        <v>0</v>
      </c>
      <c r="R64" s="666">
        <f t="shared" si="9"/>
        <v>0</v>
      </c>
      <c r="S64" s="666">
        <f t="shared" si="0"/>
        <v>0</v>
      </c>
      <c r="T64" s="667"/>
      <c r="U64" s="667"/>
      <c r="AD64" s="799"/>
    </row>
    <row r="65" spans="1:30" s="666" customFormat="1" ht="33">
      <c r="A65" s="818">
        <v>46</v>
      </c>
      <c r="B65" s="1069">
        <v>7000023208</v>
      </c>
      <c r="C65" s="1071">
        <v>10</v>
      </c>
      <c r="D65" s="1071">
        <v>310</v>
      </c>
      <c r="E65" s="1071">
        <v>10</v>
      </c>
      <c r="F65" s="1069" t="s">
        <v>616</v>
      </c>
      <c r="G65" s="1071">
        <v>100002068</v>
      </c>
      <c r="H65" s="1071">
        <v>998736</v>
      </c>
      <c r="I65" s="1158"/>
      <c r="J65" s="1071">
        <v>18</v>
      </c>
      <c r="K65" s="1157"/>
      <c r="L65" s="1069" t="s">
        <v>703</v>
      </c>
      <c r="M65" s="1071" t="s">
        <v>570</v>
      </c>
      <c r="N65" s="1071">
        <v>2</v>
      </c>
      <c r="O65" s="1144"/>
      <c r="P65" s="1103" t="str">
        <f t="shared" si="7"/>
        <v>Included</v>
      </c>
      <c r="Q65" s="1103">
        <f t="shared" si="8"/>
        <v>0</v>
      </c>
      <c r="R65" s="666">
        <f t="shared" si="9"/>
        <v>0</v>
      </c>
      <c r="S65" s="666">
        <f t="shared" si="0"/>
        <v>0</v>
      </c>
      <c r="T65" s="667"/>
      <c r="U65" s="667"/>
      <c r="AD65" s="799"/>
    </row>
    <row r="66" spans="1:30" s="666" customFormat="1" ht="33">
      <c r="A66" s="818">
        <v>47</v>
      </c>
      <c r="B66" s="1069">
        <v>7000023208</v>
      </c>
      <c r="C66" s="1071">
        <v>10</v>
      </c>
      <c r="D66" s="1071">
        <v>310</v>
      </c>
      <c r="E66" s="1071">
        <v>20</v>
      </c>
      <c r="F66" s="1069" t="s">
        <v>616</v>
      </c>
      <c r="G66" s="1071">
        <v>100002076</v>
      </c>
      <c r="H66" s="1071">
        <v>998736</v>
      </c>
      <c r="I66" s="1158"/>
      <c r="J66" s="1071">
        <v>18</v>
      </c>
      <c r="K66" s="1157"/>
      <c r="L66" s="1069" t="s">
        <v>800</v>
      </c>
      <c r="M66" s="1071" t="s">
        <v>570</v>
      </c>
      <c r="N66" s="1071">
        <v>2</v>
      </c>
      <c r="O66" s="1144"/>
      <c r="P66" s="1103" t="str">
        <f t="shared" si="7"/>
        <v>Included</v>
      </c>
      <c r="Q66" s="1103">
        <f t="shared" si="8"/>
        <v>0</v>
      </c>
      <c r="R66" s="666">
        <f t="shared" si="9"/>
        <v>0</v>
      </c>
      <c r="S66" s="666">
        <f t="shared" si="0"/>
        <v>0</v>
      </c>
      <c r="T66" s="667"/>
      <c r="U66" s="667"/>
      <c r="AD66" s="799"/>
    </row>
    <row r="67" spans="1:30" s="666" customFormat="1" ht="33">
      <c r="A67" s="818">
        <v>48</v>
      </c>
      <c r="B67" s="1069">
        <v>7000023208</v>
      </c>
      <c r="C67" s="1071">
        <v>10</v>
      </c>
      <c r="D67" s="1071">
        <v>310</v>
      </c>
      <c r="E67" s="1071">
        <v>30</v>
      </c>
      <c r="F67" s="1069" t="s">
        <v>616</v>
      </c>
      <c r="G67" s="1071">
        <v>100002074</v>
      </c>
      <c r="H67" s="1071">
        <v>998736</v>
      </c>
      <c r="I67" s="1158"/>
      <c r="J67" s="1071">
        <v>18</v>
      </c>
      <c r="K67" s="1157"/>
      <c r="L67" s="1069" t="s">
        <v>704</v>
      </c>
      <c r="M67" s="1071" t="s">
        <v>570</v>
      </c>
      <c r="N67" s="1071">
        <v>2</v>
      </c>
      <c r="O67" s="1144"/>
      <c r="P67" s="1103" t="str">
        <f t="shared" ref="P67:P69" si="10">IF(O67=0, "Included", IF(ISERROR(N67*O67), O67, N67*O67))</f>
        <v>Included</v>
      </c>
      <c r="Q67" s="1103">
        <f t="shared" ref="Q67:Q69" si="11">S67</f>
        <v>0</v>
      </c>
      <c r="R67" s="666">
        <f t="shared" ref="R67:R69" si="12">IF(P67="Included",0,P67)</f>
        <v>0</v>
      </c>
      <c r="S67" s="666">
        <f t="shared" si="0"/>
        <v>0</v>
      </c>
      <c r="T67" s="667"/>
      <c r="U67" s="667"/>
      <c r="AD67" s="799"/>
    </row>
    <row r="68" spans="1:30" s="666" customFormat="1" ht="82.5">
      <c r="A68" s="818">
        <v>49</v>
      </c>
      <c r="B68" s="1069">
        <v>7000023209</v>
      </c>
      <c r="C68" s="1071">
        <v>10</v>
      </c>
      <c r="D68" s="1071">
        <v>320</v>
      </c>
      <c r="E68" s="1071">
        <v>10</v>
      </c>
      <c r="F68" s="1069" t="s">
        <v>613</v>
      </c>
      <c r="G68" s="1071">
        <v>100002500</v>
      </c>
      <c r="H68" s="1071">
        <v>998731</v>
      </c>
      <c r="I68" s="1158"/>
      <c r="J68" s="1071">
        <v>18</v>
      </c>
      <c r="K68" s="1157"/>
      <c r="L68" s="1069" t="s">
        <v>609</v>
      </c>
      <c r="M68" s="1071" t="s">
        <v>574</v>
      </c>
      <c r="N68" s="1071">
        <v>1</v>
      </c>
      <c r="O68" s="1144"/>
      <c r="P68" s="1103" t="str">
        <f t="shared" si="10"/>
        <v>Included</v>
      </c>
      <c r="Q68" s="1103">
        <f t="shared" si="11"/>
        <v>0</v>
      </c>
      <c r="R68" s="666">
        <f t="shared" si="12"/>
        <v>0</v>
      </c>
      <c r="S68" s="666">
        <f t="shared" si="0"/>
        <v>0</v>
      </c>
      <c r="T68" s="667"/>
      <c r="U68" s="667"/>
      <c r="AD68" s="799"/>
    </row>
    <row r="69" spans="1:30" s="666" customFormat="1" ht="16.5">
      <c r="A69" s="818">
        <v>50</v>
      </c>
      <c r="B69" s="1069">
        <v>7000023210</v>
      </c>
      <c r="C69" s="1071">
        <v>10</v>
      </c>
      <c r="D69" s="1071">
        <v>330</v>
      </c>
      <c r="E69" s="1071">
        <v>10</v>
      </c>
      <c r="F69" s="1069" t="s">
        <v>691</v>
      </c>
      <c r="G69" s="1071">
        <v>100003517</v>
      </c>
      <c r="H69" s="1071">
        <v>998734</v>
      </c>
      <c r="I69" s="1158"/>
      <c r="J69" s="1071">
        <v>18</v>
      </c>
      <c r="K69" s="1157"/>
      <c r="L69" s="1069" t="s">
        <v>801</v>
      </c>
      <c r="M69" s="1071" t="s">
        <v>580</v>
      </c>
      <c r="N69" s="1071">
        <v>1</v>
      </c>
      <c r="O69" s="1144"/>
      <c r="P69" s="1103" t="str">
        <f t="shared" si="10"/>
        <v>Included</v>
      </c>
      <c r="Q69" s="1103">
        <f t="shared" si="11"/>
        <v>0</v>
      </c>
      <c r="R69" s="666">
        <f t="shared" si="12"/>
        <v>0</v>
      </c>
      <c r="S69" s="666">
        <f t="shared" si="0"/>
        <v>0</v>
      </c>
      <c r="T69" s="667"/>
      <c r="U69" s="667"/>
      <c r="AD69" s="799"/>
    </row>
    <row r="70" spans="1:30" s="666" customFormat="1" ht="16.5">
      <c r="A70" s="818">
        <v>51</v>
      </c>
      <c r="B70" s="1069">
        <v>7000023210</v>
      </c>
      <c r="C70" s="1071">
        <v>10</v>
      </c>
      <c r="D70" s="1071">
        <v>330</v>
      </c>
      <c r="E70" s="1071">
        <v>20</v>
      </c>
      <c r="F70" s="1069" t="s">
        <v>691</v>
      </c>
      <c r="G70" s="1071">
        <v>100000891</v>
      </c>
      <c r="H70" s="1071">
        <v>998734</v>
      </c>
      <c r="I70" s="1158"/>
      <c r="J70" s="1071">
        <v>18</v>
      </c>
      <c r="K70" s="1157"/>
      <c r="L70" s="1069" t="s">
        <v>771</v>
      </c>
      <c r="M70" s="1071" t="s">
        <v>570</v>
      </c>
      <c r="N70" s="1071">
        <v>2</v>
      </c>
      <c r="O70" s="1144"/>
      <c r="P70" s="1103" t="str">
        <f t="shared" ref="P70:P82" si="13">IF(O70=0, "Included", IF(ISERROR(N70*O70), O70, N70*O70))</f>
        <v>Included</v>
      </c>
      <c r="Q70" s="1103">
        <f t="shared" ref="Q70:Q82" si="14">S70</f>
        <v>0</v>
      </c>
      <c r="R70" s="666">
        <f t="shared" ref="R70:R82" si="15">IF(P70="Included",0,P70)</f>
        <v>0</v>
      </c>
      <c r="S70" s="666">
        <f t="shared" ref="S70:S133" si="16">IF(K70="",(R70*J70/100),(R70*K70))</f>
        <v>0</v>
      </c>
      <c r="T70" s="667"/>
      <c r="U70" s="667"/>
      <c r="AD70" s="799"/>
    </row>
    <row r="71" spans="1:30" s="666" customFormat="1" ht="16.5">
      <c r="A71" s="818">
        <v>52</v>
      </c>
      <c r="B71" s="1069">
        <v>7000023210</v>
      </c>
      <c r="C71" s="1071">
        <v>10</v>
      </c>
      <c r="D71" s="1071">
        <v>330</v>
      </c>
      <c r="E71" s="1071">
        <v>30</v>
      </c>
      <c r="F71" s="1069" t="s">
        <v>691</v>
      </c>
      <c r="G71" s="1071">
        <v>100000890</v>
      </c>
      <c r="H71" s="1071">
        <v>998734</v>
      </c>
      <c r="I71" s="1158"/>
      <c r="J71" s="1071">
        <v>18</v>
      </c>
      <c r="K71" s="1157"/>
      <c r="L71" s="1069" t="s">
        <v>802</v>
      </c>
      <c r="M71" s="1071" t="s">
        <v>570</v>
      </c>
      <c r="N71" s="1071">
        <v>2</v>
      </c>
      <c r="O71" s="1144"/>
      <c r="P71" s="1103" t="str">
        <f t="shared" si="13"/>
        <v>Included</v>
      </c>
      <c r="Q71" s="1103">
        <f t="shared" si="14"/>
        <v>0</v>
      </c>
      <c r="R71" s="666">
        <f t="shared" si="15"/>
        <v>0</v>
      </c>
      <c r="S71" s="666">
        <f t="shared" si="16"/>
        <v>0</v>
      </c>
      <c r="T71" s="667"/>
      <c r="U71" s="667"/>
      <c r="AD71" s="799"/>
    </row>
    <row r="72" spans="1:30" s="666" customFormat="1" ht="16.5">
      <c r="A72" s="818">
        <v>53</v>
      </c>
      <c r="B72" s="1069">
        <v>7000023210</v>
      </c>
      <c r="C72" s="1071">
        <v>10</v>
      </c>
      <c r="D72" s="1071">
        <v>330</v>
      </c>
      <c r="E72" s="1071">
        <v>40</v>
      </c>
      <c r="F72" s="1069" t="s">
        <v>691</v>
      </c>
      <c r="G72" s="1071">
        <v>100000888</v>
      </c>
      <c r="H72" s="1071">
        <v>998734</v>
      </c>
      <c r="I72" s="1158"/>
      <c r="J72" s="1071">
        <v>18</v>
      </c>
      <c r="K72" s="1157"/>
      <c r="L72" s="1069" t="s">
        <v>773</v>
      </c>
      <c r="M72" s="1071" t="s">
        <v>570</v>
      </c>
      <c r="N72" s="1071">
        <v>2</v>
      </c>
      <c r="O72" s="1144"/>
      <c r="P72" s="1103" t="str">
        <f t="shared" si="13"/>
        <v>Included</v>
      </c>
      <c r="Q72" s="1103">
        <f t="shared" si="14"/>
        <v>0</v>
      </c>
      <c r="R72" s="666">
        <f t="shared" si="15"/>
        <v>0</v>
      </c>
      <c r="S72" s="666">
        <f t="shared" si="16"/>
        <v>0</v>
      </c>
      <c r="T72" s="667"/>
      <c r="U72" s="667"/>
      <c r="AD72" s="799"/>
    </row>
    <row r="73" spans="1:30" s="666" customFormat="1" ht="16.5">
      <c r="A73" s="818">
        <v>54</v>
      </c>
      <c r="B73" s="1069">
        <v>7000023210</v>
      </c>
      <c r="C73" s="1071">
        <v>10</v>
      </c>
      <c r="D73" s="1071">
        <v>330</v>
      </c>
      <c r="E73" s="1071">
        <v>50</v>
      </c>
      <c r="F73" s="1069" t="s">
        <v>691</v>
      </c>
      <c r="G73" s="1071">
        <v>100000886</v>
      </c>
      <c r="H73" s="1071">
        <v>998734</v>
      </c>
      <c r="I73" s="1158"/>
      <c r="J73" s="1071">
        <v>18</v>
      </c>
      <c r="K73" s="1157"/>
      <c r="L73" s="1069" t="s">
        <v>774</v>
      </c>
      <c r="M73" s="1071" t="s">
        <v>570</v>
      </c>
      <c r="N73" s="1071">
        <v>2</v>
      </c>
      <c r="O73" s="1144"/>
      <c r="P73" s="1103" t="str">
        <f t="shared" si="13"/>
        <v>Included</v>
      </c>
      <c r="Q73" s="1103">
        <f t="shared" si="14"/>
        <v>0</v>
      </c>
      <c r="R73" s="666">
        <f t="shared" si="15"/>
        <v>0</v>
      </c>
      <c r="S73" s="666">
        <f t="shared" si="16"/>
        <v>0</v>
      </c>
      <c r="T73" s="667"/>
      <c r="U73" s="667"/>
      <c r="AD73" s="799"/>
    </row>
    <row r="74" spans="1:30" s="666" customFormat="1" ht="16.5">
      <c r="A74" s="818">
        <v>55</v>
      </c>
      <c r="B74" s="1069">
        <v>7000023210</v>
      </c>
      <c r="C74" s="1071">
        <v>10</v>
      </c>
      <c r="D74" s="1071">
        <v>330</v>
      </c>
      <c r="E74" s="1071">
        <v>60</v>
      </c>
      <c r="F74" s="1069" t="s">
        <v>691</v>
      </c>
      <c r="G74" s="1071">
        <v>100000881</v>
      </c>
      <c r="H74" s="1071">
        <v>998734</v>
      </c>
      <c r="I74" s="1158"/>
      <c r="J74" s="1071">
        <v>18</v>
      </c>
      <c r="K74" s="1157"/>
      <c r="L74" s="1069" t="s">
        <v>731</v>
      </c>
      <c r="M74" s="1071" t="s">
        <v>570</v>
      </c>
      <c r="N74" s="1071">
        <v>4</v>
      </c>
      <c r="O74" s="1144"/>
      <c r="P74" s="1103" t="str">
        <f t="shared" si="13"/>
        <v>Included</v>
      </c>
      <c r="Q74" s="1103">
        <f t="shared" si="14"/>
        <v>0</v>
      </c>
      <c r="R74" s="666">
        <f t="shared" si="15"/>
        <v>0</v>
      </c>
      <c r="S74" s="666">
        <f t="shared" si="16"/>
        <v>0</v>
      </c>
      <c r="T74" s="667"/>
      <c r="U74" s="667"/>
      <c r="AD74" s="799"/>
    </row>
    <row r="75" spans="1:30" s="666" customFormat="1" ht="16.5">
      <c r="A75" s="818">
        <v>56</v>
      </c>
      <c r="B75" s="1069">
        <v>7000023210</v>
      </c>
      <c r="C75" s="1071">
        <v>10</v>
      </c>
      <c r="D75" s="1071">
        <v>330</v>
      </c>
      <c r="E75" s="1071">
        <v>70</v>
      </c>
      <c r="F75" s="1069" t="s">
        <v>691</v>
      </c>
      <c r="G75" s="1071">
        <v>100002762</v>
      </c>
      <c r="H75" s="1071">
        <v>998734</v>
      </c>
      <c r="I75" s="1158"/>
      <c r="J75" s="1071">
        <v>18</v>
      </c>
      <c r="K75" s="1157"/>
      <c r="L75" s="1069" t="s">
        <v>803</v>
      </c>
      <c r="M75" s="1071" t="s">
        <v>570</v>
      </c>
      <c r="N75" s="1071">
        <v>2</v>
      </c>
      <c r="O75" s="1144"/>
      <c r="P75" s="1103" t="str">
        <f t="shared" si="13"/>
        <v>Included</v>
      </c>
      <c r="Q75" s="1103">
        <f t="shared" si="14"/>
        <v>0</v>
      </c>
      <c r="R75" s="666">
        <f t="shared" si="15"/>
        <v>0</v>
      </c>
      <c r="S75" s="666">
        <f t="shared" si="16"/>
        <v>0</v>
      </c>
      <c r="T75" s="667"/>
      <c r="U75" s="667"/>
      <c r="AD75" s="799"/>
    </row>
    <row r="76" spans="1:30" s="666" customFormat="1" ht="33">
      <c r="A76" s="818">
        <v>57</v>
      </c>
      <c r="B76" s="1069">
        <v>7000023211</v>
      </c>
      <c r="C76" s="1071">
        <v>10</v>
      </c>
      <c r="D76" s="1071">
        <v>340</v>
      </c>
      <c r="E76" s="1071">
        <v>10</v>
      </c>
      <c r="F76" s="1069" t="s">
        <v>658</v>
      </c>
      <c r="G76" s="1071">
        <v>100003034</v>
      </c>
      <c r="H76" s="1071">
        <v>998736</v>
      </c>
      <c r="I76" s="1158"/>
      <c r="J76" s="1071">
        <v>18</v>
      </c>
      <c r="K76" s="1157"/>
      <c r="L76" s="1069" t="s">
        <v>804</v>
      </c>
      <c r="M76" s="1071" t="s">
        <v>580</v>
      </c>
      <c r="N76" s="1071">
        <v>2</v>
      </c>
      <c r="O76" s="1144"/>
      <c r="P76" s="1103" t="str">
        <f t="shared" si="13"/>
        <v>Included</v>
      </c>
      <c r="Q76" s="1103">
        <f t="shared" si="14"/>
        <v>0</v>
      </c>
      <c r="R76" s="666">
        <f t="shared" si="15"/>
        <v>0</v>
      </c>
      <c r="S76" s="666">
        <f t="shared" si="16"/>
        <v>0</v>
      </c>
      <c r="T76" s="667"/>
      <c r="U76" s="667"/>
      <c r="AD76" s="799"/>
    </row>
    <row r="77" spans="1:30" s="666" customFormat="1" ht="33">
      <c r="A77" s="818">
        <v>58</v>
      </c>
      <c r="B77" s="1069">
        <v>7000023211</v>
      </c>
      <c r="C77" s="1071">
        <v>10</v>
      </c>
      <c r="D77" s="1071">
        <v>340</v>
      </c>
      <c r="E77" s="1071">
        <v>20</v>
      </c>
      <c r="F77" s="1069" t="s">
        <v>658</v>
      </c>
      <c r="G77" s="1071">
        <v>100002180</v>
      </c>
      <c r="H77" s="1071">
        <v>998736</v>
      </c>
      <c r="I77" s="1158"/>
      <c r="J77" s="1071">
        <v>18</v>
      </c>
      <c r="K77" s="1157"/>
      <c r="L77" s="1069" t="s">
        <v>652</v>
      </c>
      <c r="M77" s="1071" t="s">
        <v>571</v>
      </c>
      <c r="N77" s="1071">
        <v>1</v>
      </c>
      <c r="O77" s="1144"/>
      <c r="P77" s="1103" t="str">
        <f t="shared" si="13"/>
        <v>Included</v>
      </c>
      <c r="Q77" s="1103">
        <f t="shared" si="14"/>
        <v>0</v>
      </c>
      <c r="R77" s="666">
        <f t="shared" si="15"/>
        <v>0</v>
      </c>
      <c r="S77" s="666">
        <f t="shared" si="16"/>
        <v>0</v>
      </c>
      <c r="T77" s="667"/>
      <c r="U77" s="667"/>
      <c r="AD77" s="799"/>
    </row>
    <row r="78" spans="1:30" s="666" customFormat="1" ht="33">
      <c r="A78" s="818">
        <v>59</v>
      </c>
      <c r="B78" s="1069">
        <v>7000023211</v>
      </c>
      <c r="C78" s="1071">
        <v>10</v>
      </c>
      <c r="D78" s="1071">
        <v>340</v>
      </c>
      <c r="E78" s="1071">
        <v>30</v>
      </c>
      <c r="F78" s="1069" t="s">
        <v>658</v>
      </c>
      <c r="G78" s="1071">
        <v>100002181</v>
      </c>
      <c r="H78" s="1071">
        <v>998736</v>
      </c>
      <c r="I78" s="1158"/>
      <c r="J78" s="1071">
        <v>18</v>
      </c>
      <c r="K78" s="1157"/>
      <c r="L78" s="1069" t="s">
        <v>572</v>
      </c>
      <c r="M78" s="1071" t="s">
        <v>571</v>
      </c>
      <c r="N78" s="1071">
        <v>1</v>
      </c>
      <c r="O78" s="1144"/>
      <c r="P78" s="1103" t="str">
        <f t="shared" si="13"/>
        <v>Included</v>
      </c>
      <c r="Q78" s="1103">
        <f t="shared" si="14"/>
        <v>0</v>
      </c>
      <c r="R78" s="666">
        <f t="shared" si="15"/>
        <v>0</v>
      </c>
      <c r="S78" s="666">
        <f t="shared" si="16"/>
        <v>0</v>
      </c>
      <c r="T78" s="667"/>
      <c r="U78" s="667"/>
      <c r="AD78" s="799"/>
    </row>
    <row r="79" spans="1:30" s="666" customFormat="1" ht="33">
      <c r="A79" s="818">
        <v>60</v>
      </c>
      <c r="B79" s="1069">
        <v>7000023211</v>
      </c>
      <c r="C79" s="1071">
        <v>10</v>
      </c>
      <c r="D79" s="1071">
        <v>340</v>
      </c>
      <c r="E79" s="1071">
        <v>40</v>
      </c>
      <c r="F79" s="1069" t="s">
        <v>658</v>
      </c>
      <c r="G79" s="1071">
        <v>100002182</v>
      </c>
      <c r="H79" s="1071">
        <v>998736</v>
      </c>
      <c r="I79" s="1158"/>
      <c r="J79" s="1071">
        <v>18</v>
      </c>
      <c r="K79" s="1157"/>
      <c r="L79" s="1069" t="s">
        <v>573</v>
      </c>
      <c r="M79" s="1071" t="s">
        <v>571</v>
      </c>
      <c r="N79" s="1071">
        <v>1</v>
      </c>
      <c r="O79" s="1144"/>
      <c r="P79" s="1103" t="str">
        <f t="shared" si="13"/>
        <v>Included</v>
      </c>
      <c r="Q79" s="1103">
        <f t="shared" si="14"/>
        <v>0</v>
      </c>
      <c r="R79" s="666">
        <f t="shared" si="15"/>
        <v>0</v>
      </c>
      <c r="S79" s="666">
        <f t="shared" si="16"/>
        <v>0</v>
      </c>
      <c r="T79" s="667"/>
      <c r="U79" s="667"/>
      <c r="AD79" s="799"/>
    </row>
    <row r="80" spans="1:30" s="666" customFormat="1" ht="49.5">
      <c r="A80" s="818">
        <v>61</v>
      </c>
      <c r="B80" s="1069">
        <v>7000023212</v>
      </c>
      <c r="C80" s="1071">
        <v>10</v>
      </c>
      <c r="D80" s="1071">
        <v>350</v>
      </c>
      <c r="E80" s="1071">
        <v>10</v>
      </c>
      <c r="F80" s="1069" t="s">
        <v>612</v>
      </c>
      <c r="G80" s="1071">
        <v>100016786</v>
      </c>
      <c r="H80" s="1071">
        <v>998736</v>
      </c>
      <c r="I80" s="1158"/>
      <c r="J80" s="1071">
        <v>18</v>
      </c>
      <c r="K80" s="1157"/>
      <c r="L80" s="1069" t="s">
        <v>742</v>
      </c>
      <c r="M80" s="1071" t="s">
        <v>574</v>
      </c>
      <c r="N80" s="1071">
        <v>6</v>
      </c>
      <c r="O80" s="1144"/>
      <c r="P80" s="1103" t="str">
        <f t="shared" si="13"/>
        <v>Included</v>
      </c>
      <c r="Q80" s="1103">
        <f t="shared" si="14"/>
        <v>0</v>
      </c>
      <c r="R80" s="666">
        <f t="shared" si="15"/>
        <v>0</v>
      </c>
      <c r="S80" s="666">
        <f t="shared" si="16"/>
        <v>0</v>
      </c>
      <c r="T80" s="667"/>
      <c r="U80" s="667"/>
      <c r="AD80" s="799"/>
    </row>
    <row r="81" spans="1:30" s="666" customFormat="1" ht="16.5">
      <c r="A81" s="818">
        <v>62</v>
      </c>
      <c r="B81" s="1069">
        <v>7000023212</v>
      </c>
      <c r="C81" s="1071">
        <v>10</v>
      </c>
      <c r="D81" s="1071">
        <v>350</v>
      </c>
      <c r="E81" s="1071">
        <v>20</v>
      </c>
      <c r="F81" s="1069" t="s">
        <v>612</v>
      </c>
      <c r="G81" s="1071">
        <v>100001871</v>
      </c>
      <c r="H81" s="1071">
        <v>995461</v>
      </c>
      <c r="I81" s="1158"/>
      <c r="J81" s="1071">
        <v>18</v>
      </c>
      <c r="K81" s="1157"/>
      <c r="L81" s="1069" t="s">
        <v>641</v>
      </c>
      <c r="M81" s="1071" t="s">
        <v>574</v>
      </c>
      <c r="N81" s="1071">
        <v>1</v>
      </c>
      <c r="O81" s="1144"/>
      <c r="P81" s="1103" t="str">
        <f t="shared" si="13"/>
        <v>Included</v>
      </c>
      <c r="Q81" s="1103">
        <f t="shared" si="14"/>
        <v>0</v>
      </c>
      <c r="R81" s="666">
        <f t="shared" si="15"/>
        <v>0</v>
      </c>
      <c r="S81" s="666">
        <f t="shared" si="16"/>
        <v>0</v>
      </c>
      <c r="T81" s="667"/>
      <c r="U81" s="667"/>
      <c r="AD81" s="799"/>
    </row>
    <row r="82" spans="1:30" s="666" customFormat="1" ht="16.5">
      <c r="A82" s="818">
        <v>63</v>
      </c>
      <c r="B82" s="1069">
        <v>7000023212</v>
      </c>
      <c r="C82" s="1071">
        <v>10</v>
      </c>
      <c r="D82" s="1071">
        <v>350</v>
      </c>
      <c r="E82" s="1071">
        <v>30</v>
      </c>
      <c r="F82" s="1069" t="s">
        <v>612</v>
      </c>
      <c r="G82" s="1071">
        <v>100000976</v>
      </c>
      <c r="H82" s="1071">
        <v>998736</v>
      </c>
      <c r="I82" s="1158"/>
      <c r="J82" s="1071">
        <v>18</v>
      </c>
      <c r="K82" s="1157"/>
      <c r="L82" s="1069" t="s">
        <v>805</v>
      </c>
      <c r="M82" s="1071" t="s">
        <v>570</v>
      </c>
      <c r="N82" s="1071">
        <v>1</v>
      </c>
      <c r="O82" s="1144"/>
      <c r="P82" s="1103" t="str">
        <f t="shared" si="13"/>
        <v>Included</v>
      </c>
      <c r="Q82" s="1103">
        <f t="shared" si="14"/>
        <v>0</v>
      </c>
      <c r="R82" s="666">
        <f t="shared" si="15"/>
        <v>0</v>
      </c>
      <c r="S82" s="666">
        <f t="shared" si="16"/>
        <v>0</v>
      </c>
      <c r="T82" s="667"/>
      <c r="U82" s="667"/>
      <c r="AD82" s="799"/>
    </row>
    <row r="83" spans="1:30" s="666" customFormat="1" ht="16.5">
      <c r="A83" s="818">
        <v>64</v>
      </c>
      <c r="B83" s="1069">
        <v>7000023212</v>
      </c>
      <c r="C83" s="1071">
        <v>10</v>
      </c>
      <c r="D83" s="1071">
        <v>350</v>
      </c>
      <c r="E83" s="1071">
        <v>40</v>
      </c>
      <c r="F83" s="1069" t="s">
        <v>612</v>
      </c>
      <c r="G83" s="1071">
        <v>100000975</v>
      </c>
      <c r="H83" s="1071">
        <v>995461</v>
      </c>
      <c r="I83" s="1158"/>
      <c r="J83" s="1071">
        <v>18</v>
      </c>
      <c r="K83" s="1157"/>
      <c r="L83" s="1069" t="s">
        <v>575</v>
      </c>
      <c r="M83" s="1071" t="s">
        <v>570</v>
      </c>
      <c r="N83" s="1071">
        <v>1</v>
      </c>
      <c r="O83" s="1144"/>
      <c r="P83" s="1103" t="str">
        <f>IF(O83=0, "Included", IF(ISERROR(N83*O83), O83, N83*O83))</f>
        <v>Included</v>
      </c>
      <c r="Q83" s="1103">
        <f>S83</f>
        <v>0</v>
      </c>
      <c r="R83" s="666">
        <f>IF(P83="Included",0,P83)</f>
        <v>0</v>
      </c>
      <c r="S83" s="666">
        <f t="shared" si="16"/>
        <v>0</v>
      </c>
      <c r="T83" s="667"/>
      <c r="U83" s="667"/>
      <c r="AD83" s="799"/>
    </row>
    <row r="84" spans="1:30" s="666" customFormat="1" ht="16.5">
      <c r="A84" s="818">
        <v>65</v>
      </c>
      <c r="B84" s="1069">
        <v>7000023213</v>
      </c>
      <c r="C84" s="1071">
        <v>10</v>
      </c>
      <c r="D84" s="1071">
        <v>360</v>
      </c>
      <c r="E84" s="1071">
        <v>10</v>
      </c>
      <c r="F84" s="1069" t="s">
        <v>569</v>
      </c>
      <c r="G84" s="1071">
        <v>100001021</v>
      </c>
      <c r="H84" s="1071">
        <v>995461</v>
      </c>
      <c r="I84" s="1158"/>
      <c r="J84" s="1071">
        <v>18</v>
      </c>
      <c r="K84" s="1157"/>
      <c r="L84" s="1069" t="s">
        <v>576</v>
      </c>
      <c r="M84" s="1071" t="s">
        <v>570</v>
      </c>
      <c r="N84" s="1071">
        <v>2</v>
      </c>
      <c r="O84" s="1144"/>
      <c r="P84" s="1103" t="str">
        <f>IF(O84=0, "Included", IF(ISERROR(N84*O84), O84, N84*O84))</f>
        <v>Included</v>
      </c>
      <c r="Q84" s="1103">
        <f>S84</f>
        <v>0</v>
      </c>
      <c r="R84" s="666">
        <f>IF(P84="Included",0,P84)</f>
        <v>0</v>
      </c>
      <c r="S84" s="666">
        <f t="shared" si="16"/>
        <v>0</v>
      </c>
      <c r="T84" s="667"/>
      <c r="U84" s="667"/>
      <c r="AD84" s="799"/>
    </row>
    <row r="85" spans="1:30" s="666" customFormat="1" ht="16.5">
      <c r="A85" s="818">
        <v>66</v>
      </c>
      <c r="B85" s="1069">
        <v>7000023213</v>
      </c>
      <c r="C85" s="1071">
        <v>10</v>
      </c>
      <c r="D85" s="1071">
        <v>360</v>
      </c>
      <c r="E85" s="1071">
        <v>20</v>
      </c>
      <c r="F85" s="1069" t="s">
        <v>569</v>
      </c>
      <c r="G85" s="1071">
        <v>100001885</v>
      </c>
      <c r="H85" s="1071">
        <v>998739</v>
      </c>
      <c r="I85" s="1158"/>
      <c r="J85" s="1071">
        <v>18</v>
      </c>
      <c r="K85" s="1157"/>
      <c r="L85" s="1069" t="s">
        <v>577</v>
      </c>
      <c r="M85" s="1071" t="s">
        <v>570</v>
      </c>
      <c r="N85" s="1071">
        <v>2</v>
      </c>
      <c r="O85" s="1144"/>
      <c r="P85" s="1103" t="str">
        <f>IF(O85=0, "Included", IF(ISERROR(N85*O85), O85, N85*O85))</f>
        <v>Included</v>
      </c>
      <c r="Q85" s="1103">
        <f>S85</f>
        <v>0</v>
      </c>
      <c r="R85" s="666">
        <f>IF(P85="Included",0,P85)</f>
        <v>0</v>
      </c>
      <c r="S85" s="666">
        <f t="shared" si="16"/>
        <v>0</v>
      </c>
      <c r="T85" s="667"/>
      <c r="U85" s="667"/>
      <c r="AD85" s="799"/>
    </row>
    <row r="86" spans="1:30" s="666" customFormat="1" ht="16.5">
      <c r="A86" s="818">
        <v>67</v>
      </c>
      <c r="B86" s="1069">
        <v>7000023213</v>
      </c>
      <c r="C86" s="1071">
        <v>10</v>
      </c>
      <c r="D86" s="1071">
        <v>360</v>
      </c>
      <c r="E86" s="1071">
        <v>30</v>
      </c>
      <c r="F86" s="1069" t="s">
        <v>569</v>
      </c>
      <c r="G86" s="1071">
        <v>100004852</v>
      </c>
      <c r="H86" s="1071">
        <v>998731</v>
      </c>
      <c r="I86" s="1158"/>
      <c r="J86" s="1071">
        <v>18</v>
      </c>
      <c r="K86" s="1157"/>
      <c r="L86" s="1069" t="s">
        <v>617</v>
      </c>
      <c r="M86" s="1071" t="s">
        <v>570</v>
      </c>
      <c r="N86" s="1071">
        <v>10</v>
      </c>
      <c r="O86" s="1144"/>
      <c r="P86" s="1103" t="str">
        <f t="shared" ref="P86:P92" si="17">IF(O86=0, "Included", IF(ISERROR(N86*O86), O86, N86*O86))</f>
        <v>Included</v>
      </c>
      <c r="Q86" s="1103">
        <f t="shared" ref="Q86:Q92" si="18">S86</f>
        <v>0</v>
      </c>
      <c r="R86" s="666">
        <f t="shared" ref="R86:R92" si="19">IF(P86="Included",0,P86)</f>
        <v>0</v>
      </c>
      <c r="S86" s="666">
        <f t="shared" si="16"/>
        <v>0</v>
      </c>
      <c r="T86" s="667"/>
      <c r="U86" s="667"/>
      <c r="AD86" s="799"/>
    </row>
    <row r="87" spans="1:30" s="666" customFormat="1" ht="16.5">
      <c r="A87" s="818">
        <v>68</v>
      </c>
      <c r="B87" s="1069">
        <v>7000023213</v>
      </c>
      <c r="C87" s="1071">
        <v>10</v>
      </c>
      <c r="D87" s="1071">
        <v>360</v>
      </c>
      <c r="E87" s="1071">
        <v>40</v>
      </c>
      <c r="F87" s="1069" t="s">
        <v>569</v>
      </c>
      <c r="G87" s="1071">
        <v>100004926</v>
      </c>
      <c r="H87" s="1071">
        <v>998731</v>
      </c>
      <c r="I87" s="1158"/>
      <c r="J87" s="1071">
        <v>18</v>
      </c>
      <c r="K87" s="1157"/>
      <c r="L87" s="1069" t="s">
        <v>618</v>
      </c>
      <c r="M87" s="1071" t="s">
        <v>570</v>
      </c>
      <c r="N87" s="1071">
        <v>20</v>
      </c>
      <c r="O87" s="1144"/>
      <c r="P87" s="1103" t="str">
        <f t="shared" si="17"/>
        <v>Included</v>
      </c>
      <c r="Q87" s="1103">
        <f t="shared" si="18"/>
        <v>0</v>
      </c>
      <c r="R87" s="666">
        <f t="shared" si="19"/>
        <v>0</v>
      </c>
      <c r="S87" s="666">
        <f t="shared" si="16"/>
        <v>0</v>
      </c>
      <c r="T87" s="667"/>
      <c r="U87" s="667"/>
      <c r="AD87" s="799"/>
    </row>
    <row r="88" spans="1:30" s="666" customFormat="1" ht="16.5">
      <c r="A88" s="818">
        <v>69</v>
      </c>
      <c r="B88" s="1069">
        <v>7000023213</v>
      </c>
      <c r="C88" s="1071">
        <v>10</v>
      </c>
      <c r="D88" s="1071">
        <v>360</v>
      </c>
      <c r="E88" s="1071">
        <v>50</v>
      </c>
      <c r="F88" s="1069" t="s">
        <v>569</v>
      </c>
      <c r="G88" s="1071">
        <v>100004937</v>
      </c>
      <c r="H88" s="1071">
        <v>998731</v>
      </c>
      <c r="I88" s="1158"/>
      <c r="J88" s="1071">
        <v>18</v>
      </c>
      <c r="K88" s="1157"/>
      <c r="L88" s="1069" t="s">
        <v>806</v>
      </c>
      <c r="M88" s="1071" t="s">
        <v>570</v>
      </c>
      <c r="N88" s="1071">
        <v>12</v>
      </c>
      <c r="O88" s="1144"/>
      <c r="P88" s="1103" t="str">
        <f t="shared" si="17"/>
        <v>Included</v>
      </c>
      <c r="Q88" s="1103">
        <f t="shared" si="18"/>
        <v>0</v>
      </c>
      <c r="R88" s="666">
        <f t="shared" si="19"/>
        <v>0</v>
      </c>
      <c r="S88" s="666">
        <f t="shared" si="16"/>
        <v>0</v>
      </c>
      <c r="T88" s="667"/>
      <c r="U88" s="667"/>
      <c r="AD88" s="799"/>
    </row>
    <row r="89" spans="1:30" s="666" customFormat="1" ht="33">
      <c r="A89" s="818">
        <v>70</v>
      </c>
      <c r="B89" s="1069">
        <v>7000023213</v>
      </c>
      <c r="C89" s="1071">
        <v>10</v>
      </c>
      <c r="D89" s="1071">
        <v>360</v>
      </c>
      <c r="E89" s="1071">
        <v>60</v>
      </c>
      <c r="F89" s="1069" t="s">
        <v>569</v>
      </c>
      <c r="G89" s="1071">
        <v>100001052</v>
      </c>
      <c r="H89" s="1071">
        <v>998731</v>
      </c>
      <c r="I89" s="1158"/>
      <c r="J89" s="1071">
        <v>18</v>
      </c>
      <c r="K89" s="1157"/>
      <c r="L89" s="1069" t="s">
        <v>807</v>
      </c>
      <c r="M89" s="1071" t="s">
        <v>570</v>
      </c>
      <c r="N89" s="1071">
        <v>1</v>
      </c>
      <c r="O89" s="1144"/>
      <c r="P89" s="1103" t="str">
        <f t="shared" si="17"/>
        <v>Included</v>
      </c>
      <c r="Q89" s="1103">
        <f t="shared" si="18"/>
        <v>0</v>
      </c>
      <c r="R89" s="666">
        <f t="shared" si="19"/>
        <v>0</v>
      </c>
      <c r="S89" s="666">
        <f t="shared" si="16"/>
        <v>0</v>
      </c>
      <c r="T89" s="667"/>
      <c r="U89" s="667"/>
      <c r="AD89" s="799"/>
    </row>
    <row r="90" spans="1:30" s="666" customFormat="1" ht="16.5">
      <c r="A90" s="818">
        <v>71</v>
      </c>
      <c r="B90" s="1069">
        <v>7000023213</v>
      </c>
      <c r="C90" s="1071">
        <v>10</v>
      </c>
      <c r="D90" s="1071">
        <v>360</v>
      </c>
      <c r="E90" s="1071">
        <v>70</v>
      </c>
      <c r="F90" s="1069" t="s">
        <v>569</v>
      </c>
      <c r="G90" s="1071">
        <v>100001115</v>
      </c>
      <c r="H90" s="1071">
        <v>998739</v>
      </c>
      <c r="I90" s="1158"/>
      <c r="J90" s="1071">
        <v>18</v>
      </c>
      <c r="K90" s="1157"/>
      <c r="L90" s="1069" t="s">
        <v>631</v>
      </c>
      <c r="M90" s="1071" t="s">
        <v>574</v>
      </c>
      <c r="N90" s="1071">
        <v>1</v>
      </c>
      <c r="O90" s="1144"/>
      <c r="P90" s="1103" t="str">
        <f t="shared" si="17"/>
        <v>Included</v>
      </c>
      <c r="Q90" s="1103">
        <f t="shared" si="18"/>
        <v>0</v>
      </c>
      <c r="R90" s="666">
        <f t="shared" si="19"/>
        <v>0</v>
      </c>
      <c r="S90" s="666">
        <f t="shared" si="16"/>
        <v>0</v>
      </c>
      <c r="T90" s="667"/>
      <c r="U90" s="667"/>
      <c r="AD90" s="799"/>
    </row>
    <row r="91" spans="1:30" s="666" customFormat="1" ht="16.5">
      <c r="A91" s="818">
        <v>72</v>
      </c>
      <c r="B91" s="1069">
        <v>7000023213</v>
      </c>
      <c r="C91" s="1071">
        <v>10</v>
      </c>
      <c r="D91" s="1071">
        <v>360</v>
      </c>
      <c r="E91" s="1071">
        <v>80</v>
      </c>
      <c r="F91" s="1069" t="s">
        <v>569</v>
      </c>
      <c r="G91" s="1071">
        <v>100001881</v>
      </c>
      <c r="H91" s="1071">
        <v>995463</v>
      </c>
      <c r="I91" s="1158"/>
      <c r="J91" s="1071">
        <v>18</v>
      </c>
      <c r="K91" s="1157"/>
      <c r="L91" s="1069" t="s">
        <v>632</v>
      </c>
      <c r="M91" s="1071" t="s">
        <v>574</v>
      </c>
      <c r="N91" s="1071">
        <v>1</v>
      </c>
      <c r="O91" s="1144"/>
      <c r="P91" s="1103" t="str">
        <f t="shared" si="17"/>
        <v>Included</v>
      </c>
      <c r="Q91" s="1103">
        <f t="shared" si="18"/>
        <v>0</v>
      </c>
      <c r="R91" s="666">
        <f t="shared" si="19"/>
        <v>0</v>
      </c>
      <c r="S91" s="666">
        <f t="shared" si="16"/>
        <v>0</v>
      </c>
      <c r="T91" s="667"/>
      <c r="U91" s="667"/>
      <c r="AD91" s="799"/>
    </row>
    <row r="92" spans="1:30" s="666" customFormat="1" ht="33">
      <c r="A92" s="818">
        <v>73</v>
      </c>
      <c r="B92" s="1069">
        <v>7000023214</v>
      </c>
      <c r="C92" s="1071">
        <v>10</v>
      </c>
      <c r="D92" s="1071">
        <v>370</v>
      </c>
      <c r="E92" s="1071">
        <v>10</v>
      </c>
      <c r="F92" s="1069" t="s">
        <v>659</v>
      </c>
      <c r="G92" s="1071">
        <v>100010110</v>
      </c>
      <c r="H92" s="1071">
        <v>995455</v>
      </c>
      <c r="I92" s="1158"/>
      <c r="J92" s="1071">
        <v>18</v>
      </c>
      <c r="K92" s="1157"/>
      <c r="L92" s="1069" t="s">
        <v>679</v>
      </c>
      <c r="M92" s="1071" t="s">
        <v>570</v>
      </c>
      <c r="N92" s="1071">
        <v>10</v>
      </c>
      <c r="O92" s="1144"/>
      <c r="P92" s="1103" t="str">
        <f t="shared" si="17"/>
        <v>Included</v>
      </c>
      <c r="Q92" s="1103">
        <f t="shared" si="18"/>
        <v>0</v>
      </c>
      <c r="R92" s="666">
        <f t="shared" si="19"/>
        <v>0</v>
      </c>
      <c r="S92" s="666">
        <f t="shared" si="16"/>
        <v>0</v>
      </c>
      <c r="T92" s="667"/>
      <c r="U92" s="667"/>
      <c r="AD92" s="799"/>
    </row>
    <row r="93" spans="1:30" s="666" customFormat="1" ht="33">
      <c r="A93" s="818">
        <v>74</v>
      </c>
      <c r="B93" s="1069">
        <v>7000023214</v>
      </c>
      <c r="C93" s="1071">
        <v>10</v>
      </c>
      <c r="D93" s="1071">
        <v>370</v>
      </c>
      <c r="E93" s="1071">
        <v>20</v>
      </c>
      <c r="F93" s="1069" t="s">
        <v>659</v>
      </c>
      <c r="G93" s="1071">
        <v>100008619</v>
      </c>
      <c r="H93" s="1071">
        <v>995455</v>
      </c>
      <c r="I93" s="1158"/>
      <c r="J93" s="1071">
        <v>18</v>
      </c>
      <c r="K93" s="1157"/>
      <c r="L93" s="1069" t="s">
        <v>680</v>
      </c>
      <c r="M93" s="1071" t="s">
        <v>570</v>
      </c>
      <c r="N93" s="1071">
        <v>18</v>
      </c>
      <c r="O93" s="1144"/>
      <c r="P93" s="1103" t="str">
        <f>IF(O93=0, "Included", IF(ISERROR(N93*O93), O93, N93*O93))</f>
        <v>Included</v>
      </c>
      <c r="Q93" s="1103">
        <f>S93</f>
        <v>0</v>
      </c>
      <c r="R93" s="666">
        <f>IF(P93="Included",0,P93)</f>
        <v>0</v>
      </c>
      <c r="S93" s="666">
        <f t="shared" si="16"/>
        <v>0</v>
      </c>
      <c r="T93" s="667"/>
      <c r="U93" s="667"/>
      <c r="AD93" s="799"/>
    </row>
    <row r="94" spans="1:30" s="666" customFormat="1" ht="33">
      <c r="A94" s="818">
        <v>75</v>
      </c>
      <c r="B94" s="1069">
        <v>7000023214</v>
      </c>
      <c r="C94" s="1071">
        <v>10</v>
      </c>
      <c r="D94" s="1071">
        <v>370</v>
      </c>
      <c r="E94" s="1071">
        <v>30</v>
      </c>
      <c r="F94" s="1069" t="s">
        <v>659</v>
      </c>
      <c r="G94" s="1071">
        <v>100008616</v>
      </c>
      <c r="H94" s="1071">
        <v>995455</v>
      </c>
      <c r="I94" s="1158"/>
      <c r="J94" s="1071">
        <v>18</v>
      </c>
      <c r="K94" s="1157"/>
      <c r="L94" s="1069" t="s">
        <v>705</v>
      </c>
      <c r="M94" s="1071" t="s">
        <v>570</v>
      </c>
      <c r="N94" s="1071">
        <v>12</v>
      </c>
      <c r="O94" s="1144"/>
      <c r="P94" s="1103" t="str">
        <f>IF(O94=0, "Included", IF(ISERROR(N94*O94), O94, N94*O94))</f>
        <v>Included</v>
      </c>
      <c r="Q94" s="1103">
        <f>S94</f>
        <v>0</v>
      </c>
      <c r="R94" s="666">
        <f>IF(P94="Included",0,P94)</f>
        <v>0</v>
      </c>
      <c r="S94" s="666">
        <f t="shared" si="16"/>
        <v>0</v>
      </c>
      <c r="T94" s="667"/>
      <c r="U94" s="667"/>
      <c r="AD94" s="799"/>
    </row>
    <row r="95" spans="1:30" s="666" customFormat="1" ht="33">
      <c r="A95" s="818">
        <v>76</v>
      </c>
      <c r="B95" s="1069">
        <v>7000023214</v>
      </c>
      <c r="C95" s="1071">
        <v>10</v>
      </c>
      <c r="D95" s="1071">
        <v>370</v>
      </c>
      <c r="E95" s="1071">
        <v>40</v>
      </c>
      <c r="F95" s="1069" t="s">
        <v>659</v>
      </c>
      <c r="G95" s="1071">
        <v>100008618</v>
      </c>
      <c r="H95" s="1071">
        <v>995455</v>
      </c>
      <c r="I95" s="1158"/>
      <c r="J95" s="1071">
        <v>18</v>
      </c>
      <c r="K95" s="1157"/>
      <c r="L95" s="1069" t="s">
        <v>733</v>
      </c>
      <c r="M95" s="1071" t="s">
        <v>570</v>
      </c>
      <c r="N95" s="1071">
        <v>4</v>
      </c>
      <c r="O95" s="1144"/>
      <c r="P95" s="1103" t="str">
        <f>IF(O95=0, "Included", IF(ISERROR(N95*O95), O95, N95*O95))</f>
        <v>Included</v>
      </c>
      <c r="Q95" s="1103">
        <f>S95</f>
        <v>0</v>
      </c>
      <c r="R95" s="666">
        <f>IF(P95="Included",0,P95)</f>
        <v>0</v>
      </c>
      <c r="S95" s="666">
        <f t="shared" si="16"/>
        <v>0</v>
      </c>
      <c r="T95" s="667"/>
      <c r="U95" s="667"/>
      <c r="AD95" s="799"/>
    </row>
    <row r="96" spans="1:30" s="666" customFormat="1" ht="33">
      <c r="A96" s="818">
        <v>77</v>
      </c>
      <c r="B96" s="1069">
        <v>7000023214</v>
      </c>
      <c r="C96" s="1071">
        <v>10</v>
      </c>
      <c r="D96" s="1071">
        <v>370</v>
      </c>
      <c r="E96" s="1071">
        <v>50</v>
      </c>
      <c r="F96" s="1069" t="s">
        <v>659</v>
      </c>
      <c r="G96" s="1071">
        <v>100008614</v>
      </c>
      <c r="H96" s="1071">
        <v>995455</v>
      </c>
      <c r="I96" s="1158"/>
      <c r="J96" s="1071">
        <v>18</v>
      </c>
      <c r="K96" s="1157"/>
      <c r="L96" s="1069" t="s">
        <v>682</v>
      </c>
      <c r="M96" s="1071" t="s">
        <v>570</v>
      </c>
      <c r="N96" s="1071">
        <v>12</v>
      </c>
      <c r="O96" s="1144"/>
      <c r="P96" s="1103" t="str">
        <f t="shared" ref="P96:P115" si="20">IF(O96=0, "Included", IF(ISERROR(N96*O96), O96, N96*O96))</f>
        <v>Included</v>
      </c>
      <c r="Q96" s="1103">
        <f t="shared" ref="Q96:Q115" si="21">S96</f>
        <v>0</v>
      </c>
      <c r="R96" s="666">
        <f t="shared" ref="R96:R115" si="22">IF(P96="Included",0,P96)</f>
        <v>0</v>
      </c>
      <c r="S96" s="666">
        <f t="shared" si="16"/>
        <v>0</v>
      </c>
      <c r="T96" s="667"/>
      <c r="U96" s="667"/>
      <c r="AD96" s="799"/>
    </row>
    <row r="97" spans="1:30" s="666" customFormat="1" ht="33">
      <c r="A97" s="818">
        <v>78</v>
      </c>
      <c r="B97" s="1069">
        <v>7000023214</v>
      </c>
      <c r="C97" s="1071">
        <v>10</v>
      </c>
      <c r="D97" s="1071">
        <v>370</v>
      </c>
      <c r="E97" s="1071">
        <v>60</v>
      </c>
      <c r="F97" s="1069" t="s">
        <v>659</v>
      </c>
      <c r="G97" s="1071">
        <v>100008615</v>
      </c>
      <c r="H97" s="1071">
        <v>995455</v>
      </c>
      <c r="I97" s="1158"/>
      <c r="J97" s="1071">
        <v>18</v>
      </c>
      <c r="K97" s="1157"/>
      <c r="L97" s="1069" t="s">
        <v>734</v>
      </c>
      <c r="M97" s="1071" t="s">
        <v>570</v>
      </c>
      <c r="N97" s="1071">
        <v>6</v>
      </c>
      <c r="O97" s="1144"/>
      <c r="P97" s="1103" t="str">
        <f t="shared" si="20"/>
        <v>Included</v>
      </c>
      <c r="Q97" s="1103">
        <f t="shared" si="21"/>
        <v>0</v>
      </c>
      <c r="R97" s="666">
        <f t="shared" si="22"/>
        <v>0</v>
      </c>
      <c r="S97" s="666">
        <f t="shared" si="16"/>
        <v>0</v>
      </c>
      <c r="T97" s="667"/>
      <c r="U97" s="667"/>
      <c r="AD97" s="799"/>
    </row>
    <row r="98" spans="1:30" s="666" customFormat="1" ht="33">
      <c r="A98" s="818">
        <v>79</v>
      </c>
      <c r="B98" s="1069">
        <v>7000023214</v>
      </c>
      <c r="C98" s="1071">
        <v>10</v>
      </c>
      <c r="D98" s="1071">
        <v>370</v>
      </c>
      <c r="E98" s="1071">
        <v>70</v>
      </c>
      <c r="F98" s="1069" t="s">
        <v>659</v>
      </c>
      <c r="G98" s="1071">
        <v>100008617</v>
      </c>
      <c r="H98" s="1071">
        <v>995455</v>
      </c>
      <c r="I98" s="1158"/>
      <c r="J98" s="1071">
        <v>18</v>
      </c>
      <c r="K98" s="1157"/>
      <c r="L98" s="1069" t="s">
        <v>683</v>
      </c>
      <c r="M98" s="1071" t="s">
        <v>570</v>
      </c>
      <c r="N98" s="1071">
        <v>24</v>
      </c>
      <c r="O98" s="1144"/>
      <c r="P98" s="1103" t="str">
        <f t="shared" si="20"/>
        <v>Included</v>
      </c>
      <c r="Q98" s="1103">
        <f t="shared" si="21"/>
        <v>0</v>
      </c>
      <c r="R98" s="666">
        <f t="shared" si="22"/>
        <v>0</v>
      </c>
      <c r="S98" s="666">
        <f t="shared" si="16"/>
        <v>0</v>
      </c>
      <c r="T98" s="667"/>
      <c r="U98" s="667"/>
      <c r="AD98" s="799"/>
    </row>
    <row r="99" spans="1:30" s="666" customFormat="1" ht="33">
      <c r="A99" s="818">
        <v>80</v>
      </c>
      <c r="B99" s="1069">
        <v>7000023215</v>
      </c>
      <c r="C99" s="1071">
        <v>10</v>
      </c>
      <c r="D99" s="1071">
        <v>380</v>
      </c>
      <c r="E99" s="1071">
        <v>10</v>
      </c>
      <c r="F99" s="1069" t="s">
        <v>755</v>
      </c>
      <c r="G99" s="1071">
        <v>100010821</v>
      </c>
      <c r="H99" s="1071">
        <v>995455</v>
      </c>
      <c r="I99" s="1158"/>
      <c r="J99" s="1071">
        <v>18</v>
      </c>
      <c r="K99" s="1157"/>
      <c r="L99" s="1069" t="s">
        <v>808</v>
      </c>
      <c r="M99" s="1071" t="s">
        <v>570</v>
      </c>
      <c r="N99" s="1071">
        <v>4</v>
      </c>
      <c r="O99" s="1144"/>
      <c r="P99" s="1103" t="str">
        <f t="shared" si="20"/>
        <v>Included</v>
      </c>
      <c r="Q99" s="1103">
        <f t="shared" si="21"/>
        <v>0</v>
      </c>
      <c r="R99" s="666">
        <f t="shared" si="22"/>
        <v>0</v>
      </c>
      <c r="S99" s="666">
        <f t="shared" si="16"/>
        <v>0</v>
      </c>
      <c r="T99" s="667"/>
      <c r="U99" s="667"/>
      <c r="AD99" s="799"/>
    </row>
    <row r="100" spans="1:30" s="666" customFormat="1" ht="49.5">
      <c r="A100" s="818">
        <v>81</v>
      </c>
      <c r="B100" s="1069">
        <v>7000023216</v>
      </c>
      <c r="C100" s="1071">
        <v>10</v>
      </c>
      <c r="D100" s="1071">
        <v>390</v>
      </c>
      <c r="E100" s="1071">
        <v>10</v>
      </c>
      <c r="F100" s="1069" t="s">
        <v>790</v>
      </c>
      <c r="G100" s="1071">
        <v>100004518</v>
      </c>
      <c r="H100" s="1071">
        <v>995433</v>
      </c>
      <c r="I100" s="1158"/>
      <c r="J100" s="1071">
        <v>18</v>
      </c>
      <c r="K100" s="1157"/>
      <c r="L100" s="1069" t="s">
        <v>587</v>
      </c>
      <c r="M100" s="1071" t="s">
        <v>588</v>
      </c>
      <c r="N100" s="1071">
        <v>20109</v>
      </c>
      <c r="O100" s="1144"/>
      <c r="P100" s="1103" t="str">
        <f t="shared" si="20"/>
        <v>Included</v>
      </c>
      <c r="Q100" s="1103">
        <f t="shared" si="21"/>
        <v>0</v>
      </c>
      <c r="R100" s="666">
        <f t="shared" si="22"/>
        <v>0</v>
      </c>
      <c r="S100" s="666">
        <f t="shared" si="16"/>
        <v>0</v>
      </c>
      <c r="T100" s="667"/>
      <c r="U100" s="667"/>
      <c r="AD100" s="799"/>
    </row>
    <row r="101" spans="1:30" s="666" customFormat="1" ht="16.5">
      <c r="A101" s="818">
        <v>82</v>
      </c>
      <c r="B101" s="1069">
        <v>7000023216</v>
      </c>
      <c r="C101" s="1071">
        <v>10</v>
      </c>
      <c r="D101" s="1071">
        <v>390</v>
      </c>
      <c r="E101" s="1071">
        <v>20</v>
      </c>
      <c r="F101" s="1069" t="s">
        <v>790</v>
      </c>
      <c r="G101" s="1071">
        <v>100001325</v>
      </c>
      <c r="H101" s="1071">
        <v>995454</v>
      </c>
      <c r="I101" s="1158"/>
      <c r="J101" s="1071">
        <v>18</v>
      </c>
      <c r="K101" s="1157"/>
      <c r="L101" s="1069" t="s">
        <v>589</v>
      </c>
      <c r="M101" s="1071" t="s">
        <v>588</v>
      </c>
      <c r="N101" s="1071">
        <v>543</v>
      </c>
      <c r="O101" s="1144"/>
      <c r="P101" s="1103" t="str">
        <f t="shared" si="20"/>
        <v>Included</v>
      </c>
      <c r="Q101" s="1103">
        <f t="shared" si="21"/>
        <v>0</v>
      </c>
      <c r="R101" s="666">
        <f t="shared" si="22"/>
        <v>0</v>
      </c>
      <c r="S101" s="666">
        <f t="shared" si="16"/>
        <v>0</v>
      </c>
      <c r="T101" s="667"/>
      <c r="U101" s="667"/>
      <c r="AD101" s="799"/>
    </row>
    <row r="102" spans="1:30" s="666" customFormat="1" ht="16.5">
      <c r="A102" s="818">
        <v>83</v>
      </c>
      <c r="B102" s="1069">
        <v>7000023216</v>
      </c>
      <c r="C102" s="1071">
        <v>10</v>
      </c>
      <c r="D102" s="1071">
        <v>390</v>
      </c>
      <c r="E102" s="1071">
        <v>30</v>
      </c>
      <c r="F102" s="1069" t="s">
        <v>790</v>
      </c>
      <c r="G102" s="1071">
        <v>100001326</v>
      </c>
      <c r="H102" s="1071">
        <v>995454</v>
      </c>
      <c r="I102" s="1158"/>
      <c r="J102" s="1071">
        <v>18</v>
      </c>
      <c r="K102" s="1157"/>
      <c r="L102" s="1069" t="s">
        <v>595</v>
      </c>
      <c r="M102" s="1071" t="s">
        <v>588</v>
      </c>
      <c r="N102" s="1071">
        <v>37</v>
      </c>
      <c r="O102" s="1144"/>
      <c r="P102" s="1103" t="str">
        <f t="shared" si="20"/>
        <v>Included</v>
      </c>
      <c r="Q102" s="1103">
        <f t="shared" si="21"/>
        <v>0</v>
      </c>
      <c r="R102" s="666">
        <f t="shared" si="22"/>
        <v>0</v>
      </c>
      <c r="S102" s="666">
        <f t="shared" si="16"/>
        <v>0</v>
      </c>
      <c r="T102" s="667"/>
      <c r="U102" s="667"/>
      <c r="AD102" s="799"/>
    </row>
    <row r="103" spans="1:30" s="666" customFormat="1" ht="49.5">
      <c r="A103" s="818">
        <v>84</v>
      </c>
      <c r="B103" s="1069">
        <v>7000023216</v>
      </c>
      <c r="C103" s="1071">
        <v>10</v>
      </c>
      <c r="D103" s="1071">
        <v>390</v>
      </c>
      <c r="E103" s="1071">
        <v>40</v>
      </c>
      <c r="F103" s="1069" t="s">
        <v>790</v>
      </c>
      <c r="G103" s="1071">
        <v>100001327</v>
      </c>
      <c r="H103" s="1071">
        <v>995454</v>
      </c>
      <c r="I103" s="1158"/>
      <c r="J103" s="1071">
        <v>18</v>
      </c>
      <c r="K103" s="1157"/>
      <c r="L103" s="1069" t="s">
        <v>596</v>
      </c>
      <c r="M103" s="1071" t="s">
        <v>588</v>
      </c>
      <c r="N103" s="1071">
        <v>3777</v>
      </c>
      <c r="O103" s="1144"/>
      <c r="P103" s="1103" t="str">
        <f t="shared" si="20"/>
        <v>Included</v>
      </c>
      <c r="Q103" s="1103">
        <f t="shared" si="21"/>
        <v>0</v>
      </c>
      <c r="R103" s="666">
        <f t="shared" si="22"/>
        <v>0</v>
      </c>
      <c r="S103" s="666">
        <f t="shared" si="16"/>
        <v>0</v>
      </c>
      <c r="T103" s="667"/>
      <c r="U103" s="667"/>
      <c r="AD103" s="799"/>
    </row>
    <row r="104" spans="1:30" s="666" customFormat="1" ht="16.5">
      <c r="A104" s="818">
        <v>85</v>
      </c>
      <c r="B104" s="1069">
        <v>7000023216</v>
      </c>
      <c r="C104" s="1071">
        <v>10</v>
      </c>
      <c r="D104" s="1071">
        <v>390</v>
      </c>
      <c r="E104" s="1071">
        <v>50</v>
      </c>
      <c r="F104" s="1069" t="s">
        <v>790</v>
      </c>
      <c r="G104" s="1071">
        <v>100001329</v>
      </c>
      <c r="H104" s="1071">
        <v>995454</v>
      </c>
      <c r="I104" s="1158"/>
      <c r="J104" s="1071">
        <v>18</v>
      </c>
      <c r="K104" s="1157"/>
      <c r="L104" s="1069" t="s">
        <v>590</v>
      </c>
      <c r="M104" s="1071" t="s">
        <v>583</v>
      </c>
      <c r="N104" s="1071">
        <v>388</v>
      </c>
      <c r="O104" s="1144"/>
      <c r="P104" s="1103" t="str">
        <f t="shared" si="20"/>
        <v>Included</v>
      </c>
      <c r="Q104" s="1103">
        <f t="shared" si="21"/>
        <v>0</v>
      </c>
      <c r="R104" s="666">
        <f t="shared" si="22"/>
        <v>0</v>
      </c>
      <c r="S104" s="666">
        <f t="shared" si="16"/>
        <v>0</v>
      </c>
      <c r="T104" s="667"/>
      <c r="U104" s="667"/>
      <c r="AD104" s="799"/>
    </row>
    <row r="105" spans="1:30" s="666" customFormat="1" ht="16.5">
      <c r="A105" s="818">
        <v>86</v>
      </c>
      <c r="B105" s="1069">
        <v>7000023216</v>
      </c>
      <c r="C105" s="1071">
        <v>10</v>
      </c>
      <c r="D105" s="1071">
        <v>390</v>
      </c>
      <c r="E105" s="1071">
        <v>60</v>
      </c>
      <c r="F105" s="1069" t="s">
        <v>790</v>
      </c>
      <c r="G105" s="1071">
        <v>100001330</v>
      </c>
      <c r="H105" s="1071">
        <v>995428</v>
      </c>
      <c r="I105" s="1158"/>
      <c r="J105" s="1071">
        <v>18</v>
      </c>
      <c r="K105" s="1157"/>
      <c r="L105" s="1069" t="s">
        <v>591</v>
      </c>
      <c r="M105" s="1071" t="s">
        <v>588</v>
      </c>
      <c r="N105" s="1071">
        <v>86</v>
      </c>
      <c r="O105" s="1144"/>
      <c r="P105" s="1103" t="str">
        <f t="shared" si="20"/>
        <v>Included</v>
      </c>
      <c r="Q105" s="1103">
        <f t="shared" si="21"/>
        <v>0</v>
      </c>
      <c r="R105" s="666">
        <f t="shared" si="22"/>
        <v>0</v>
      </c>
      <c r="S105" s="666">
        <f t="shared" si="16"/>
        <v>0</v>
      </c>
      <c r="T105" s="667"/>
      <c r="U105" s="667"/>
      <c r="AD105" s="799"/>
    </row>
    <row r="106" spans="1:30" s="666" customFormat="1" ht="49.5">
      <c r="A106" s="818">
        <v>87</v>
      </c>
      <c r="B106" s="1069">
        <v>7000023216</v>
      </c>
      <c r="C106" s="1071">
        <v>10</v>
      </c>
      <c r="D106" s="1071">
        <v>390</v>
      </c>
      <c r="E106" s="1071">
        <v>70</v>
      </c>
      <c r="F106" s="1069" t="s">
        <v>790</v>
      </c>
      <c r="G106" s="1071">
        <v>100001331</v>
      </c>
      <c r="H106" s="1071">
        <v>995455</v>
      </c>
      <c r="I106" s="1158"/>
      <c r="J106" s="1071">
        <v>18</v>
      </c>
      <c r="K106" s="1157"/>
      <c r="L106" s="1069" t="s">
        <v>592</v>
      </c>
      <c r="M106" s="1071" t="s">
        <v>583</v>
      </c>
      <c r="N106" s="1071">
        <v>69</v>
      </c>
      <c r="O106" s="1144"/>
      <c r="P106" s="1103" t="str">
        <f t="shared" si="20"/>
        <v>Included</v>
      </c>
      <c r="Q106" s="1103">
        <f t="shared" si="21"/>
        <v>0</v>
      </c>
      <c r="R106" s="666">
        <f t="shared" si="22"/>
        <v>0</v>
      </c>
      <c r="S106" s="666">
        <f t="shared" si="16"/>
        <v>0</v>
      </c>
      <c r="T106" s="667"/>
      <c r="U106" s="667"/>
      <c r="AD106" s="799"/>
    </row>
    <row r="107" spans="1:30" s="666" customFormat="1" ht="16.5">
      <c r="A107" s="818">
        <v>88</v>
      </c>
      <c r="B107" s="1069">
        <v>7000023216</v>
      </c>
      <c r="C107" s="1071">
        <v>10</v>
      </c>
      <c r="D107" s="1071">
        <v>390</v>
      </c>
      <c r="E107" s="1071">
        <v>80</v>
      </c>
      <c r="F107" s="1069" t="s">
        <v>790</v>
      </c>
      <c r="G107" s="1071">
        <v>100001714</v>
      </c>
      <c r="H107" s="1071">
        <v>995428</v>
      </c>
      <c r="I107" s="1158"/>
      <c r="J107" s="1071">
        <v>18</v>
      </c>
      <c r="K107" s="1157"/>
      <c r="L107" s="1069" t="s">
        <v>604</v>
      </c>
      <c r="M107" s="1071" t="s">
        <v>594</v>
      </c>
      <c r="N107" s="1071">
        <v>32000</v>
      </c>
      <c r="O107" s="1144"/>
      <c r="P107" s="1103" t="str">
        <f t="shared" si="20"/>
        <v>Included</v>
      </c>
      <c r="Q107" s="1103">
        <f t="shared" si="21"/>
        <v>0</v>
      </c>
      <c r="R107" s="666">
        <f t="shared" si="22"/>
        <v>0</v>
      </c>
      <c r="S107" s="666">
        <f t="shared" si="16"/>
        <v>0</v>
      </c>
      <c r="T107" s="667"/>
      <c r="U107" s="667"/>
      <c r="AD107" s="799"/>
    </row>
    <row r="108" spans="1:30" s="666" customFormat="1" ht="16.5">
      <c r="A108" s="818">
        <v>89</v>
      </c>
      <c r="B108" s="1069">
        <v>7000023216</v>
      </c>
      <c r="C108" s="1071">
        <v>10</v>
      </c>
      <c r="D108" s="1071">
        <v>390</v>
      </c>
      <c r="E108" s="1071">
        <v>90</v>
      </c>
      <c r="F108" s="1069" t="s">
        <v>790</v>
      </c>
      <c r="G108" s="1071">
        <v>100001713</v>
      </c>
      <c r="H108" s="1071">
        <v>995424</v>
      </c>
      <c r="I108" s="1158"/>
      <c r="J108" s="1071">
        <v>18</v>
      </c>
      <c r="K108" s="1157"/>
      <c r="L108" s="1069" t="s">
        <v>593</v>
      </c>
      <c r="M108" s="1071" t="s">
        <v>594</v>
      </c>
      <c r="N108" s="1071">
        <v>32000</v>
      </c>
      <c r="O108" s="1144"/>
      <c r="P108" s="1103" t="str">
        <f t="shared" si="20"/>
        <v>Included</v>
      </c>
      <c r="Q108" s="1103">
        <f t="shared" si="21"/>
        <v>0</v>
      </c>
      <c r="R108" s="666">
        <f t="shared" si="22"/>
        <v>0</v>
      </c>
      <c r="S108" s="666">
        <f t="shared" si="16"/>
        <v>0</v>
      </c>
      <c r="T108" s="667"/>
      <c r="U108" s="667"/>
      <c r="AD108" s="799"/>
    </row>
    <row r="109" spans="1:30" s="666" customFormat="1" ht="33">
      <c r="A109" s="818">
        <v>90</v>
      </c>
      <c r="B109" s="1069">
        <v>7000023216</v>
      </c>
      <c r="C109" s="1071">
        <v>10</v>
      </c>
      <c r="D109" s="1071">
        <v>390</v>
      </c>
      <c r="E109" s="1071">
        <v>100</v>
      </c>
      <c r="F109" s="1069" t="s">
        <v>790</v>
      </c>
      <c r="G109" s="1071">
        <v>100003114</v>
      </c>
      <c r="H109" s="1071">
        <v>995454</v>
      </c>
      <c r="I109" s="1158"/>
      <c r="J109" s="1071">
        <v>18</v>
      </c>
      <c r="K109" s="1157"/>
      <c r="L109" s="1069" t="s">
        <v>597</v>
      </c>
      <c r="M109" s="1071" t="s">
        <v>594</v>
      </c>
      <c r="N109" s="1071">
        <v>1440</v>
      </c>
      <c r="O109" s="1144"/>
      <c r="P109" s="1103" t="str">
        <f t="shared" si="20"/>
        <v>Included</v>
      </c>
      <c r="Q109" s="1103">
        <f t="shared" si="21"/>
        <v>0</v>
      </c>
      <c r="R109" s="666">
        <f t="shared" si="22"/>
        <v>0</v>
      </c>
      <c r="S109" s="666">
        <f t="shared" si="16"/>
        <v>0</v>
      </c>
      <c r="T109" s="667"/>
      <c r="U109" s="667"/>
      <c r="AD109" s="799"/>
    </row>
    <row r="110" spans="1:30" s="666" customFormat="1" ht="49.5">
      <c r="A110" s="818">
        <v>91</v>
      </c>
      <c r="B110" s="1069">
        <v>7000023216</v>
      </c>
      <c r="C110" s="1071">
        <v>10</v>
      </c>
      <c r="D110" s="1071">
        <v>390</v>
      </c>
      <c r="E110" s="1071">
        <v>110</v>
      </c>
      <c r="F110" s="1069" t="s">
        <v>790</v>
      </c>
      <c r="G110" s="1071">
        <v>100001458</v>
      </c>
      <c r="H110" s="1071">
        <v>995421</v>
      </c>
      <c r="I110" s="1158"/>
      <c r="J110" s="1071">
        <v>18</v>
      </c>
      <c r="K110" s="1157"/>
      <c r="L110" s="1069" t="s">
        <v>743</v>
      </c>
      <c r="M110" s="1071" t="s">
        <v>594</v>
      </c>
      <c r="N110" s="1071">
        <v>750</v>
      </c>
      <c r="O110" s="1144"/>
      <c r="P110" s="1103" t="str">
        <f t="shared" si="20"/>
        <v>Included</v>
      </c>
      <c r="Q110" s="1103">
        <f t="shared" si="21"/>
        <v>0</v>
      </c>
      <c r="R110" s="666">
        <f t="shared" si="22"/>
        <v>0</v>
      </c>
      <c r="S110" s="666">
        <f t="shared" si="16"/>
        <v>0</v>
      </c>
      <c r="T110" s="667"/>
      <c r="U110" s="667"/>
      <c r="AD110" s="799"/>
    </row>
    <row r="111" spans="1:30" s="666" customFormat="1" ht="66">
      <c r="A111" s="818">
        <v>92</v>
      </c>
      <c r="B111" s="1069">
        <v>7000023216</v>
      </c>
      <c r="C111" s="1071">
        <v>10</v>
      </c>
      <c r="D111" s="1071">
        <v>390</v>
      </c>
      <c r="E111" s="1071">
        <v>120</v>
      </c>
      <c r="F111" s="1069" t="s">
        <v>790</v>
      </c>
      <c r="G111" s="1071">
        <v>130000761</v>
      </c>
      <c r="H111" s="1071">
        <v>995428</v>
      </c>
      <c r="I111" s="1158"/>
      <c r="J111" s="1071">
        <v>18</v>
      </c>
      <c r="K111" s="1157"/>
      <c r="L111" s="1069" t="s">
        <v>714</v>
      </c>
      <c r="M111" s="1071" t="s">
        <v>598</v>
      </c>
      <c r="N111" s="1071">
        <v>60</v>
      </c>
      <c r="O111" s="1144"/>
      <c r="P111" s="1103" t="str">
        <f t="shared" si="20"/>
        <v>Included</v>
      </c>
      <c r="Q111" s="1103">
        <f t="shared" si="21"/>
        <v>0</v>
      </c>
      <c r="R111" s="666">
        <f t="shared" si="22"/>
        <v>0</v>
      </c>
      <c r="S111" s="666">
        <f t="shared" si="16"/>
        <v>0</v>
      </c>
      <c r="T111" s="667"/>
      <c r="U111" s="667"/>
      <c r="AD111" s="799"/>
    </row>
    <row r="112" spans="1:30" s="666" customFormat="1" ht="66">
      <c r="A112" s="818">
        <v>93</v>
      </c>
      <c r="B112" s="1069">
        <v>7000023216</v>
      </c>
      <c r="C112" s="1071">
        <v>10</v>
      </c>
      <c r="D112" s="1071">
        <v>390</v>
      </c>
      <c r="E112" s="1071">
        <v>130</v>
      </c>
      <c r="F112" s="1069" t="s">
        <v>790</v>
      </c>
      <c r="G112" s="1071">
        <v>130000762</v>
      </c>
      <c r="H112" s="1071">
        <v>995428</v>
      </c>
      <c r="I112" s="1158"/>
      <c r="J112" s="1071">
        <v>18</v>
      </c>
      <c r="K112" s="1157"/>
      <c r="L112" s="1069" t="s">
        <v>715</v>
      </c>
      <c r="M112" s="1071" t="s">
        <v>598</v>
      </c>
      <c r="N112" s="1071">
        <v>246</v>
      </c>
      <c r="O112" s="1144"/>
      <c r="P112" s="1103" t="str">
        <f t="shared" si="20"/>
        <v>Included</v>
      </c>
      <c r="Q112" s="1103">
        <f t="shared" si="21"/>
        <v>0</v>
      </c>
      <c r="R112" s="666">
        <f t="shared" si="22"/>
        <v>0</v>
      </c>
      <c r="S112" s="666">
        <f t="shared" si="16"/>
        <v>0</v>
      </c>
      <c r="T112" s="667"/>
      <c r="U112" s="667"/>
      <c r="AD112" s="799"/>
    </row>
    <row r="113" spans="1:30" s="666" customFormat="1" ht="49.5">
      <c r="A113" s="818">
        <v>94</v>
      </c>
      <c r="B113" s="1069">
        <v>7000023216</v>
      </c>
      <c r="C113" s="1071">
        <v>10</v>
      </c>
      <c r="D113" s="1071">
        <v>390</v>
      </c>
      <c r="E113" s="1071">
        <v>140</v>
      </c>
      <c r="F113" s="1069" t="s">
        <v>790</v>
      </c>
      <c r="G113" s="1071">
        <v>100001735</v>
      </c>
      <c r="H113" s="1071">
        <v>995462</v>
      </c>
      <c r="I113" s="1158"/>
      <c r="J113" s="1071">
        <v>18</v>
      </c>
      <c r="K113" s="1157"/>
      <c r="L113" s="1069" t="s">
        <v>809</v>
      </c>
      <c r="M113" s="1071" t="s">
        <v>598</v>
      </c>
      <c r="N113" s="1071">
        <v>15</v>
      </c>
      <c r="O113" s="1144"/>
      <c r="P113" s="1103" t="str">
        <f t="shared" si="20"/>
        <v>Included</v>
      </c>
      <c r="Q113" s="1103">
        <f t="shared" si="21"/>
        <v>0</v>
      </c>
      <c r="R113" s="666">
        <f t="shared" si="22"/>
        <v>0</v>
      </c>
      <c r="S113" s="666">
        <f t="shared" si="16"/>
        <v>0</v>
      </c>
      <c r="T113" s="667"/>
      <c r="U113" s="667"/>
      <c r="AD113" s="799"/>
    </row>
    <row r="114" spans="1:30" s="666" customFormat="1" ht="49.5">
      <c r="A114" s="818">
        <v>95</v>
      </c>
      <c r="B114" s="1069">
        <v>7000023216</v>
      </c>
      <c r="C114" s="1071">
        <v>10</v>
      </c>
      <c r="D114" s="1071">
        <v>390</v>
      </c>
      <c r="E114" s="1071">
        <v>150</v>
      </c>
      <c r="F114" s="1069" t="s">
        <v>790</v>
      </c>
      <c r="G114" s="1071">
        <v>100001736</v>
      </c>
      <c r="H114" s="1071">
        <v>995462</v>
      </c>
      <c r="I114" s="1158"/>
      <c r="J114" s="1071">
        <v>18</v>
      </c>
      <c r="K114" s="1157"/>
      <c r="L114" s="1069" t="s">
        <v>810</v>
      </c>
      <c r="M114" s="1071" t="s">
        <v>598</v>
      </c>
      <c r="N114" s="1071">
        <v>15</v>
      </c>
      <c r="O114" s="1144"/>
      <c r="P114" s="1103" t="str">
        <f t="shared" si="20"/>
        <v>Included</v>
      </c>
      <c r="Q114" s="1103">
        <f t="shared" si="21"/>
        <v>0</v>
      </c>
      <c r="R114" s="666">
        <f t="shared" si="22"/>
        <v>0</v>
      </c>
      <c r="S114" s="666">
        <f t="shared" si="16"/>
        <v>0</v>
      </c>
      <c r="T114" s="667"/>
      <c r="U114" s="667"/>
      <c r="AD114" s="799"/>
    </row>
    <row r="115" spans="1:30" s="666" customFormat="1" ht="49.5">
      <c r="A115" s="818">
        <v>96</v>
      </c>
      <c r="B115" s="1069">
        <v>7000023216</v>
      </c>
      <c r="C115" s="1071">
        <v>10</v>
      </c>
      <c r="D115" s="1071">
        <v>390</v>
      </c>
      <c r="E115" s="1071">
        <v>160</v>
      </c>
      <c r="F115" s="1069" t="s">
        <v>790</v>
      </c>
      <c r="G115" s="1071">
        <v>100001737</v>
      </c>
      <c r="H115" s="1071">
        <v>995462</v>
      </c>
      <c r="I115" s="1158"/>
      <c r="J115" s="1071">
        <v>18</v>
      </c>
      <c r="K115" s="1157"/>
      <c r="L115" s="1069" t="s">
        <v>811</v>
      </c>
      <c r="M115" s="1071" t="s">
        <v>598</v>
      </c>
      <c r="N115" s="1071">
        <v>30</v>
      </c>
      <c r="O115" s="1144"/>
      <c r="P115" s="1103" t="str">
        <f t="shared" si="20"/>
        <v>Included</v>
      </c>
      <c r="Q115" s="1103">
        <f t="shared" si="21"/>
        <v>0</v>
      </c>
      <c r="R115" s="666">
        <f t="shared" si="22"/>
        <v>0</v>
      </c>
      <c r="S115" s="666">
        <f t="shared" si="16"/>
        <v>0</v>
      </c>
      <c r="T115" s="667"/>
      <c r="U115" s="667"/>
      <c r="AD115" s="799"/>
    </row>
    <row r="116" spans="1:30" s="666" customFormat="1" ht="16.5">
      <c r="A116" s="818">
        <v>97</v>
      </c>
      <c r="B116" s="1069">
        <v>7000023216</v>
      </c>
      <c r="C116" s="1071">
        <v>10</v>
      </c>
      <c r="D116" s="1071">
        <v>390</v>
      </c>
      <c r="E116" s="1071">
        <v>170</v>
      </c>
      <c r="F116" s="1069" t="s">
        <v>790</v>
      </c>
      <c r="G116" s="1071">
        <v>100001409</v>
      </c>
      <c r="H116" s="1071">
        <v>995462</v>
      </c>
      <c r="I116" s="1158"/>
      <c r="J116" s="1071">
        <v>18</v>
      </c>
      <c r="K116" s="1157"/>
      <c r="L116" s="1069" t="s">
        <v>744</v>
      </c>
      <c r="M116" s="1071" t="s">
        <v>570</v>
      </c>
      <c r="N116" s="1071">
        <v>1</v>
      </c>
      <c r="O116" s="1144"/>
      <c r="P116" s="1103" t="str">
        <f>IF(O116=0, "Included", IF(ISERROR(N116*O116), O116, N116*O116))</f>
        <v>Included</v>
      </c>
      <c r="Q116" s="1103">
        <f>S116</f>
        <v>0</v>
      </c>
      <c r="R116" s="666">
        <f>IF(P116="Included",0,P116)</f>
        <v>0</v>
      </c>
      <c r="S116" s="666">
        <f t="shared" si="16"/>
        <v>0</v>
      </c>
      <c r="T116" s="667"/>
      <c r="U116" s="667"/>
      <c r="AD116" s="799"/>
    </row>
    <row r="117" spans="1:30" s="666" customFormat="1" ht="33">
      <c r="A117" s="818">
        <v>98</v>
      </c>
      <c r="B117" s="1069">
        <v>7000023216</v>
      </c>
      <c r="C117" s="1071">
        <v>10</v>
      </c>
      <c r="D117" s="1071">
        <v>390</v>
      </c>
      <c r="E117" s="1071">
        <v>180</v>
      </c>
      <c r="F117" s="1069" t="s">
        <v>790</v>
      </c>
      <c r="G117" s="1071">
        <v>100001478</v>
      </c>
      <c r="H117" s="1071">
        <v>995454</v>
      </c>
      <c r="I117" s="1158"/>
      <c r="J117" s="1071">
        <v>18</v>
      </c>
      <c r="K117" s="1157"/>
      <c r="L117" s="1069" t="s">
        <v>711</v>
      </c>
      <c r="M117" s="1071" t="s">
        <v>598</v>
      </c>
      <c r="N117" s="1071">
        <v>100</v>
      </c>
      <c r="O117" s="1144"/>
      <c r="P117" s="1103" t="str">
        <f>IF(O117=0, "Included", IF(ISERROR(N117*O117), O117, N117*O117))</f>
        <v>Included</v>
      </c>
      <c r="Q117" s="1103">
        <f>S117</f>
        <v>0</v>
      </c>
      <c r="R117" s="666">
        <f>IF(P117="Included",0,P117)</f>
        <v>0</v>
      </c>
      <c r="S117" s="666">
        <f t="shared" si="16"/>
        <v>0</v>
      </c>
      <c r="T117" s="667"/>
      <c r="U117" s="667"/>
      <c r="AD117" s="799"/>
    </row>
    <row r="118" spans="1:30" s="666" customFormat="1" ht="33">
      <c r="A118" s="818">
        <v>99</v>
      </c>
      <c r="B118" s="1069">
        <v>7000023216</v>
      </c>
      <c r="C118" s="1071">
        <v>10</v>
      </c>
      <c r="D118" s="1071">
        <v>390</v>
      </c>
      <c r="E118" s="1071">
        <v>190</v>
      </c>
      <c r="F118" s="1069" t="s">
        <v>790</v>
      </c>
      <c r="G118" s="1071">
        <v>100001479</v>
      </c>
      <c r="H118" s="1071">
        <v>995454</v>
      </c>
      <c r="I118" s="1158"/>
      <c r="J118" s="1071">
        <v>18</v>
      </c>
      <c r="K118" s="1157"/>
      <c r="L118" s="1069" t="s">
        <v>712</v>
      </c>
      <c r="M118" s="1071" t="s">
        <v>598</v>
      </c>
      <c r="N118" s="1071">
        <v>250</v>
      </c>
      <c r="O118" s="1144"/>
      <c r="P118" s="1103" t="str">
        <f>IF(O118=0, "Included", IF(ISERROR(N118*O118), O118, N118*O118))</f>
        <v>Included</v>
      </c>
      <c r="Q118" s="1103">
        <f>S118</f>
        <v>0</v>
      </c>
      <c r="R118" s="666">
        <f>IF(P118="Included",0,P118)</f>
        <v>0</v>
      </c>
      <c r="S118" s="666">
        <f t="shared" si="16"/>
        <v>0</v>
      </c>
      <c r="T118" s="667"/>
      <c r="U118" s="667"/>
      <c r="AD118" s="799"/>
    </row>
    <row r="119" spans="1:30" s="666" customFormat="1" ht="33">
      <c r="A119" s="818">
        <v>100</v>
      </c>
      <c r="B119" s="1069">
        <v>7000023216</v>
      </c>
      <c r="C119" s="1071">
        <v>10</v>
      </c>
      <c r="D119" s="1071">
        <v>390</v>
      </c>
      <c r="E119" s="1071">
        <v>200</v>
      </c>
      <c r="F119" s="1069" t="s">
        <v>790</v>
      </c>
      <c r="G119" s="1071">
        <v>100001480</v>
      </c>
      <c r="H119" s="1071">
        <v>995454</v>
      </c>
      <c r="I119" s="1158"/>
      <c r="J119" s="1071">
        <v>18</v>
      </c>
      <c r="K119" s="1157"/>
      <c r="L119" s="1069" t="s">
        <v>713</v>
      </c>
      <c r="M119" s="1071" t="s">
        <v>598</v>
      </c>
      <c r="N119" s="1071">
        <v>100</v>
      </c>
      <c r="O119" s="1144"/>
      <c r="P119" s="1103" t="str">
        <f t="shared" ref="P119:P125" si="23">IF(O119=0, "Included", IF(ISERROR(N119*O119), O119, N119*O119))</f>
        <v>Included</v>
      </c>
      <c r="Q119" s="1103">
        <f t="shared" ref="Q119:Q125" si="24">S119</f>
        <v>0</v>
      </c>
      <c r="R119" s="666">
        <f t="shared" ref="R119:R125" si="25">IF(P119="Included",0,P119)</f>
        <v>0</v>
      </c>
      <c r="S119" s="666">
        <f t="shared" si="16"/>
        <v>0</v>
      </c>
      <c r="T119" s="667"/>
      <c r="U119" s="667"/>
      <c r="AD119" s="799"/>
    </row>
    <row r="120" spans="1:30" s="666" customFormat="1" ht="49.5">
      <c r="A120" s="818">
        <v>101</v>
      </c>
      <c r="B120" s="1069">
        <v>7000023216</v>
      </c>
      <c r="C120" s="1071">
        <v>10</v>
      </c>
      <c r="D120" s="1071">
        <v>390</v>
      </c>
      <c r="E120" s="1071">
        <v>210</v>
      </c>
      <c r="F120" s="1069" t="s">
        <v>790</v>
      </c>
      <c r="G120" s="1071">
        <v>100003295</v>
      </c>
      <c r="H120" s="1071">
        <v>995429</v>
      </c>
      <c r="I120" s="1158"/>
      <c r="J120" s="1071">
        <v>18</v>
      </c>
      <c r="K120" s="1157"/>
      <c r="L120" s="1069" t="s">
        <v>812</v>
      </c>
      <c r="M120" s="1071" t="s">
        <v>588</v>
      </c>
      <c r="N120" s="1071">
        <v>28</v>
      </c>
      <c r="O120" s="1144"/>
      <c r="P120" s="1103" t="str">
        <f t="shared" si="23"/>
        <v>Included</v>
      </c>
      <c r="Q120" s="1103">
        <f t="shared" si="24"/>
        <v>0</v>
      </c>
      <c r="R120" s="666">
        <f t="shared" si="25"/>
        <v>0</v>
      </c>
      <c r="S120" s="666">
        <f t="shared" si="16"/>
        <v>0</v>
      </c>
      <c r="T120" s="667"/>
      <c r="U120" s="667"/>
      <c r="AD120" s="799"/>
    </row>
    <row r="121" spans="1:30" s="666" customFormat="1" ht="66">
      <c r="A121" s="818">
        <v>102</v>
      </c>
      <c r="B121" s="1069">
        <v>7000023216</v>
      </c>
      <c r="C121" s="1071">
        <v>10</v>
      </c>
      <c r="D121" s="1071">
        <v>390</v>
      </c>
      <c r="E121" s="1071">
        <v>220</v>
      </c>
      <c r="F121" s="1069" t="s">
        <v>790</v>
      </c>
      <c r="G121" s="1071">
        <v>100008110</v>
      </c>
      <c r="H121" s="1071">
        <v>995421</v>
      </c>
      <c r="I121" s="1158"/>
      <c r="J121" s="1071">
        <v>18</v>
      </c>
      <c r="K121" s="1157"/>
      <c r="L121" s="1069" t="s">
        <v>706</v>
      </c>
      <c r="M121" s="1071" t="s">
        <v>594</v>
      </c>
      <c r="N121" s="1071">
        <v>1500</v>
      </c>
      <c r="O121" s="1144"/>
      <c r="P121" s="1103" t="str">
        <f t="shared" si="23"/>
        <v>Included</v>
      </c>
      <c r="Q121" s="1103">
        <f t="shared" si="24"/>
        <v>0</v>
      </c>
      <c r="R121" s="666">
        <f t="shared" si="25"/>
        <v>0</v>
      </c>
      <c r="S121" s="666">
        <f t="shared" si="16"/>
        <v>0</v>
      </c>
      <c r="T121" s="667"/>
      <c r="U121" s="667"/>
      <c r="AD121" s="799"/>
    </row>
    <row r="122" spans="1:30" s="666" customFormat="1" ht="82.5">
      <c r="A122" s="818">
        <v>103</v>
      </c>
      <c r="B122" s="1069">
        <v>7000023216</v>
      </c>
      <c r="C122" s="1071">
        <v>10</v>
      </c>
      <c r="D122" s="1071">
        <v>390</v>
      </c>
      <c r="E122" s="1071">
        <v>230</v>
      </c>
      <c r="F122" s="1069" t="s">
        <v>790</v>
      </c>
      <c r="G122" s="1071">
        <v>100008611</v>
      </c>
      <c r="H122" s="1071">
        <v>995477</v>
      </c>
      <c r="I122" s="1158"/>
      <c r="J122" s="1071">
        <v>18</v>
      </c>
      <c r="K122" s="1157"/>
      <c r="L122" s="1069" t="s">
        <v>745</v>
      </c>
      <c r="M122" s="1071" t="s">
        <v>598</v>
      </c>
      <c r="N122" s="1071">
        <v>200</v>
      </c>
      <c r="O122" s="1144"/>
      <c r="P122" s="1103" t="str">
        <f t="shared" si="23"/>
        <v>Included</v>
      </c>
      <c r="Q122" s="1103">
        <f t="shared" si="24"/>
        <v>0</v>
      </c>
      <c r="R122" s="666">
        <f t="shared" si="25"/>
        <v>0</v>
      </c>
      <c r="S122" s="666">
        <f t="shared" si="16"/>
        <v>0</v>
      </c>
      <c r="T122" s="667"/>
      <c r="U122" s="667"/>
      <c r="AD122" s="799"/>
    </row>
    <row r="123" spans="1:30" s="666" customFormat="1" ht="66">
      <c r="A123" s="818">
        <v>104</v>
      </c>
      <c r="B123" s="1069">
        <v>7000023216</v>
      </c>
      <c r="C123" s="1071">
        <v>10</v>
      </c>
      <c r="D123" s="1071">
        <v>390</v>
      </c>
      <c r="E123" s="1071">
        <v>240</v>
      </c>
      <c r="F123" s="1069" t="s">
        <v>790</v>
      </c>
      <c r="G123" s="1071">
        <v>100003437</v>
      </c>
      <c r="H123" s="1071">
        <v>995454</v>
      </c>
      <c r="I123" s="1158"/>
      <c r="J123" s="1071">
        <v>18</v>
      </c>
      <c r="K123" s="1157"/>
      <c r="L123" s="1069" t="s">
        <v>599</v>
      </c>
      <c r="M123" s="1071" t="s">
        <v>594</v>
      </c>
      <c r="N123" s="1071">
        <v>45</v>
      </c>
      <c r="O123" s="1144"/>
      <c r="P123" s="1103" t="str">
        <f t="shared" si="23"/>
        <v>Included</v>
      </c>
      <c r="Q123" s="1103">
        <f t="shared" si="24"/>
        <v>0</v>
      </c>
      <c r="R123" s="666">
        <f t="shared" si="25"/>
        <v>0</v>
      </c>
      <c r="S123" s="666">
        <f t="shared" si="16"/>
        <v>0</v>
      </c>
      <c r="T123" s="667"/>
      <c r="U123" s="667"/>
      <c r="AD123" s="799"/>
    </row>
    <row r="124" spans="1:30" s="666" customFormat="1" ht="49.5">
      <c r="A124" s="818">
        <v>105</v>
      </c>
      <c r="B124" s="1069">
        <v>7000023216</v>
      </c>
      <c r="C124" s="1071">
        <v>10</v>
      </c>
      <c r="D124" s="1071">
        <v>390</v>
      </c>
      <c r="E124" s="1071">
        <v>250</v>
      </c>
      <c r="F124" s="1069" t="s">
        <v>790</v>
      </c>
      <c r="G124" s="1071">
        <v>100015791</v>
      </c>
      <c r="H124" s="1071">
        <v>995454</v>
      </c>
      <c r="I124" s="1158"/>
      <c r="J124" s="1071">
        <v>18</v>
      </c>
      <c r="K124" s="1157"/>
      <c r="L124" s="1069" t="s">
        <v>707</v>
      </c>
      <c r="M124" s="1071" t="s">
        <v>598</v>
      </c>
      <c r="N124" s="1071">
        <v>720</v>
      </c>
      <c r="O124" s="1144"/>
      <c r="P124" s="1103" t="str">
        <f t="shared" si="23"/>
        <v>Included</v>
      </c>
      <c r="Q124" s="1103">
        <f t="shared" si="24"/>
        <v>0</v>
      </c>
      <c r="R124" s="666">
        <f t="shared" si="25"/>
        <v>0</v>
      </c>
      <c r="S124" s="666">
        <f t="shared" si="16"/>
        <v>0</v>
      </c>
      <c r="T124" s="667"/>
      <c r="U124" s="667"/>
      <c r="AD124" s="799"/>
    </row>
    <row r="125" spans="1:30" s="666" customFormat="1" ht="49.5">
      <c r="A125" s="818">
        <v>106</v>
      </c>
      <c r="B125" s="1069">
        <v>7000023216</v>
      </c>
      <c r="C125" s="1071">
        <v>10</v>
      </c>
      <c r="D125" s="1071">
        <v>390</v>
      </c>
      <c r="E125" s="1071">
        <v>260</v>
      </c>
      <c r="F125" s="1069" t="s">
        <v>790</v>
      </c>
      <c r="G125" s="1071">
        <v>100015792</v>
      </c>
      <c r="H125" s="1071">
        <v>995454</v>
      </c>
      <c r="I125" s="1158"/>
      <c r="J125" s="1071">
        <v>18</v>
      </c>
      <c r="K125" s="1157"/>
      <c r="L125" s="1069" t="s">
        <v>708</v>
      </c>
      <c r="M125" s="1071" t="s">
        <v>598</v>
      </c>
      <c r="N125" s="1071">
        <v>180</v>
      </c>
      <c r="O125" s="1144"/>
      <c r="P125" s="1103" t="str">
        <f t="shared" si="23"/>
        <v>Included</v>
      </c>
      <c r="Q125" s="1103">
        <f t="shared" si="24"/>
        <v>0</v>
      </c>
      <c r="R125" s="666">
        <f t="shared" si="25"/>
        <v>0</v>
      </c>
      <c r="S125" s="666">
        <f t="shared" si="16"/>
        <v>0</v>
      </c>
      <c r="T125" s="667"/>
      <c r="U125" s="667"/>
      <c r="AD125" s="799"/>
    </row>
    <row r="126" spans="1:30" s="666" customFormat="1" ht="49.5">
      <c r="A126" s="818">
        <v>107</v>
      </c>
      <c r="B126" s="1069">
        <v>7000023216</v>
      </c>
      <c r="C126" s="1071">
        <v>10</v>
      </c>
      <c r="D126" s="1071">
        <v>390</v>
      </c>
      <c r="E126" s="1071">
        <v>270</v>
      </c>
      <c r="F126" s="1069" t="s">
        <v>790</v>
      </c>
      <c r="G126" s="1071">
        <v>100015793</v>
      </c>
      <c r="H126" s="1071">
        <v>995454</v>
      </c>
      <c r="I126" s="1158"/>
      <c r="J126" s="1071">
        <v>18</v>
      </c>
      <c r="K126" s="1157"/>
      <c r="L126" s="1069" t="s">
        <v>709</v>
      </c>
      <c r="M126" s="1071" t="s">
        <v>598</v>
      </c>
      <c r="N126" s="1071">
        <v>180</v>
      </c>
      <c r="O126" s="1144"/>
      <c r="P126" s="1103" t="str">
        <f>IF(O126=0, "Included", IF(ISERROR(N126*O126), O126, N126*O126))</f>
        <v>Included</v>
      </c>
      <c r="Q126" s="1103">
        <f>S126</f>
        <v>0</v>
      </c>
      <c r="R126" s="666">
        <f>IF(P126="Included",0,P126)</f>
        <v>0</v>
      </c>
      <c r="S126" s="666">
        <f t="shared" si="16"/>
        <v>0</v>
      </c>
      <c r="T126" s="667"/>
      <c r="U126" s="667"/>
      <c r="AD126" s="799"/>
    </row>
    <row r="127" spans="1:30" s="666" customFormat="1" ht="49.5">
      <c r="A127" s="818">
        <v>108</v>
      </c>
      <c r="B127" s="1069">
        <v>7000023216</v>
      </c>
      <c r="C127" s="1071">
        <v>10</v>
      </c>
      <c r="D127" s="1071">
        <v>390</v>
      </c>
      <c r="E127" s="1071">
        <v>280</v>
      </c>
      <c r="F127" s="1069" t="s">
        <v>790</v>
      </c>
      <c r="G127" s="1071">
        <v>100015794</v>
      </c>
      <c r="H127" s="1071">
        <v>995454</v>
      </c>
      <c r="I127" s="1158"/>
      <c r="J127" s="1071">
        <v>18</v>
      </c>
      <c r="K127" s="1157"/>
      <c r="L127" s="1069" t="s">
        <v>710</v>
      </c>
      <c r="M127" s="1071" t="s">
        <v>598</v>
      </c>
      <c r="N127" s="1071">
        <v>120</v>
      </c>
      <c r="O127" s="1144"/>
      <c r="P127" s="1103" t="str">
        <f>IF(O127=0, "Included", IF(ISERROR(N127*O127), O127, N127*O127))</f>
        <v>Included</v>
      </c>
      <c r="Q127" s="1103">
        <f>S127</f>
        <v>0</v>
      </c>
      <c r="R127" s="666">
        <f>IF(P127="Included",0,P127)</f>
        <v>0</v>
      </c>
      <c r="S127" s="666">
        <f t="shared" si="16"/>
        <v>0</v>
      </c>
      <c r="T127" s="667"/>
      <c r="U127" s="667"/>
      <c r="AD127" s="799"/>
    </row>
    <row r="128" spans="1:30" s="666" customFormat="1" ht="49.5">
      <c r="A128" s="818">
        <v>109</v>
      </c>
      <c r="B128" s="1069">
        <v>7000023216</v>
      </c>
      <c r="C128" s="1071">
        <v>10</v>
      </c>
      <c r="D128" s="1071">
        <v>390</v>
      </c>
      <c r="E128" s="1071">
        <v>290</v>
      </c>
      <c r="F128" s="1069" t="s">
        <v>790</v>
      </c>
      <c r="G128" s="1071">
        <v>100008637</v>
      </c>
      <c r="H128" s="1071">
        <v>995421</v>
      </c>
      <c r="I128" s="1158"/>
      <c r="J128" s="1071">
        <v>18</v>
      </c>
      <c r="K128" s="1157"/>
      <c r="L128" s="1069" t="s">
        <v>813</v>
      </c>
      <c r="M128" s="1071" t="s">
        <v>594</v>
      </c>
      <c r="N128" s="1071">
        <v>750</v>
      </c>
      <c r="O128" s="1144"/>
      <c r="P128" s="1103" t="str">
        <f>IF(O128=0, "Included", IF(ISERROR(N128*O128), O128, N128*O128))</f>
        <v>Included</v>
      </c>
      <c r="Q128" s="1103">
        <f>S128</f>
        <v>0</v>
      </c>
      <c r="R128" s="666">
        <f>IF(P128="Included",0,P128)</f>
        <v>0</v>
      </c>
      <c r="S128" s="666">
        <f t="shared" si="16"/>
        <v>0</v>
      </c>
      <c r="T128" s="667"/>
      <c r="U128" s="667"/>
      <c r="AD128" s="799"/>
    </row>
    <row r="129" spans="1:30" s="666" customFormat="1" ht="33">
      <c r="A129" s="818">
        <v>110</v>
      </c>
      <c r="B129" s="1069">
        <v>7000023216</v>
      </c>
      <c r="C129" s="1071">
        <v>10</v>
      </c>
      <c r="D129" s="1071">
        <v>390</v>
      </c>
      <c r="E129" s="1071">
        <v>300</v>
      </c>
      <c r="F129" s="1069" t="s">
        <v>790</v>
      </c>
      <c r="G129" s="1071">
        <v>100002323</v>
      </c>
      <c r="H129" s="1071">
        <v>995429</v>
      </c>
      <c r="I129" s="1158"/>
      <c r="J129" s="1071">
        <v>18</v>
      </c>
      <c r="K129" s="1157"/>
      <c r="L129" s="1069" t="s">
        <v>814</v>
      </c>
      <c r="M129" s="1071" t="s">
        <v>574</v>
      </c>
      <c r="N129" s="1071">
        <v>1</v>
      </c>
      <c r="O129" s="1144"/>
      <c r="P129" s="1103" t="str">
        <f t="shared" ref="P129:P133" si="26">IF(O129=0, "Included", IF(ISERROR(N129*O129), O129, N129*O129))</f>
        <v>Included</v>
      </c>
      <c r="Q129" s="1103">
        <f t="shared" ref="Q129:Q133" si="27">S129</f>
        <v>0</v>
      </c>
      <c r="R129" s="666">
        <f t="shared" ref="R129:R133" si="28">IF(P129="Included",0,P129)</f>
        <v>0</v>
      </c>
      <c r="S129" s="666">
        <f t="shared" si="16"/>
        <v>0</v>
      </c>
      <c r="T129" s="667"/>
      <c r="U129" s="667"/>
      <c r="AD129" s="799"/>
    </row>
    <row r="130" spans="1:30" s="666" customFormat="1" ht="66">
      <c r="A130" s="818">
        <v>111</v>
      </c>
      <c r="B130" s="1069">
        <v>7000023217</v>
      </c>
      <c r="C130" s="1071">
        <v>10</v>
      </c>
      <c r="D130" s="1071">
        <v>400</v>
      </c>
      <c r="E130" s="1071">
        <v>10</v>
      </c>
      <c r="F130" s="1069" t="s">
        <v>756</v>
      </c>
      <c r="G130" s="1071">
        <v>100001210</v>
      </c>
      <c r="H130" s="1071">
        <v>995455</v>
      </c>
      <c r="I130" s="1158"/>
      <c r="J130" s="1071">
        <v>18</v>
      </c>
      <c r="K130" s="1157"/>
      <c r="L130" s="1069" t="s">
        <v>601</v>
      </c>
      <c r="M130" s="1071" t="s">
        <v>583</v>
      </c>
      <c r="N130" s="1071">
        <v>439</v>
      </c>
      <c r="O130" s="1144"/>
      <c r="P130" s="1103" t="str">
        <f t="shared" si="26"/>
        <v>Included</v>
      </c>
      <c r="Q130" s="1103">
        <f t="shared" si="27"/>
        <v>0</v>
      </c>
      <c r="R130" s="666">
        <f t="shared" si="28"/>
        <v>0</v>
      </c>
      <c r="S130" s="666">
        <f t="shared" si="16"/>
        <v>0</v>
      </c>
      <c r="T130" s="667"/>
      <c r="U130" s="667"/>
      <c r="AD130" s="799"/>
    </row>
    <row r="131" spans="1:30" s="666" customFormat="1" ht="82.5">
      <c r="A131" s="818">
        <v>112</v>
      </c>
      <c r="B131" s="1069">
        <v>7000023217</v>
      </c>
      <c r="C131" s="1071">
        <v>10</v>
      </c>
      <c r="D131" s="1071">
        <v>400</v>
      </c>
      <c r="E131" s="1071">
        <v>20</v>
      </c>
      <c r="F131" s="1069" t="s">
        <v>756</v>
      </c>
      <c r="G131" s="1071">
        <v>100001209</v>
      </c>
      <c r="H131" s="1071">
        <v>995455</v>
      </c>
      <c r="I131" s="1158"/>
      <c r="J131" s="1071">
        <v>18</v>
      </c>
      <c r="K131" s="1157"/>
      <c r="L131" s="1069" t="s">
        <v>716</v>
      </c>
      <c r="M131" s="1071" t="s">
        <v>583</v>
      </c>
      <c r="N131" s="1071">
        <v>161</v>
      </c>
      <c r="O131" s="1144"/>
      <c r="P131" s="1103" t="str">
        <f t="shared" si="26"/>
        <v>Included</v>
      </c>
      <c r="Q131" s="1103">
        <f t="shared" si="27"/>
        <v>0</v>
      </c>
      <c r="R131" s="666">
        <f t="shared" si="28"/>
        <v>0</v>
      </c>
      <c r="S131" s="666">
        <f t="shared" si="16"/>
        <v>0</v>
      </c>
      <c r="T131" s="667"/>
      <c r="U131" s="667"/>
      <c r="AD131" s="799"/>
    </row>
    <row r="132" spans="1:30" s="666" customFormat="1" ht="33">
      <c r="A132" s="818">
        <v>113</v>
      </c>
      <c r="B132" s="1069">
        <v>7000023217</v>
      </c>
      <c r="C132" s="1071">
        <v>10</v>
      </c>
      <c r="D132" s="1071">
        <v>400</v>
      </c>
      <c r="E132" s="1071">
        <v>30</v>
      </c>
      <c r="F132" s="1069" t="s">
        <v>756</v>
      </c>
      <c r="G132" s="1071">
        <v>100001680</v>
      </c>
      <c r="H132" s="1071">
        <v>995455</v>
      </c>
      <c r="I132" s="1158"/>
      <c r="J132" s="1071">
        <v>18</v>
      </c>
      <c r="K132" s="1157"/>
      <c r="L132" s="1069" t="s">
        <v>602</v>
      </c>
      <c r="M132" s="1071" t="s">
        <v>583</v>
      </c>
      <c r="N132" s="1071">
        <v>22</v>
      </c>
      <c r="O132" s="1144"/>
      <c r="P132" s="1103" t="str">
        <f t="shared" si="26"/>
        <v>Included</v>
      </c>
      <c r="Q132" s="1103">
        <f t="shared" si="27"/>
        <v>0</v>
      </c>
      <c r="R132" s="666">
        <f t="shared" si="28"/>
        <v>0</v>
      </c>
      <c r="S132" s="666">
        <f t="shared" si="16"/>
        <v>0</v>
      </c>
      <c r="T132" s="667"/>
      <c r="U132" s="667"/>
      <c r="AD132" s="799"/>
    </row>
    <row r="133" spans="1:30" s="666" customFormat="1" ht="33">
      <c r="A133" s="818">
        <v>114</v>
      </c>
      <c r="B133" s="1069">
        <v>7000023217</v>
      </c>
      <c r="C133" s="1071">
        <v>10</v>
      </c>
      <c r="D133" s="1071">
        <v>400</v>
      </c>
      <c r="E133" s="1071">
        <v>40</v>
      </c>
      <c r="F133" s="1069" t="s">
        <v>756</v>
      </c>
      <c r="G133" s="1071">
        <v>100001681</v>
      </c>
      <c r="H133" s="1071">
        <v>995455</v>
      </c>
      <c r="I133" s="1158"/>
      <c r="J133" s="1071">
        <v>18</v>
      </c>
      <c r="K133" s="1157"/>
      <c r="L133" s="1069" t="s">
        <v>603</v>
      </c>
      <c r="M133" s="1071" t="s">
        <v>583</v>
      </c>
      <c r="N133" s="1071">
        <v>30</v>
      </c>
      <c r="O133" s="1144"/>
      <c r="P133" s="1103" t="str">
        <f t="shared" si="26"/>
        <v>Included</v>
      </c>
      <c r="Q133" s="1103">
        <f t="shared" si="27"/>
        <v>0</v>
      </c>
      <c r="R133" s="666">
        <f t="shared" si="28"/>
        <v>0</v>
      </c>
      <c r="S133" s="666">
        <f t="shared" si="16"/>
        <v>0</v>
      </c>
      <c r="T133" s="667"/>
      <c r="U133" s="667"/>
      <c r="AD133" s="799"/>
    </row>
    <row r="134" spans="1:30" s="1125" customFormat="1" ht="39" customHeight="1">
      <c r="A134" s="1116" t="s">
        <v>341</v>
      </c>
      <c r="B134" s="1117" t="str">
        <f>+'Sch-2'!B124</f>
        <v xml:space="preserve">Bay extension at SIKAR-II               </v>
      </c>
      <c r="C134" s="1118"/>
      <c r="D134" s="1118"/>
      <c r="E134" s="1118"/>
      <c r="F134" s="1119"/>
      <c r="G134" s="1118"/>
      <c r="H134" s="1118"/>
      <c r="I134" s="1119"/>
      <c r="J134" s="1119"/>
      <c r="K134" s="1119"/>
      <c r="L134" s="1120"/>
      <c r="M134" s="1121"/>
      <c r="N134" s="1121"/>
      <c r="O134" s="1121"/>
      <c r="P134" s="1121"/>
      <c r="Q134" s="1121"/>
      <c r="R134" s="1122"/>
      <c r="S134" s="1123"/>
      <c r="T134" s="1124"/>
      <c r="U134" s="1124"/>
      <c r="AD134" s="1126"/>
    </row>
    <row r="135" spans="1:30" s="666" customFormat="1" ht="16.5">
      <c r="A135" s="1049">
        <v>1</v>
      </c>
      <c r="B135" s="1069">
        <v>7000023320</v>
      </c>
      <c r="C135" s="1071">
        <v>10</v>
      </c>
      <c r="D135" s="1071">
        <v>230</v>
      </c>
      <c r="E135" s="1071">
        <v>10</v>
      </c>
      <c r="F135" s="1069" t="s">
        <v>815</v>
      </c>
      <c r="G135" s="1071">
        <v>170000502</v>
      </c>
      <c r="H135" s="1071">
        <v>998713</v>
      </c>
      <c r="I135" s="1158"/>
      <c r="J135" s="1071">
        <v>18</v>
      </c>
      <c r="K135" s="1157"/>
      <c r="L135" s="1069" t="s">
        <v>717</v>
      </c>
      <c r="M135" s="1071" t="s">
        <v>570</v>
      </c>
      <c r="N135" s="1071">
        <v>2</v>
      </c>
      <c r="O135" s="1144"/>
      <c r="P135" s="1103" t="str">
        <f>IF(O135=0, "Included", IF(ISERROR(N135*O135), O135, N135*O135))</f>
        <v>Included</v>
      </c>
      <c r="Q135" s="1103">
        <f>S135</f>
        <v>0</v>
      </c>
      <c r="R135" s="666">
        <f>IF(P135="Included",0,P135)</f>
        <v>0</v>
      </c>
      <c r="S135" s="666">
        <f>IF(K135="",(R135*J135/100),(R135*K135))</f>
        <v>0</v>
      </c>
      <c r="T135" s="667"/>
      <c r="U135" s="667"/>
      <c r="AD135" s="799"/>
    </row>
    <row r="136" spans="1:30" s="666" customFormat="1" ht="16.5">
      <c r="A136" s="1049">
        <v>2</v>
      </c>
      <c r="B136" s="1069">
        <v>7000023320</v>
      </c>
      <c r="C136" s="1071">
        <v>10</v>
      </c>
      <c r="D136" s="1071">
        <v>230</v>
      </c>
      <c r="E136" s="1071">
        <v>20</v>
      </c>
      <c r="F136" s="1069" t="s">
        <v>815</v>
      </c>
      <c r="G136" s="1071">
        <v>170000530</v>
      </c>
      <c r="H136" s="1071">
        <v>998734</v>
      </c>
      <c r="I136" s="1158"/>
      <c r="J136" s="1071">
        <v>18</v>
      </c>
      <c r="K136" s="1157"/>
      <c r="L136" s="1069" t="s">
        <v>718</v>
      </c>
      <c r="M136" s="1071" t="s">
        <v>570</v>
      </c>
      <c r="N136" s="1071">
        <v>2</v>
      </c>
      <c r="O136" s="1144"/>
      <c r="P136" s="1103" t="str">
        <f>IF(O136=0, "Included", IF(ISERROR(N136*O136), O136, N136*O136))</f>
        <v>Included</v>
      </c>
      <c r="Q136" s="1103">
        <f>S136</f>
        <v>0</v>
      </c>
      <c r="R136" s="666">
        <f>IF(P136="Included",0,P136)</f>
        <v>0</v>
      </c>
      <c r="S136" s="666">
        <f t="shared" ref="S136:S151" si="29">IF(K136="",(R136*J136/100),(R136*K136))</f>
        <v>0</v>
      </c>
      <c r="T136" s="667"/>
      <c r="U136" s="667"/>
      <c r="AD136" s="799"/>
    </row>
    <row r="137" spans="1:30" s="666" customFormat="1" ht="33">
      <c r="A137" s="1049">
        <v>3</v>
      </c>
      <c r="B137" s="1069">
        <v>7000023320</v>
      </c>
      <c r="C137" s="1071">
        <v>10</v>
      </c>
      <c r="D137" s="1071">
        <v>230</v>
      </c>
      <c r="E137" s="1071">
        <v>30</v>
      </c>
      <c r="F137" s="1069" t="s">
        <v>815</v>
      </c>
      <c r="G137" s="1071">
        <v>170000503</v>
      </c>
      <c r="H137" s="1071">
        <v>998713</v>
      </c>
      <c r="I137" s="1158"/>
      <c r="J137" s="1071">
        <v>18</v>
      </c>
      <c r="K137" s="1157"/>
      <c r="L137" s="1069" t="s">
        <v>719</v>
      </c>
      <c r="M137" s="1071" t="s">
        <v>570</v>
      </c>
      <c r="N137" s="1071">
        <v>3</v>
      </c>
      <c r="O137" s="1144"/>
      <c r="P137" s="1103" t="str">
        <f>IF(O137=0, "Included", IF(ISERROR(N137*O137), O137, N137*O137))</f>
        <v>Included</v>
      </c>
      <c r="Q137" s="1103">
        <f>S137</f>
        <v>0</v>
      </c>
      <c r="R137" s="666">
        <f>IF(P137="Included",0,P137)</f>
        <v>0</v>
      </c>
      <c r="S137" s="666">
        <f t="shared" si="29"/>
        <v>0</v>
      </c>
      <c r="T137" s="667"/>
      <c r="U137" s="667"/>
      <c r="AD137" s="799"/>
    </row>
    <row r="138" spans="1:30" s="666" customFormat="1" ht="33">
      <c r="A138" s="1049">
        <v>4</v>
      </c>
      <c r="B138" s="1069">
        <v>7000023320</v>
      </c>
      <c r="C138" s="1071">
        <v>10</v>
      </c>
      <c r="D138" s="1071">
        <v>230</v>
      </c>
      <c r="E138" s="1071">
        <v>40</v>
      </c>
      <c r="F138" s="1069" t="s">
        <v>815</v>
      </c>
      <c r="G138" s="1071">
        <v>170000504</v>
      </c>
      <c r="H138" s="1071">
        <v>998713</v>
      </c>
      <c r="I138" s="1158"/>
      <c r="J138" s="1071">
        <v>18</v>
      </c>
      <c r="K138" s="1157"/>
      <c r="L138" s="1069" t="s">
        <v>720</v>
      </c>
      <c r="M138" s="1071" t="s">
        <v>621</v>
      </c>
      <c r="N138" s="1071">
        <v>1</v>
      </c>
      <c r="O138" s="1144"/>
      <c r="P138" s="1103" t="str">
        <f t="shared" ref="P138:P147" si="30">IF(O138=0, "Included", IF(ISERROR(N138*O138), O138, N138*O138))</f>
        <v>Included</v>
      </c>
      <c r="Q138" s="1103">
        <f t="shared" ref="Q138:Q147" si="31">S138</f>
        <v>0</v>
      </c>
      <c r="R138" s="666">
        <f t="shared" ref="R138:R147" si="32">IF(P138="Included",0,P138)</f>
        <v>0</v>
      </c>
      <c r="S138" s="666">
        <f t="shared" si="29"/>
        <v>0</v>
      </c>
      <c r="T138" s="667"/>
      <c r="U138" s="667"/>
      <c r="AD138" s="799"/>
    </row>
    <row r="139" spans="1:30" s="666" customFormat="1" ht="33">
      <c r="A139" s="1049">
        <v>5</v>
      </c>
      <c r="B139" s="1069">
        <v>7000023320</v>
      </c>
      <c r="C139" s="1071">
        <v>10</v>
      </c>
      <c r="D139" s="1071">
        <v>230</v>
      </c>
      <c r="E139" s="1071">
        <v>50</v>
      </c>
      <c r="F139" s="1069" t="s">
        <v>815</v>
      </c>
      <c r="G139" s="1071">
        <v>170000501</v>
      </c>
      <c r="H139" s="1071">
        <v>998734</v>
      </c>
      <c r="I139" s="1158"/>
      <c r="J139" s="1071">
        <v>18</v>
      </c>
      <c r="K139" s="1157"/>
      <c r="L139" s="1069" t="s">
        <v>721</v>
      </c>
      <c r="M139" s="1071" t="s">
        <v>621</v>
      </c>
      <c r="N139" s="1071">
        <v>1</v>
      </c>
      <c r="O139" s="1144"/>
      <c r="P139" s="1103" t="str">
        <f t="shared" si="30"/>
        <v>Included</v>
      </c>
      <c r="Q139" s="1103">
        <f t="shared" si="31"/>
        <v>0</v>
      </c>
      <c r="R139" s="666">
        <f t="shared" si="32"/>
        <v>0</v>
      </c>
      <c r="S139" s="666">
        <f t="shared" si="29"/>
        <v>0</v>
      </c>
      <c r="T139" s="667"/>
      <c r="U139" s="667"/>
      <c r="AD139" s="799"/>
    </row>
    <row r="140" spans="1:30" s="666" customFormat="1" ht="82.5">
      <c r="A140" s="1049">
        <v>6</v>
      </c>
      <c r="B140" s="1069">
        <v>7000023321</v>
      </c>
      <c r="C140" s="1071">
        <v>10</v>
      </c>
      <c r="D140" s="1071">
        <v>240</v>
      </c>
      <c r="E140" s="1071">
        <v>10</v>
      </c>
      <c r="F140" s="1069" t="s">
        <v>816</v>
      </c>
      <c r="G140" s="1071">
        <v>100002812</v>
      </c>
      <c r="H140" s="1071">
        <v>998734</v>
      </c>
      <c r="I140" s="1158"/>
      <c r="J140" s="1071">
        <v>18</v>
      </c>
      <c r="K140" s="1157"/>
      <c r="L140" s="1069" t="s">
        <v>642</v>
      </c>
      <c r="M140" s="1071" t="s">
        <v>570</v>
      </c>
      <c r="N140" s="1071">
        <v>1</v>
      </c>
      <c r="O140" s="1144"/>
      <c r="P140" s="1103" t="str">
        <f t="shared" si="30"/>
        <v>Included</v>
      </c>
      <c r="Q140" s="1103">
        <f t="shared" si="31"/>
        <v>0</v>
      </c>
      <c r="R140" s="666">
        <f t="shared" si="32"/>
        <v>0</v>
      </c>
      <c r="S140" s="666">
        <f t="shared" si="29"/>
        <v>0</v>
      </c>
      <c r="T140" s="667"/>
      <c r="U140" s="667"/>
      <c r="AD140" s="799"/>
    </row>
    <row r="141" spans="1:30" s="666" customFormat="1" ht="33">
      <c r="A141" s="1049">
        <v>7</v>
      </c>
      <c r="B141" s="1069">
        <v>7000023321</v>
      </c>
      <c r="C141" s="1071">
        <v>10</v>
      </c>
      <c r="D141" s="1071">
        <v>240</v>
      </c>
      <c r="E141" s="1071">
        <v>20</v>
      </c>
      <c r="F141" s="1069" t="s">
        <v>816</v>
      </c>
      <c r="G141" s="1071">
        <v>170000433</v>
      </c>
      <c r="H141" s="1071">
        <v>998734</v>
      </c>
      <c r="I141" s="1158"/>
      <c r="J141" s="1071">
        <v>18</v>
      </c>
      <c r="K141" s="1157"/>
      <c r="L141" s="1069" t="s">
        <v>643</v>
      </c>
      <c r="M141" s="1071" t="s">
        <v>570</v>
      </c>
      <c r="N141" s="1071">
        <v>4</v>
      </c>
      <c r="O141" s="1144"/>
      <c r="P141" s="1103" t="str">
        <f t="shared" si="30"/>
        <v>Included</v>
      </c>
      <c r="Q141" s="1103">
        <f t="shared" si="31"/>
        <v>0</v>
      </c>
      <c r="R141" s="666">
        <f t="shared" si="32"/>
        <v>0</v>
      </c>
      <c r="S141" s="666">
        <f t="shared" si="29"/>
        <v>0</v>
      </c>
      <c r="T141" s="667"/>
      <c r="U141" s="667"/>
      <c r="AD141" s="799"/>
    </row>
    <row r="142" spans="1:30" s="666" customFormat="1" ht="33">
      <c r="A142" s="1049">
        <v>8</v>
      </c>
      <c r="B142" s="1069">
        <v>7000023321</v>
      </c>
      <c r="C142" s="1071">
        <v>10</v>
      </c>
      <c r="D142" s="1071">
        <v>240</v>
      </c>
      <c r="E142" s="1071">
        <v>40</v>
      </c>
      <c r="F142" s="1069" t="s">
        <v>816</v>
      </c>
      <c r="G142" s="1071">
        <v>100002825</v>
      </c>
      <c r="H142" s="1071">
        <v>998734</v>
      </c>
      <c r="I142" s="1158"/>
      <c r="J142" s="1071">
        <v>18</v>
      </c>
      <c r="K142" s="1157"/>
      <c r="L142" s="1069" t="s">
        <v>644</v>
      </c>
      <c r="M142" s="1071" t="s">
        <v>574</v>
      </c>
      <c r="N142" s="1071">
        <v>2</v>
      </c>
      <c r="O142" s="1144"/>
      <c r="P142" s="1103" t="str">
        <f t="shared" si="30"/>
        <v>Included</v>
      </c>
      <c r="Q142" s="1103">
        <f t="shared" si="31"/>
        <v>0</v>
      </c>
      <c r="R142" s="666">
        <f t="shared" si="32"/>
        <v>0</v>
      </c>
      <c r="S142" s="666">
        <f t="shared" si="29"/>
        <v>0</v>
      </c>
      <c r="T142" s="667"/>
      <c r="U142" s="667"/>
      <c r="AD142" s="799"/>
    </row>
    <row r="143" spans="1:30" s="666" customFormat="1" ht="33">
      <c r="A143" s="1049">
        <v>9</v>
      </c>
      <c r="B143" s="1069">
        <v>7000023321</v>
      </c>
      <c r="C143" s="1071">
        <v>10</v>
      </c>
      <c r="D143" s="1071">
        <v>240</v>
      </c>
      <c r="E143" s="1071">
        <v>50</v>
      </c>
      <c r="F143" s="1069" t="s">
        <v>816</v>
      </c>
      <c r="G143" s="1071">
        <v>170000550</v>
      </c>
      <c r="H143" s="1071">
        <v>998336</v>
      </c>
      <c r="I143" s="1158"/>
      <c r="J143" s="1071">
        <v>18</v>
      </c>
      <c r="K143" s="1157"/>
      <c r="L143" s="1069" t="s">
        <v>645</v>
      </c>
      <c r="M143" s="1071" t="s">
        <v>570</v>
      </c>
      <c r="N143" s="1071">
        <v>2</v>
      </c>
      <c r="O143" s="1144"/>
      <c r="P143" s="1103" t="str">
        <f t="shared" si="30"/>
        <v>Included</v>
      </c>
      <c r="Q143" s="1103">
        <f t="shared" si="31"/>
        <v>0</v>
      </c>
      <c r="R143" s="666">
        <f t="shared" si="32"/>
        <v>0</v>
      </c>
      <c r="S143" s="666">
        <f t="shared" si="29"/>
        <v>0</v>
      </c>
      <c r="T143" s="667"/>
      <c r="U143" s="667"/>
      <c r="AD143" s="799"/>
    </row>
    <row r="144" spans="1:30" s="666" customFormat="1" ht="33">
      <c r="A144" s="1049">
        <v>10</v>
      </c>
      <c r="B144" s="1069">
        <v>7000023321</v>
      </c>
      <c r="C144" s="1071">
        <v>10</v>
      </c>
      <c r="D144" s="1071">
        <v>240</v>
      </c>
      <c r="E144" s="1071">
        <v>60</v>
      </c>
      <c r="F144" s="1069" t="s">
        <v>816</v>
      </c>
      <c r="G144" s="1071">
        <v>100002829</v>
      </c>
      <c r="H144" s="1071">
        <v>998734</v>
      </c>
      <c r="I144" s="1158"/>
      <c r="J144" s="1071">
        <v>18</v>
      </c>
      <c r="K144" s="1157"/>
      <c r="L144" s="1069" t="s">
        <v>646</v>
      </c>
      <c r="M144" s="1071" t="s">
        <v>574</v>
      </c>
      <c r="N144" s="1071">
        <v>1</v>
      </c>
      <c r="O144" s="1144"/>
      <c r="P144" s="1103" t="str">
        <f t="shared" si="30"/>
        <v>Included</v>
      </c>
      <c r="Q144" s="1103">
        <f t="shared" si="31"/>
        <v>0</v>
      </c>
      <c r="R144" s="666">
        <f t="shared" si="32"/>
        <v>0</v>
      </c>
      <c r="S144" s="666">
        <f t="shared" si="29"/>
        <v>0</v>
      </c>
      <c r="T144" s="667"/>
      <c r="U144" s="667"/>
      <c r="AD144" s="799"/>
    </row>
    <row r="145" spans="1:30" s="666" customFormat="1" ht="33">
      <c r="A145" s="1049">
        <v>11</v>
      </c>
      <c r="B145" s="1069">
        <v>7000023321</v>
      </c>
      <c r="C145" s="1071">
        <v>10</v>
      </c>
      <c r="D145" s="1071">
        <v>240</v>
      </c>
      <c r="E145" s="1071">
        <v>70</v>
      </c>
      <c r="F145" s="1069" t="s">
        <v>816</v>
      </c>
      <c r="G145" s="1071">
        <v>170000375</v>
      </c>
      <c r="H145" s="1071">
        <v>998734</v>
      </c>
      <c r="I145" s="1158"/>
      <c r="J145" s="1071">
        <v>18</v>
      </c>
      <c r="K145" s="1157"/>
      <c r="L145" s="1069" t="s">
        <v>647</v>
      </c>
      <c r="M145" s="1071" t="s">
        <v>570</v>
      </c>
      <c r="N145" s="1071">
        <v>1</v>
      </c>
      <c r="O145" s="1144"/>
      <c r="P145" s="1103" t="str">
        <f t="shared" si="30"/>
        <v>Included</v>
      </c>
      <c r="Q145" s="1103">
        <f t="shared" si="31"/>
        <v>0</v>
      </c>
      <c r="R145" s="666">
        <f t="shared" si="32"/>
        <v>0</v>
      </c>
      <c r="S145" s="666">
        <f t="shared" si="29"/>
        <v>0</v>
      </c>
      <c r="T145" s="667"/>
      <c r="U145" s="667"/>
      <c r="AD145" s="799"/>
    </row>
    <row r="146" spans="1:30" s="666" customFormat="1" ht="33">
      <c r="A146" s="1049">
        <v>12</v>
      </c>
      <c r="B146" s="1069">
        <v>7000023321</v>
      </c>
      <c r="C146" s="1071">
        <v>10</v>
      </c>
      <c r="D146" s="1071">
        <v>240</v>
      </c>
      <c r="E146" s="1071">
        <v>80</v>
      </c>
      <c r="F146" s="1069" t="s">
        <v>816</v>
      </c>
      <c r="G146" s="1071">
        <v>170000376</v>
      </c>
      <c r="H146" s="1071">
        <v>998734</v>
      </c>
      <c r="I146" s="1158"/>
      <c r="J146" s="1071">
        <v>18</v>
      </c>
      <c r="K146" s="1157"/>
      <c r="L146" s="1069" t="s">
        <v>818</v>
      </c>
      <c r="M146" s="1071" t="s">
        <v>570</v>
      </c>
      <c r="N146" s="1071">
        <v>1</v>
      </c>
      <c r="O146" s="1144"/>
      <c r="P146" s="1103" t="str">
        <f t="shared" si="30"/>
        <v>Included</v>
      </c>
      <c r="Q146" s="1103">
        <f t="shared" si="31"/>
        <v>0</v>
      </c>
      <c r="R146" s="666">
        <f t="shared" si="32"/>
        <v>0</v>
      </c>
      <c r="S146" s="666">
        <f t="shared" si="29"/>
        <v>0</v>
      </c>
      <c r="T146" s="667"/>
      <c r="U146" s="667"/>
      <c r="AD146" s="799"/>
    </row>
    <row r="147" spans="1:30" s="666" customFormat="1" ht="33">
      <c r="A147" s="1049">
        <v>13</v>
      </c>
      <c r="B147" s="1069">
        <v>7000023321</v>
      </c>
      <c r="C147" s="1071">
        <v>10</v>
      </c>
      <c r="D147" s="1071">
        <v>240</v>
      </c>
      <c r="E147" s="1071">
        <v>90</v>
      </c>
      <c r="F147" s="1069" t="s">
        <v>816</v>
      </c>
      <c r="G147" s="1071">
        <v>170000377</v>
      </c>
      <c r="H147" s="1071">
        <v>998734</v>
      </c>
      <c r="I147" s="1158"/>
      <c r="J147" s="1071">
        <v>18</v>
      </c>
      <c r="K147" s="1157"/>
      <c r="L147" s="1069" t="s">
        <v>819</v>
      </c>
      <c r="M147" s="1071" t="s">
        <v>570</v>
      </c>
      <c r="N147" s="1071">
        <v>1</v>
      </c>
      <c r="O147" s="1144"/>
      <c r="P147" s="1103" t="str">
        <f t="shared" si="30"/>
        <v>Included</v>
      </c>
      <c r="Q147" s="1103">
        <f t="shared" si="31"/>
        <v>0</v>
      </c>
      <c r="R147" s="666">
        <f t="shared" si="32"/>
        <v>0</v>
      </c>
      <c r="S147" s="666">
        <f t="shared" si="29"/>
        <v>0</v>
      </c>
      <c r="T147" s="667"/>
      <c r="U147" s="667"/>
      <c r="AD147" s="799"/>
    </row>
    <row r="148" spans="1:30" s="666" customFormat="1" ht="33">
      <c r="A148" s="1049">
        <v>14</v>
      </c>
      <c r="B148" s="1069">
        <v>7000023321</v>
      </c>
      <c r="C148" s="1071">
        <v>10</v>
      </c>
      <c r="D148" s="1071">
        <v>240</v>
      </c>
      <c r="E148" s="1071">
        <v>100</v>
      </c>
      <c r="F148" s="1069" t="s">
        <v>816</v>
      </c>
      <c r="G148" s="1071">
        <v>170000551</v>
      </c>
      <c r="H148" s="1071">
        <v>998336</v>
      </c>
      <c r="I148" s="1158"/>
      <c r="J148" s="1071">
        <v>18</v>
      </c>
      <c r="K148" s="1157"/>
      <c r="L148" s="1069" t="s">
        <v>791</v>
      </c>
      <c r="M148" s="1071" t="s">
        <v>570</v>
      </c>
      <c r="N148" s="1071">
        <v>4</v>
      </c>
      <c r="O148" s="1144"/>
      <c r="P148" s="1103" t="str">
        <f>IF(O148=0, "Included", IF(ISERROR(N148*O148), O148, N148*O148))</f>
        <v>Included</v>
      </c>
      <c r="Q148" s="1103">
        <f>S148</f>
        <v>0</v>
      </c>
      <c r="R148" s="666">
        <f>IF(P148="Included",0,P148)</f>
        <v>0</v>
      </c>
      <c r="S148" s="666">
        <f t="shared" si="29"/>
        <v>0</v>
      </c>
      <c r="T148" s="667"/>
      <c r="U148" s="667"/>
      <c r="AD148" s="799"/>
    </row>
    <row r="149" spans="1:30" s="666" customFormat="1" ht="33">
      <c r="A149" s="1049">
        <v>15</v>
      </c>
      <c r="B149" s="1069">
        <v>7000023321</v>
      </c>
      <c r="C149" s="1071">
        <v>10</v>
      </c>
      <c r="D149" s="1071">
        <v>240</v>
      </c>
      <c r="E149" s="1071">
        <v>110</v>
      </c>
      <c r="F149" s="1069" t="s">
        <v>816</v>
      </c>
      <c r="G149" s="1071">
        <v>100002882</v>
      </c>
      <c r="H149" s="1071">
        <v>998336</v>
      </c>
      <c r="I149" s="1158"/>
      <c r="J149" s="1071">
        <v>18</v>
      </c>
      <c r="K149" s="1157"/>
      <c r="L149" s="1069" t="s">
        <v>792</v>
      </c>
      <c r="M149" s="1071" t="s">
        <v>580</v>
      </c>
      <c r="N149" s="1071">
        <v>1</v>
      </c>
      <c r="O149" s="1144"/>
      <c r="P149" s="1103" t="str">
        <f>IF(O149=0, "Included", IF(ISERROR(N149*O149), O149, N149*O149))</f>
        <v>Included</v>
      </c>
      <c r="Q149" s="1103">
        <f>S149</f>
        <v>0</v>
      </c>
      <c r="R149" s="666">
        <f>IF(P149="Included",0,P149)</f>
        <v>0</v>
      </c>
      <c r="S149" s="666">
        <f t="shared" si="29"/>
        <v>0</v>
      </c>
      <c r="T149" s="667"/>
      <c r="U149" s="667"/>
      <c r="AD149" s="799"/>
    </row>
    <row r="150" spans="1:30" s="666" customFormat="1" ht="33">
      <c r="A150" s="1049">
        <v>16</v>
      </c>
      <c r="B150" s="1069">
        <v>7000023321</v>
      </c>
      <c r="C150" s="1071">
        <v>10</v>
      </c>
      <c r="D150" s="1071">
        <v>240</v>
      </c>
      <c r="E150" s="1071">
        <v>120</v>
      </c>
      <c r="F150" s="1069" t="s">
        <v>816</v>
      </c>
      <c r="G150" s="1071">
        <v>170000356</v>
      </c>
      <c r="H150" s="1071">
        <v>998336</v>
      </c>
      <c r="I150" s="1158"/>
      <c r="J150" s="1071">
        <v>18</v>
      </c>
      <c r="K150" s="1157"/>
      <c r="L150" s="1069" t="s">
        <v>793</v>
      </c>
      <c r="M150" s="1071" t="s">
        <v>570</v>
      </c>
      <c r="N150" s="1071">
        <v>1</v>
      </c>
      <c r="O150" s="1144"/>
      <c r="P150" s="1103" t="str">
        <f>IF(O150=0, "Included", IF(ISERROR(N150*O150), O150, N150*O150))</f>
        <v>Included</v>
      </c>
      <c r="Q150" s="1103">
        <f>S150</f>
        <v>0</v>
      </c>
      <c r="R150" s="666">
        <f>IF(P150="Included",0,P150)</f>
        <v>0</v>
      </c>
      <c r="S150" s="666">
        <f t="shared" si="29"/>
        <v>0</v>
      </c>
      <c r="T150" s="667"/>
      <c r="U150" s="667"/>
      <c r="AD150" s="799"/>
    </row>
    <row r="151" spans="1:30" s="666" customFormat="1" ht="33">
      <c r="A151" s="1049">
        <v>17</v>
      </c>
      <c r="B151" s="1069">
        <v>7000023321</v>
      </c>
      <c r="C151" s="1071">
        <v>10</v>
      </c>
      <c r="D151" s="1071">
        <v>240</v>
      </c>
      <c r="E151" s="1071">
        <v>220</v>
      </c>
      <c r="F151" s="1069" t="s">
        <v>816</v>
      </c>
      <c r="G151" s="1071">
        <v>100003449</v>
      </c>
      <c r="H151" s="1071">
        <v>998734</v>
      </c>
      <c r="I151" s="1158"/>
      <c r="J151" s="1071">
        <v>18</v>
      </c>
      <c r="K151" s="1157"/>
      <c r="L151" s="1069" t="s">
        <v>794</v>
      </c>
      <c r="M151" s="1071" t="s">
        <v>570</v>
      </c>
      <c r="N151" s="1071">
        <v>2</v>
      </c>
      <c r="O151" s="1144"/>
      <c r="P151" s="1103" t="str">
        <f t="shared" ref="P151" si="33">IF(O151=0, "Included", IF(ISERROR(N151*O151), O151, N151*O151))</f>
        <v>Included</v>
      </c>
      <c r="Q151" s="1103">
        <f t="shared" ref="Q151" si="34">S151</f>
        <v>0</v>
      </c>
      <c r="R151" s="666">
        <f t="shared" ref="R151" si="35">IF(P151="Included",0,P151)</f>
        <v>0</v>
      </c>
      <c r="S151" s="666">
        <f t="shared" si="29"/>
        <v>0</v>
      </c>
      <c r="T151" s="667"/>
      <c r="U151" s="667"/>
      <c r="AD151" s="799"/>
    </row>
    <row r="152" spans="1:30" s="666" customFormat="1" ht="33">
      <c r="A152" s="1049">
        <v>18</v>
      </c>
      <c r="B152" s="1069">
        <v>7000023321</v>
      </c>
      <c r="C152" s="1071">
        <v>10</v>
      </c>
      <c r="D152" s="1071">
        <v>240</v>
      </c>
      <c r="E152" s="1071">
        <v>230</v>
      </c>
      <c r="F152" s="1069" t="s">
        <v>816</v>
      </c>
      <c r="G152" s="1071">
        <v>170000437</v>
      </c>
      <c r="H152" s="1071">
        <v>998734</v>
      </c>
      <c r="I152" s="1158"/>
      <c r="J152" s="1071">
        <v>18</v>
      </c>
      <c r="K152" s="1157"/>
      <c r="L152" s="1069" t="s">
        <v>795</v>
      </c>
      <c r="M152" s="1071" t="s">
        <v>570</v>
      </c>
      <c r="N152" s="1071">
        <v>2</v>
      </c>
      <c r="O152" s="1144"/>
      <c r="P152" s="1103" t="str">
        <f>IF(O152=0, "Included", IF(ISERROR(N152*O152), O152, N152*O152))</f>
        <v>Included</v>
      </c>
      <c r="Q152" s="1103">
        <f>S152</f>
        <v>0</v>
      </c>
      <c r="R152" s="666">
        <f>IF(P152="Included",0,P152)</f>
        <v>0</v>
      </c>
      <c r="S152" s="666">
        <f t="shared" ref="S152:S167" si="36">IF(K152="",(R152*J152/100),(R152*K152))</f>
        <v>0</v>
      </c>
      <c r="T152" s="667"/>
      <c r="U152" s="667"/>
      <c r="AD152" s="799"/>
    </row>
    <row r="153" spans="1:30" s="666" customFormat="1" ht="33">
      <c r="A153" s="1049">
        <v>19</v>
      </c>
      <c r="B153" s="1069">
        <v>7000023322</v>
      </c>
      <c r="C153" s="1071">
        <v>10</v>
      </c>
      <c r="D153" s="1071">
        <v>250</v>
      </c>
      <c r="E153" s="1071">
        <v>10</v>
      </c>
      <c r="F153" s="1069" t="s">
        <v>653</v>
      </c>
      <c r="G153" s="1071">
        <v>100000133</v>
      </c>
      <c r="H153" s="1071">
        <v>998736</v>
      </c>
      <c r="I153" s="1158"/>
      <c r="J153" s="1071">
        <v>18</v>
      </c>
      <c r="K153" s="1157"/>
      <c r="L153" s="1069" t="s">
        <v>661</v>
      </c>
      <c r="M153" s="1071" t="s">
        <v>570</v>
      </c>
      <c r="N153" s="1071">
        <v>4</v>
      </c>
      <c r="O153" s="1144"/>
      <c r="P153" s="1103" t="str">
        <f>IF(O153=0, "Included", IF(ISERROR(N153*O153), O153, N153*O153))</f>
        <v>Included</v>
      </c>
      <c r="Q153" s="1103">
        <f>S153</f>
        <v>0</v>
      </c>
      <c r="R153" s="666">
        <f>IF(P153="Included",0,P153)</f>
        <v>0</v>
      </c>
      <c r="S153" s="666">
        <f t="shared" si="36"/>
        <v>0</v>
      </c>
      <c r="T153" s="667"/>
      <c r="U153" s="667"/>
      <c r="AD153" s="799"/>
    </row>
    <row r="154" spans="1:30" s="666" customFormat="1" ht="33">
      <c r="A154" s="1049">
        <v>20</v>
      </c>
      <c r="B154" s="1069">
        <v>7000023322</v>
      </c>
      <c r="C154" s="1071">
        <v>10</v>
      </c>
      <c r="D154" s="1071">
        <v>250</v>
      </c>
      <c r="E154" s="1071">
        <v>20</v>
      </c>
      <c r="F154" s="1069" t="s">
        <v>653</v>
      </c>
      <c r="G154" s="1071">
        <v>100000134</v>
      </c>
      <c r="H154" s="1071">
        <v>998736</v>
      </c>
      <c r="I154" s="1158"/>
      <c r="J154" s="1071">
        <v>18</v>
      </c>
      <c r="K154" s="1157"/>
      <c r="L154" s="1069" t="s">
        <v>662</v>
      </c>
      <c r="M154" s="1071" t="s">
        <v>570</v>
      </c>
      <c r="N154" s="1071">
        <v>2</v>
      </c>
      <c r="O154" s="1144"/>
      <c r="P154" s="1103" t="str">
        <f t="shared" ref="P154:P163" si="37">IF(O154=0, "Included", IF(ISERROR(N154*O154), O154, N154*O154))</f>
        <v>Included</v>
      </c>
      <c r="Q154" s="1103">
        <f t="shared" ref="Q154:Q163" si="38">S154</f>
        <v>0</v>
      </c>
      <c r="R154" s="666">
        <f t="shared" ref="R154:R163" si="39">IF(P154="Included",0,P154)</f>
        <v>0</v>
      </c>
      <c r="S154" s="666">
        <f t="shared" si="36"/>
        <v>0</v>
      </c>
      <c r="T154" s="667"/>
      <c r="U154" s="667"/>
      <c r="AD154" s="799"/>
    </row>
    <row r="155" spans="1:30" s="666" customFormat="1" ht="33">
      <c r="A155" s="1049">
        <v>21</v>
      </c>
      <c r="B155" s="1069">
        <v>7000023322</v>
      </c>
      <c r="C155" s="1071">
        <v>10</v>
      </c>
      <c r="D155" s="1071">
        <v>250</v>
      </c>
      <c r="E155" s="1071">
        <v>30</v>
      </c>
      <c r="F155" s="1069" t="s">
        <v>653</v>
      </c>
      <c r="G155" s="1071">
        <v>100000136</v>
      </c>
      <c r="H155" s="1071">
        <v>998736</v>
      </c>
      <c r="I155" s="1158"/>
      <c r="J155" s="1071">
        <v>18</v>
      </c>
      <c r="K155" s="1157"/>
      <c r="L155" s="1069" t="s">
        <v>674</v>
      </c>
      <c r="M155" s="1071" t="s">
        <v>570</v>
      </c>
      <c r="N155" s="1071">
        <v>2</v>
      </c>
      <c r="O155" s="1144"/>
      <c r="P155" s="1103" t="str">
        <f t="shared" si="37"/>
        <v>Included</v>
      </c>
      <c r="Q155" s="1103">
        <f t="shared" si="38"/>
        <v>0</v>
      </c>
      <c r="R155" s="666">
        <f t="shared" si="39"/>
        <v>0</v>
      </c>
      <c r="S155" s="666">
        <f t="shared" si="36"/>
        <v>0</v>
      </c>
      <c r="T155" s="667"/>
      <c r="U155" s="667"/>
      <c r="AD155" s="799"/>
    </row>
    <row r="156" spans="1:30" s="666" customFormat="1" ht="33">
      <c r="A156" s="1049">
        <v>22</v>
      </c>
      <c r="B156" s="1069">
        <v>7000023322</v>
      </c>
      <c r="C156" s="1071">
        <v>10</v>
      </c>
      <c r="D156" s="1071">
        <v>250</v>
      </c>
      <c r="E156" s="1071">
        <v>40</v>
      </c>
      <c r="F156" s="1069" t="s">
        <v>653</v>
      </c>
      <c r="G156" s="1071">
        <v>100000143</v>
      </c>
      <c r="H156" s="1071">
        <v>998736</v>
      </c>
      <c r="I156" s="1158"/>
      <c r="J156" s="1071">
        <v>18</v>
      </c>
      <c r="K156" s="1157"/>
      <c r="L156" s="1069" t="s">
        <v>663</v>
      </c>
      <c r="M156" s="1071" t="s">
        <v>570</v>
      </c>
      <c r="N156" s="1071">
        <v>12</v>
      </c>
      <c r="O156" s="1144"/>
      <c r="P156" s="1103" t="str">
        <f t="shared" si="37"/>
        <v>Included</v>
      </c>
      <c r="Q156" s="1103">
        <f t="shared" si="38"/>
        <v>0</v>
      </c>
      <c r="R156" s="666">
        <f t="shared" si="39"/>
        <v>0</v>
      </c>
      <c r="S156" s="666">
        <f t="shared" si="36"/>
        <v>0</v>
      </c>
      <c r="T156" s="667"/>
      <c r="U156" s="667"/>
      <c r="AD156" s="799"/>
    </row>
    <row r="157" spans="1:30" s="666" customFormat="1" ht="33">
      <c r="A157" s="1049">
        <v>23</v>
      </c>
      <c r="B157" s="1069">
        <v>7000023322</v>
      </c>
      <c r="C157" s="1071">
        <v>10</v>
      </c>
      <c r="D157" s="1071">
        <v>250</v>
      </c>
      <c r="E157" s="1071">
        <v>50</v>
      </c>
      <c r="F157" s="1069" t="s">
        <v>653</v>
      </c>
      <c r="G157" s="1071">
        <v>100000146</v>
      </c>
      <c r="H157" s="1071">
        <v>998736</v>
      </c>
      <c r="I157" s="1158"/>
      <c r="J157" s="1071">
        <v>18</v>
      </c>
      <c r="K157" s="1157"/>
      <c r="L157" s="1069" t="s">
        <v>722</v>
      </c>
      <c r="M157" s="1071" t="s">
        <v>570</v>
      </c>
      <c r="N157" s="1071">
        <v>6</v>
      </c>
      <c r="O157" s="1144"/>
      <c r="P157" s="1103" t="str">
        <f t="shared" si="37"/>
        <v>Included</v>
      </c>
      <c r="Q157" s="1103">
        <f t="shared" si="38"/>
        <v>0</v>
      </c>
      <c r="R157" s="666">
        <f t="shared" si="39"/>
        <v>0</v>
      </c>
      <c r="S157" s="666">
        <f t="shared" si="36"/>
        <v>0</v>
      </c>
      <c r="T157" s="667"/>
      <c r="U157" s="667"/>
      <c r="AD157" s="799"/>
    </row>
    <row r="158" spans="1:30" s="666" customFormat="1" ht="33">
      <c r="A158" s="1049">
        <v>24</v>
      </c>
      <c r="B158" s="1069">
        <v>7000023322</v>
      </c>
      <c r="C158" s="1071">
        <v>10</v>
      </c>
      <c r="D158" s="1071">
        <v>250</v>
      </c>
      <c r="E158" s="1071">
        <v>60</v>
      </c>
      <c r="F158" s="1069" t="s">
        <v>653</v>
      </c>
      <c r="G158" s="1071">
        <v>100000171</v>
      </c>
      <c r="H158" s="1071">
        <v>998736</v>
      </c>
      <c r="I158" s="1158"/>
      <c r="J158" s="1071">
        <v>18</v>
      </c>
      <c r="K158" s="1157"/>
      <c r="L158" s="1069" t="s">
        <v>696</v>
      </c>
      <c r="M158" s="1071" t="s">
        <v>570</v>
      </c>
      <c r="N158" s="1071">
        <v>6</v>
      </c>
      <c r="O158" s="1144"/>
      <c r="P158" s="1103" t="str">
        <f t="shared" si="37"/>
        <v>Included</v>
      </c>
      <c r="Q158" s="1103">
        <f t="shared" si="38"/>
        <v>0</v>
      </c>
      <c r="R158" s="666">
        <f t="shared" si="39"/>
        <v>0</v>
      </c>
      <c r="S158" s="666">
        <f t="shared" si="36"/>
        <v>0</v>
      </c>
      <c r="T158" s="667"/>
      <c r="U158" s="667"/>
      <c r="AD158" s="799"/>
    </row>
    <row r="159" spans="1:30" s="666" customFormat="1" ht="33">
      <c r="A159" s="1049">
        <v>25</v>
      </c>
      <c r="B159" s="1069">
        <v>7000023322</v>
      </c>
      <c r="C159" s="1071">
        <v>10</v>
      </c>
      <c r="D159" s="1071">
        <v>250</v>
      </c>
      <c r="E159" s="1071">
        <v>70</v>
      </c>
      <c r="F159" s="1069" t="s">
        <v>653</v>
      </c>
      <c r="G159" s="1071">
        <v>100000172</v>
      </c>
      <c r="H159" s="1071">
        <v>998736</v>
      </c>
      <c r="I159" s="1158"/>
      <c r="J159" s="1071">
        <v>18</v>
      </c>
      <c r="K159" s="1157"/>
      <c r="L159" s="1069" t="s">
        <v>697</v>
      </c>
      <c r="M159" s="1071" t="s">
        <v>570</v>
      </c>
      <c r="N159" s="1071">
        <v>4</v>
      </c>
      <c r="O159" s="1144"/>
      <c r="P159" s="1103" t="str">
        <f t="shared" si="37"/>
        <v>Included</v>
      </c>
      <c r="Q159" s="1103">
        <f t="shared" si="38"/>
        <v>0</v>
      </c>
      <c r="R159" s="666">
        <f t="shared" si="39"/>
        <v>0</v>
      </c>
      <c r="S159" s="666">
        <f t="shared" si="36"/>
        <v>0</v>
      </c>
      <c r="T159" s="667"/>
      <c r="U159" s="667"/>
      <c r="AD159" s="799"/>
    </row>
    <row r="160" spans="1:30" s="666" customFormat="1" ht="33">
      <c r="A160" s="1049">
        <v>26</v>
      </c>
      <c r="B160" s="1069">
        <v>7000023322</v>
      </c>
      <c r="C160" s="1071">
        <v>10</v>
      </c>
      <c r="D160" s="1071">
        <v>250</v>
      </c>
      <c r="E160" s="1071">
        <v>80</v>
      </c>
      <c r="F160" s="1069" t="s">
        <v>653</v>
      </c>
      <c r="G160" s="1071">
        <v>100000181</v>
      </c>
      <c r="H160" s="1071">
        <v>998736</v>
      </c>
      <c r="I160" s="1158"/>
      <c r="J160" s="1071">
        <v>18</v>
      </c>
      <c r="K160" s="1157"/>
      <c r="L160" s="1069" t="s">
        <v>666</v>
      </c>
      <c r="M160" s="1071" t="s">
        <v>570</v>
      </c>
      <c r="N160" s="1071">
        <v>6</v>
      </c>
      <c r="O160" s="1144"/>
      <c r="P160" s="1103" t="str">
        <f t="shared" si="37"/>
        <v>Included</v>
      </c>
      <c r="Q160" s="1103">
        <f t="shared" si="38"/>
        <v>0</v>
      </c>
      <c r="R160" s="666">
        <f t="shared" si="39"/>
        <v>0</v>
      </c>
      <c r="S160" s="666">
        <f t="shared" si="36"/>
        <v>0</v>
      </c>
      <c r="T160" s="667"/>
      <c r="U160" s="667"/>
      <c r="AD160" s="799"/>
    </row>
    <row r="161" spans="1:30" s="666" customFormat="1" ht="33">
      <c r="A161" s="1049">
        <v>27</v>
      </c>
      <c r="B161" s="1069">
        <v>7000023322</v>
      </c>
      <c r="C161" s="1071">
        <v>10</v>
      </c>
      <c r="D161" s="1071">
        <v>250</v>
      </c>
      <c r="E161" s="1071">
        <v>90</v>
      </c>
      <c r="F161" s="1069" t="s">
        <v>653</v>
      </c>
      <c r="G161" s="1071">
        <v>100000182</v>
      </c>
      <c r="H161" s="1071">
        <v>998736</v>
      </c>
      <c r="I161" s="1158"/>
      <c r="J161" s="1071">
        <v>18</v>
      </c>
      <c r="K161" s="1157"/>
      <c r="L161" s="1069" t="s">
        <v>667</v>
      </c>
      <c r="M161" s="1071" t="s">
        <v>570</v>
      </c>
      <c r="N161" s="1071">
        <v>12</v>
      </c>
      <c r="O161" s="1144"/>
      <c r="P161" s="1103" t="str">
        <f t="shared" si="37"/>
        <v>Included</v>
      </c>
      <c r="Q161" s="1103">
        <f t="shared" si="38"/>
        <v>0</v>
      </c>
      <c r="R161" s="666">
        <f t="shared" si="39"/>
        <v>0</v>
      </c>
      <c r="S161" s="666">
        <f t="shared" si="36"/>
        <v>0</v>
      </c>
      <c r="T161" s="667"/>
      <c r="U161" s="667"/>
      <c r="AD161" s="799"/>
    </row>
    <row r="162" spans="1:30" s="666" customFormat="1" ht="33">
      <c r="A162" s="1049">
        <v>28</v>
      </c>
      <c r="B162" s="1069">
        <v>7000023322</v>
      </c>
      <c r="C162" s="1071">
        <v>10</v>
      </c>
      <c r="D162" s="1071">
        <v>250</v>
      </c>
      <c r="E162" s="1071">
        <v>100</v>
      </c>
      <c r="F162" s="1069" t="s">
        <v>653</v>
      </c>
      <c r="G162" s="1071">
        <v>100000183</v>
      </c>
      <c r="H162" s="1071">
        <v>998736</v>
      </c>
      <c r="I162" s="1158"/>
      <c r="J162" s="1071">
        <v>18</v>
      </c>
      <c r="K162" s="1157"/>
      <c r="L162" s="1069" t="s">
        <v>668</v>
      </c>
      <c r="M162" s="1071" t="s">
        <v>570</v>
      </c>
      <c r="N162" s="1071">
        <v>12</v>
      </c>
      <c r="O162" s="1144"/>
      <c r="P162" s="1103" t="str">
        <f t="shared" si="37"/>
        <v>Included</v>
      </c>
      <c r="Q162" s="1103">
        <f t="shared" si="38"/>
        <v>0</v>
      </c>
      <c r="R162" s="666">
        <f t="shared" si="39"/>
        <v>0</v>
      </c>
      <c r="S162" s="666">
        <f t="shared" si="36"/>
        <v>0</v>
      </c>
      <c r="T162" s="667"/>
      <c r="U162" s="667"/>
      <c r="AD162" s="799"/>
    </row>
    <row r="163" spans="1:30" s="666" customFormat="1" ht="33">
      <c r="A163" s="1049">
        <v>29</v>
      </c>
      <c r="B163" s="1069">
        <v>7000023322</v>
      </c>
      <c r="C163" s="1071">
        <v>10</v>
      </c>
      <c r="D163" s="1071">
        <v>250</v>
      </c>
      <c r="E163" s="1071">
        <v>110</v>
      </c>
      <c r="F163" s="1069" t="s">
        <v>653</v>
      </c>
      <c r="G163" s="1071">
        <v>100000194</v>
      </c>
      <c r="H163" s="1071">
        <v>998736</v>
      </c>
      <c r="I163" s="1158"/>
      <c r="J163" s="1071">
        <v>18</v>
      </c>
      <c r="K163" s="1157"/>
      <c r="L163" s="1069" t="s">
        <v>698</v>
      </c>
      <c r="M163" s="1071" t="s">
        <v>574</v>
      </c>
      <c r="N163" s="1071">
        <v>24</v>
      </c>
      <c r="O163" s="1144"/>
      <c r="P163" s="1103" t="str">
        <f t="shared" si="37"/>
        <v>Included</v>
      </c>
      <c r="Q163" s="1103">
        <f t="shared" si="38"/>
        <v>0</v>
      </c>
      <c r="R163" s="666">
        <f t="shared" si="39"/>
        <v>0</v>
      </c>
      <c r="S163" s="666">
        <f t="shared" si="36"/>
        <v>0</v>
      </c>
      <c r="T163" s="667"/>
      <c r="U163" s="667"/>
      <c r="AD163" s="799"/>
    </row>
    <row r="164" spans="1:30" s="666" customFormat="1" ht="33">
      <c r="A164" s="1049">
        <v>30</v>
      </c>
      <c r="B164" s="1069">
        <v>7000023322</v>
      </c>
      <c r="C164" s="1071">
        <v>10</v>
      </c>
      <c r="D164" s="1071">
        <v>250</v>
      </c>
      <c r="E164" s="1071">
        <v>120</v>
      </c>
      <c r="F164" s="1069" t="s">
        <v>653</v>
      </c>
      <c r="G164" s="1071">
        <v>100000882</v>
      </c>
      <c r="H164" s="1071">
        <v>998734</v>
      </c>
      <c r="I164" s="1158"/>
      <c r="J164" s="1071">
        <v>18</v>
      </c>
      <c r="K164" s="1157"/>
      <c r="L164" s="1069" t="s">
        <v>723</v>
      </c>
      <c r="M164" s="1071" t="s">
        <v>570</v>
      </c>
      <c r="N164" s="1071">
        <v>12</v>
      </c>
      <c r="O164" s="1144"/>
      <c r="P164" s="1103" t="str">
        <f>IF(O164=0, "Included", IF(ISERROR(N164*O164), O164, N164*O164))</f>
        <v>Included</v>
      </c>
      <c r="Q164" s="1103">
        <f>S164</f>
        <v>0</v>
      </c>
      <c r="R164" s="666">
        <f>IF(P164="Included",0,P164)</f>
        <v>0</v>
      </c>
      <c r="S164" s="666">
        <f t="shared" si="36"/>
        <v>0</v>
      </c>
      <c r="T164" s="667"/>
      <c r="U164" s="667"/>
      <c r="AD164" s="799"/>
    </row>
    <row r="165" spans="1:30" s="666" customFormat="1" ht="82.5">
      <c r="A165" s="1049">
        <v>31</v>
      </c>
      <c r="B165" s="1069">
        <v>7000023323</v>
      </c>
      <c r="C165" s="1071">
        <v>10</v>
      </c>
      <c r="D165" s="1071">
        <v>260</v>
      </c>
      <c r="E165" s="1071">
        <v>10</v>
      </c>
      <c r="F165" s="1069" t="s">
        <v>817</v>
      </c>
      <c r="G165" s="1071">
        <v>100002812</v>
      </c>
      <c r="H165" s="1071">
        <v>998734</v>
      </c>
      <c r="I165" s="1158"/>
      <c r="J165" s="1071">
        <v>18</v>
      </c>
      <c r="K165" s="1157"/>
      <c r="L165" s="1069" t="s">
        <v>642</v>
      </c>
      <c r="M165" s="1071" t="s">
        <v>570</v>
      </c>
      <c r="N165" s="1071">
        <v>1</v>
      </c>
      <c r="O165" s="1144"/>
      <c r="P165" s="1103" t="str">
        <f>IF(O165=0, "Included", IF(ISERROR(N165*O165), O165, N165*O165))</f>
        <v>Included</v>
      </c>
      <c r="Q165" s="1103">
        <f>S165</f>
        <v>0</v>
      </c>
      <c r="R165" s="666">
        <f>IF(P165="Included",0,P165)</f>
        <v>0</v>
      </c>
      <c r="S165" s="666">
        <f t="shared" si="36"/>
        <v>0</v>
      </c>
      <c r="T165" s="667"/>
      <c r="U165" s="667"/>
      <c r="AD165" s="799"/>
    </row>
    <row r="166" spans="1:30" s="666" customFormat="1" ht="33">
      <c r="A166" s="1049">
        <v>32</v>
      </c>
      <c r="B166" s="1069">
        <v>7000023323</v>
      </c>
      <c r="C166" s="1071">
        <v>10</v>
      </c>
      <c r="D166" s="1071">
        <v>260</v>
      </c>
      <c r="E166" s="1071">
        <v>20</v>
      </c>
      <c r="F166" s="1069" t="s">
        <v>817</v>
      </c>
      <c r="G166" s="1071">
        <v>100003449</v>
      </c>
      <c r="H166" s="1071">
        <v>998734</v>
      </c>
      <c r="I166" s="1158"/>
      <c r="J166" s="1071">
        <v>18</v>
      </c>
      <c r="K166" s="1157"/>
      <c r="L166" s="1069" t="s">
        <v>794</v>
      </c>
      <c r="M166" s="1071" t="s">
        <v>570</v>
      </c>
      <c r="N166" s="1071">
        <v>4</v>
      </c>
      <c r="O166" s="1144"/>
      <c r="P166" s="1103" t="str">
        <f>IF(O166=0, "Included", IF(ISERROR(N166*O166), O166, N166*O166))</f>
        <v>Included</v>
      </c>
      <c r="Q166" s="1103">
        <f>S166</f>
        <v>0</v>
      </c>
      <c r="R166" s="666">
        <f>IF(P166="Included",0,P166)</f>
        <v>0</v>
      </c>
      <c r="S166" s="666">
        <f t="shared" si="36"/>
        <v>0</v>
      </c>
      <c r="T166" s="667"/>
      <c r="U166" s="667"/>
      <c r="AD166" s="799"/>
    </row>
    <row r="167" spans="1:30" s="666" customFormat="1" ht="33">
      <c r="A167" s="1049">
        <v>33</v>
      </c>
      <c r="B167" s="1069">
        <v>7000023323</v>
      </c>
      <c r="C167" s="1071">
        <v>10</v>
      </c>
      <c r="D167" s="1071">
        <v>260</v>
      </c>
      <c r="E167" s="1071">
        <v>30</v>
      </c>
      <c r="F167" s="1069" t="s">
        <v>817</v>
      </c>
      <c r="G167" s="1071">
        <v>170000437</v>
      </c>
      <c r="H167" s="1071">
        <v>998734</v>
      </c>
      <c r="I167" s="1158"/>
      <c r="J167" s="1071">
        <v>18</v>
      </c>
      <c r="K167" s="1157"/>
      <c r="L167" s="1069" t="s">
        <v>795</v>
      </c>
      <c r="M167" s="1071" t="s">
        <v>570</v>
      </c>
      <c r="N167" s="1071">
        <v>4</v>
      </c>
      <c r="O167" s="1144"/>
      <c r="P167" s="1103" t="str">
        <f t="shared" ref="P167" si="40">IF(O167=0, "Included", IF(ISERROR(N167*O167), O167, N167*O167))</f>
        <v>Included</v>
      </c>
      <c r="Q167" s="1103">
        <f t="shared" ref="Q167" si="41">S167</f>
        <v>0</v>
      </c>
      <c r="R167" s="666">
        <f t="shared" ref="R167" si="42">IF(P167="Included",0,P167)</f>
        <v>0</v>
      </c>
      <c r="S167" s="666">
        <f t="shared" si="36"/>
        <v>0</v>
      </c>
      <c r="T167" s="667"/>
      <c r="U167" s="667"/>
      <c r="AD167" s="799"/>
    </row>
    <row r="168" spans="1:30" s="666" customFormat="1" ht="33">
      <c r="A168" s="1049">
        <v>34</v>
      </c>
      <c r="B168" s="1069">
        <v>7000023323</v>
      </c>
      <c r="C168" s="1071">
        <v>10</v>
      </c>
      <c r="D168" s="1071">
        <v>260</v>
      </c>
      <c r="E168" s="1071">
        <v>40</v>
      </c>
      <c r="F168" s="1069" t="s">
        <v>817</v>
      </c>
      <c r="G168" s="1071">
        <v>170000375</v>
      </c>
      <c r="H168" s="1071">
        <v>998734</v>
      </c>
      <c r="I168" s="1158"/>
      <c r="J168" s="1071">
        <v>18</v>
      </c>
      <c r="K168" s="1157"/>
      <c r="L168" s="1069" t="s">
        <v>647</v>
      </c>
      <c r="M168" s="1071" t="s">
        <v>570</v>
      </c>
      <c r="N168" s="1071">
        <v>1</v>
      </c>
      <c r="O168" s="1144"/>
      <c r="P168" s="1103" t="str">
        <f>IF(O168=0, "Included", IF(ISERROR(N168*O168), O168, N168*O168))</f>
        <v>Included</v>
      </c>
      <c r="Q168" s="1103">
        <f>S168</f>
        <v>0</v>
      </c>
      <c r="R168" s="666">
        <f>IF(P168="Included",0,P168)</f>
        <v>0</v>
      </c>
      <c r="S168" s="666">
        <f t="shared" ref="S168:S183" si="43">IF(K168="",(R168*J168/100),(R168*K168))</f>
        <v>0</v>
      </c>
      <c r="T168" s="667"/>
      <c r="U168" s="667"/>
      <c r="AD168" s="799"/>
    </row>
    <row r="169" spans="1:30" s="666" customFormat="1" ht="33">
      <c r="A169" s="1049">
        <v>35</v>
      </c>
      <c r="B169" s="1069">
        <v>7000023323</v>
      </c>
      <c r="C169" s="1071">
        <v>10</v>
      </c>
      <c r="D169" s="1071">
        <v>260</v>
      </c>
      <c r="E169" s="1071">
        <v>50</v>
      </c>
      <c r="F169" s="1069" t="s">
        <v>817</v>
      </c>
      <c r="G169" s="1071">
        <v>100002882</v>
      </c>
      <c r="H169" s="1071">
        <v>998336</v>
      </c>
      <c r="I169" s="1158"/>
      <c r="J169" s="1071">
        <v>18</v>
      </c>
      <c r="K169" s="1157"/>
      <c r="L169" s="1069" t="s">
        <v>792</v>
      </c>
      <c r="M169" s="1071" t="s">
        <v>580</v>
      </c>
      <c r="N169" s="1071">
        <v>1</v>
      </c>
      <c r="O169" s="1144"/>
      <c r="P169" s="1103" t="str">
        <f>IF(O169=0, "Included", IF(ISERROR(N169*O169), O169, N169*O169))</f>
        <v>Included</v>
      </c>
      <c r="Q169" s="1103">
        <f>S169</f>
        <v>0</v>
      </c>
      <c r="R169" s="666">
        <f>IF(P169="Included",0,P169)</f>
        <v>0</v>
      </c>
      <c r="S169" s="666">
        <f t="shared" si="43"/>
        <v>0</v>
      </c>
      <c r="T169" s="667"/>
      <c r="U169" s="667"/>
      <c r="AD169" s="799"/>
    </row>
    <row r="170" spans="1:30" s="666" customFormat="1" ht="33">
      <c r="A170" s="1049">
        <v>36</v>
      </c>
      <c r="B170" s="1069">
        <v>7000023323</v>
      </c>
      <c r="C170" s="1071">
        <v>10</v>
      </c>
      <c r="D170" s="1071">
        <v>260</v>
      </c>
      <c r="E170" s="1071">
        <v>60</v>
      </c>
      <c r="F170" s="1069" t="s">
        <v>817</v>
      </c>
      <c r="G170" s="1071">
        <v>170000356</v>
      </c>
      <c r="H170" s="1071">
        <v>998336</v>
      </c>
      <c r="I170" s="1158"/>
      <c r="J170" s="1071">
        <v>18</v>
      </c>
      <c r="K170" s="1157"/>
      <c r="L170" s="1069" t="s">
        <v>793</v>
      </c>
      <c r="M170" s="1071" t="s">
        <v>570</v>
      </c>
      <c r="N170" s="1071">
        <v>1</v>
      </c>
      <c r="O170" s="1144"/>
      <c r="P170" s="1103" t="str">
        <f t="shared" ref="P170:P179" si="44">IF(O170=0, "Included", IF(ISERROR(N170*O170), O170, N170*O170))</f>
        <v>Included</v>
      </c>
      <c r="Q170" s="1103">
        <f t="shared" ref="Q170:Q179" si="45">S170</f>
        <v>0</v>
      </c>
      <c r="R170" s="666">
        <f t="shared" ref="R170:R179" si="46">IF(P170="Included",0,P170)</f>
        <v>0</v>
      </c>
      <c r="S170" s="666">
        <f t="shared" si="43"/>
        <v>0</v>
      </c>
      <c r="T170" s="667"/>
      <c r="U170" s="667"/>
      <c r="AD170" s="799"/>
    </row>
    <row r="171" spans="1:30" s="666" customFormat="1" ht="66">
      <c r="A171" s="1049">
        <v>37</v>
      </c>
      <c r="B171" s="1069">
        <v>7000023323</v>
      </c>
      <c r="C171" s="1071">
        <v>10</v>
      </c>
      <c r="D171" s="1071">
        <v>260</v>
      </c>
      <c r="E171" s="1071">
        <v>70</v>
      </c>
      <c r="F171" s="1069" t="s">
        <v>817</v>
      </c>
      <c r="G171" s="1071">
        <v>100002861</v>
      </c>
      <c r="H171" s="1071">
        <v>998734</v>
      </c>
      <c r="I171" s="1158"/>
      <c r="J171" s="1071">
        <v>18</v>
      </c>
      <c r="K171" s="1157"/>
      <c r="L171" s="1069" t="s">
        <v>820</v>
      </c>
      <c r="M171" s="1071" t="s">
        <v>574</v>
      </c>
      <c r="N171" s="1071">
        <v>1</v>
      </c>
      <c r="O171" s="1144"/>
      <c r="P171" s="1103" t="str">
        <f t="shared" si="44"/>
        <v>Included</v>
      </c>
      <c r="Q171" s="1103">
        <f t="shared" si="45"/>
        <v>0</v>
      </c>
      <c r="R171" s="666">
        <f t="shared" si="46"/>
        <v>0</v>
      </c>
      <c r="S171" s="666">
        <f t="shared" si="43"/>
        <v>0</v>
      </c>
      <c r="T171" s="667"/>
      <c r="U171" s="667"/>
      <c r="AD171" s="799"/>
    </row>
    <row r="172" spans="1:30" s="666" customFormat="1" ht="33">
      <c r="A172" s="1049">
        <v>38</v>
      </c>
      <c r="B172" s="1069">
        <v>7000023324</v>
      </c>
      <c r="C172" s="1071">
        <v>10</v>
      </c>
      <c r="D172" s="1071">
        <v>270</v>
      </c>
      <c r="E172" s="1071">
        <v>10</v>
      </c>
      <c r="F172" s="1069" t="s">
        <v>754</v>
      </c>
      <c r="G172" s="1071">
        <v>100001986</v>
      </c>
      <c r="H172" s="1071">
        <v>998736</v>
      </c>
      <c r="I172" s="1158"/>
      <c r="J172" s="1071">
        <v>18</v>
      </c>
      <c r="K172" s="1157"/>
      <c r="L172" s="1069" t="s">
        <v>763</v>
      </c>
      <c r="M172" s="1071" t="s">
        <v>570</v>
      </c>
      <c r="N172" s="1071">
        <v>2</v>
      </c>
      <c r="O172" s="1144"/>
      <c r="P172" s="1103" t="str">
        <f t="shared" si="44"/>
        <v>Included</v>
      </c>
      <c r="Q172" s="1103">
        <f t="shared" si="45"/>
        <v>0</v>
      </c>
      <c r="R172" s="666">
        <f t="shared" si="46"/>
        <v>0</v>
      </c>
      <c r="S172" s="666">
        <f t="shared" si="43"/>
        <v>0</v>
      </c>
      <c r="T172" s="667"/>
      <c r="U172" s="667"/>
      <c r="AD172" s="799"/>
    </row>
    <row r="173" spans="1:30" s="666" customFormat="1" ht="33">
      <c r="A173" s="1049">
        <v>39</v>
      </c>
      <c r="B173" s="1069">
        <v>7000023324</v>
      </c>
      <c r="C173" s="1071">
        <v>10</v>
      </c>
      <c r="D173" s="1071">
        <v>270</v>
      </c>
      <c r="E173" s="1071">
        <v>20</v>
      </c>
      <c r="F173" s="1069" t="s">
        <v>754</v>
      </c>
      <c r="G173" s="1071">
        <v>100001908</v>
      </c>
      <c r="H173" s="1071">
        <v>998736</v>
      </c>
      <c r="I173" s="1158"/>
      <c r="J173" s="1071">
        <v>18</v>
      </c>
      <c r="K173" s="1157"/>
      <c r="L173" s="1069" t="s">
        <v>796</v>
      </c>
      <c r="M173" s="1071" t="s">
        <v>570</v>
      </c>
      <c r="N173" s="1071">
        <v>4</v>
      </c>
      <c r="O173" s="1144"/>
      <c r="P173" s="1103" t="str">
        <f t="shared" si="44"/>
        <v>Included</v>
      </c>
      <c r="Q173" s="1103">
        <f t="shared" si="45"/>
        <v>0</v>
      </c>
      <c r="R173" s="666">
        <f t="shared" si="46"/>
        <v>0</v>
      </c>
      <c r="S173" s="666">
        <f t="shared" si="43"/>
        <v>0</v>
      </c>
      <c r="T173" s="667"/>
      <c r="U173" s="667"/>
      <c r="AD173" s="799"/>
    </row>
    <row r="174" spans="1:30" s="666" customFormat="1" ht="33">
      <c r="A174" s="1049">
        <v>40</v>
      </c>
      <c r="B174" s="1069">
        <v>7000023325</v>
      </c>
      <c r="C174" s="1071">
        <v>10</v>
      </c>
      <c r="D174" s="1071">
        <v>280</v>
      </c>
      <c r="E174" s="1071">
        <v>10</v>
      </c>
      <c r="F174" s="1069" t="s">
        <v>654</v>
      </c>
      <c r="G174" s="1071">
        <v>100000047</v>
      </c>
      <c r="H174" s="1071">
        <v>998736</v>
      </c>
      <c r="I174" s="1158"/>
      <c r="J174" s="1071">
        <v>18</v>
      </c>
      <c r="K174" s="1157"/>
      <c r="L174" s="1069" t="s">
        <v>737</v>
      </c>
      <c r="M174" s="1071" t="s">
        <v>570</v>
      </c>
      <c r="N174" s="1071">
        <v>2</v>
      </c>
      <c r="O174" s="1144"/>
      <c r="P174" s="1103" t="str">
        <f t="shared" si="44"/>
        <v>Included</v>
      </c>
      <c r="Q174" s="1103">
        <f t="shared" si="45"/>
        <v>0</v>
      </c>
      <c r="R174" s="666">
        <f t="shared" si="46"/>
        <v>0</v>
      </c>
      <c r="S174" s="666">
        <f t="shared" si="43"/>
        <v>0</v>
      </c>
      <c r="T174" s="667"/>
      <c r="U174" s="667"/>
      <c r="AD174" s="799"/>
    </row>
    <row r="175" spans="1:30" s="666" customFormat="1" ht="33">
      <c r="A175" s="1049">
        <v>41</v>
      </c>
      <c r="B175" s="1069">
        <v>7000023326</v>
      </c>
      <c r="C175" s="1071">
        <v>10</v>
      </c>
      <c r="D175" s="1071">
        <v>290</v>
      </c>
      <c r="E175" s="1071">
        <v>10</v>
      </c>
      <c r="F175" s="1069" t="s">
        <v>655</v>
      </c>
      <c r="G175" s="1071">
        <v>100000184</v>
      </c>
      <c r="H175" s="1071">
        <v>998731</v>
      </c>
      <c r="I175" s="1158"/>
      <c r="J175" s="1071">
        <v>18</v>
      </c>
      <c r="K175" s="1157"/>
      <c r="L175" s="1069" t="s">
        <v>738</v>
      </c>
      <c r="M175" s="1071" t="s">
        <v>574</v>
      </c>
      <c r="N175" s="1071">
        <v>2</v>
      </c>
      <c r="O175" s="1144"/>
      <c r="P175" s="1103" t="str">
        <f t="shared" si="44"/>
        <v>Included</v>
      </c>
      <c r="Q175" s="1103">
        <f t="shared" si="45"/>
        <v>0</v>
      </c>
      <c r="R175" s="666">
        <f t="shared" si="46"/>
        <v>0</v>
      </c>
      <c r="S175" s="666">
        <f t="shared" si="43"/>
        <v>0</v>
      </c>
      <c r="T175" s="667"/>
      <c r="U175" s="667"/>
      <c r="AD175" s="799"/>
    </row>
    <row r="176" spans="1:30" s="666" customFormat="1" ht="33">
      <c r="A176" s="1049">
        <v>42</v>
      </c>
      <c r="B176" s="1069">
        <v>7000023326</v>
      </c>
      <c r="C176" s="1071">
        <v>10</v>
      </c>
      <c r="D176" s="1071">
        <v>290</v>
      </c>
      <c r="E176" s="1071">
        <v>20</v>
      </c>
      <c r="F176" s="1069" t="s">
        <v>655</v>
      </c>
      <c r="G176" s="1071">
        <v>100000192</v>
      </c>
      <c r="H176" s="1071">
        <v>998731</v>
      </c>
      <c r="I176" s="1158"/>
      <c r="J176" s="1071">
        <v>18</v>
      </c>
      <c r="K176" s="1157"/>
      <c r="L176" s="1069" t="s">
        <v>699</v>
      </c>
      <c r="M176" s="1071" t="s">
        <v>574</v>
      </c>
      <c r="N176" s="1071">
        <v>2</v>
      </c>
      <c r="O176" s="1144"/>
      <c r="P176" s="1103" t="str">
        <f t="shared" si="44"/>
        <v>Included</v>
      </c>
      <c r="Q176" s="1103">
        <f t="shared" si="45"/>
        <v>0</v>
      </c>
      <c r="R176" s="666">
        <f t="shared" si="46"/>
        <v>0</v>
      </c>
      <c r="S176" s="666">
        <f t="shared" si="43"/>
        <v>0</v>
      </c>
      <c r="T176" s="667"/>
      <c r="U176" s="667"/>
      <c r="AD176" s="799"/>
    </row>
    <row r="177" spans="1:30" s="666" customFormat="1" ht="33">
      <c r="A177" s="1049">
        <v>43</v>
      </c>
      <c r="B177" s="1069">
        <v>7000023326</v>
      </c>
      <c r="C177" s="1071">
        <v>10</v>
      </c>
      <c r="D177" s="1071">
        <v>290</v>
      </c>
      <c r="E177" s="1071">
        <v>30</v>
      </c>
      <c r="F177" s="1069" t="s">
        <v>655</v>
      </c>
      <c r="G177" s="1071">
        <v>100002019</v>
      </c>
      <c r="H177" s="1071">
        <v>998731</v>
      </c>
      <c r="I177" s="1158"/>
      <c r="J177" s="1071">
        <v>18</v>
      </c>
      <c r="K177" s="1157"/>
      <c r="L177" s="1069" t="s">
        <v>797</v>
      </c>
      <c r="M177" s="1071" t="s">
        <v>574</v>
      </c>
      <c r="N177" s="1071">
        <v>2</v>
      </c>
      <c r="O177" s="1144"/>
      <c r="P177" s="1103" t="str">
        <f t="shared" si="44"/>
        <v>Included</v>
      </c>
      <c r="Q177" s="1103">
        <f t="shared" si="45"/>
        <v>0</v>
      </c>
      <c r="R177" s="666">
        <f t="shared" si="46"/>
        <v>0</v>
      </c>
      <c r="S177" s="666">
        <f t="shared" si="43"/>
        <v>0</v>
      </c>
      <c r="T177" s="667"/>
      <c r="U177" s="667"/>
      <c r="AD177" s="799"/>
    </row>
    <row r="178" spans="1:30" s="666" customFormat="1" ht="115.5">
      <c r="A178" s="1049">
        <v>44</v>
      </c>
      <c r="B178" s="1069">
        <v>7000023326</v>
      </c>
      <c r="C178" s="1071">
        <v>10</v>
      </c>
      <c r="D178" s="1071">
        <v>290</v>
      </c>
      <c r="E178" s="1071">
        <v>40</v>
      </c>
      <c r="F178" s="1069" t="s">
        <v>655</v>
      </c>
      <c r="G178" s="1071">
        <v>100001957</v>
      </c>
      <c r="H178" s="1071">
        <v>998736</v>
      </c>
      <c r="I178" s="1158"/>
      <c r="J178" s="1071">
        <v>18</v>
      </c>
      <c r="K178" s="1157"/>
      <c r="L178" s="1069" t="s">
        <v>739</v>
      </c>
      <c r="M178" s="1071" t="s">
        <v>621</v>
      </c>
      <c r="N178" s="1071">
        <v>1</v>
      </c>
      <c r="O178" s="1144"/>
      <c r="P178" s="1103" t="str">
        <f t="shared" si="44"/>
        <v>Included</v>
      </c>
      <c r="Q178" s="1103">
        <f t="shared" si="45"/>
        <v>0</v>
      </c>
      <c r="R178" s="666">
        <f t="shared" si="46"/>
        <v>0</v>
      </c>
      <c r="S178" s="666">
        <f t="shared" si="43"/>
        <v>0</v>
      </c>
      <c r="T178" s="667"/>
      <c r="U178" s="667"/>
      <c r="AD178" s="799"/>
    </row>
    <row r="179" spans="1:30" s="666" customFormat="1" ht="49.5">
      <c r="A179" s="1049">
        <v>45</v>
      </c>
      <c r="B179" s="1069">
        <v>7000023327</v>
      </c>
      <c r="C179" s="1071">
        <v>10</v>
      </c>
      <c r="D179" s="1071">
        <v>300</v>
      </c>
      <c r="E179" s="1071">
        <v>10</v>
      </c>
      <c r="F179" s="1069" t="s">
        <v>656</v>
      </c>
      <c r="G179" s="1071">
        <v>100017139</v>
      </c>
      <c r="H179" s="1071">
        <v>998731</v>
      </c>
      <c r="I179" s="1158"/>
      <c r="J179" s="1071">
        <v>18</v>
      </c>
      <c r="K179" s="1157"/>
      <c r="L179" s="1069" t="s">
        <v>740</v>
      </c>
      <c r="M179" s="1071" t="s">
        <v>570</v>
      </c>
      <c r="N179" s="1071">
        <v>6</v>
      </c>
      <c r="O179" s="1144"/>
      <c r="P179" s="1103" t="str">
        <f t="shared" si="44"/>
        <v>Included</v>
      </c>
      <c r="Q179" s="1103">
        <f t="shared" si="45"/>
        <v>0</v>
      </c>
      <c r="R179" s="666">
        <f t="shared" si="46"/>
        <v>0</v>
      </c>
      <c r="S179" s="666">
        <f t="shared" si="43"/>
        <v>0</v>
      </c>
      <c r="T179" s="667"/>
      <c r="U179" s="667"/>
      <c r="AD179" s="799"/>
    </row>
    <row r="180" spans="1:30" s="666" customFormat="1" ht="49.5">
      <c r="A180" s="1049">
        <v>46</v>
      </c>
      <c r="B180" s="1069">
        <v>7000023327</v>
      </c>
      <c r="C180" s="1071">
        <v>10</v>
      </c>
      <c r="D180" s="1071">
        <v>300</v>
      </c>
      <c r="E180" s="1071">
        <v>20</v>
      </c>
      <c r="F180" s="1069" t="s">
        <v>656</v>
      </c>
      <c r="G180" s="1071">
        <v>100017138</v>
      </c>
      <c r="H180" s="1071">
        <v>998731</v>
      </c>
      <c r="I180" s="1158"/>
      <c r="J180" s="1071">
        <v>18</v>
      </c>
      <c r="K180" s="1157"/>
      <c r="L180" s="1069" t="s">
        <v>700</v>
      </c>
      <c r="M180" s="1071" t="s">
        <v>570</v>
      </c>
      <c r="N180" s="1071">
        <v>12</v>
      </c>
      <c r="O180" s="1144"/>
      <c r="P180" s="1103" t="str">
        <f>IF(O180=0, "Included", IF(ISERROR(N180*O180), O180, N180*O180))</f>
        <v>Included</v>
      </c>
      <c r="Q180" s="1103">
        <f>S180</f>
        <v>0</v>
      </c>
      <c r="R180" s="666">
        <f>IF(P180="Included",0,P180)</f>
        <v>0</v>
      </c>
      <c r="S180" s="666">
        <f t="shared" si="43"/>
        <v>0</v>
      </c>
      <c r="T180" s="667"/>
      <c r="U180" s="667"/>
      <c r="AD180" s="799"/>
    </row>
    <row r="181" spans="1:30" s="666" customFormat="1" ht="49.5">
      <c r="A181" s="1049">
        <v>47</v>
      </c>
      <c r="B181" s="1069">
        <v>7000023327</v>
      </c>
      <c r="C181" s="1071">
        <v>10</v>
      </c>
      <c r="D181" s="1071">
        <v>300</v>
      </c>
      <c r="E181" s="1071">
        <v>30</v>
      </c>
      <c r="F181" s="1069" t="s">
        <v>656</v>
      </c>
      <c r="G181" s="1071">
        <v>100017135</v>
      </c>
      <c r="H181" s="1071">
        <v>998731</v>
      </c>
      <c r="I181" s="1158"/>
      <c r="J181" s="1071">
        <v>18</v>
      </c>
      <c r="K181" s="1157"/>
      <c r="L181" s="1069" t="s">
        <v>701</v>
      </c>
      <c r="M181" s="1071" t="s">
        <v>570</v>
      </c>
      <c r="N181" s="1071">
        <v>24</v>
      </c>
      <c r="O181" s="1144"/>
      <c r="P181" s="1103" t="str">
        <f>IF(O181=0, "Included", IF(ISERROR(N181*O181), O181, N181*O181))</f>
        <v>Included</v>
      </c>
      <c r="Q181" s="1103">
        <f>S181</f>
        <v>0</v>
      </c>
      <c r="R181" s="666">
        <f>IF(P181="Included",0,P181)</f>
        <v>0</v>
      </c>
      <c r="S181" s="666">
        <f t="shared" si="43"/>
        <v>0</v>
      </c>
      <c r="T181" s="667"/>
      <c r="U181" s="667"/>
      <c r="AD181" s="799"/>
    </row>
    <row r="182" spans="1:30" s="666" customFormat="1" ht="49.5">
      <c r="A182" s="1049">
        <v>48</v>
      </c>
      <c r="B182" s="1069">
        <v>7000023327</v>
      </c>
      <c r="C182" s="1071">
        <v>10</v>
      </c>
      <c r="D182" s="1071">
        <v>300</v>
      </c>
      <c r="E182" s="1071">
        <v>40</v>
      </c>
      <c r="F182" s="1069" t="s">
        <v>656</v>
      </c>
      <c r="G182" s="1071">
        <v>100017136</v>
      </c>
      <c r="H182" s="1071">
        <v>998731</v>
      </c>
      <c r="I182" s="1158"/>
      <c r="J182" s="1071">
        <v>18</v>
      </c>
      <c r="K182" s="1157"/>
      <c r="L182" s="1069" t="s">
        <v>741</v>
      </c>
      <c r="M182" s="1071" t="s">
        <v>570</v>
      </c>
      <c r="N182" s="1071">
        <v>6</v>
      </c>
      <c r="O182" s="1144"/>
      <c r="P182" s="1103" t="str">
        <f>IF(O182=0, "Included", IF(ISERROR(N182*O182), O182, N182*O182))</f>
        <v>Included</v>
      </c>
      <c r="Q182" s="1103">
        <f>S182</f>
        <v>0</v>
      </c>
      <c r="R182" s="666">
        <f>IF(P182="Included",0,P182)</f>
        <v>0</v>
      </c>
      <c r="S182" s="666">
        <f t="shared" si="43"/>
        <v>0</v>
      </c>
      <c r="T182" s="667"/>
      <c r="U182" s="667"/>
      <c r="AD182" s="799"/>
    </row>
    <row r="183" spans="1:30" s="666" customFormat="1" ht="49.5">
      <c r="A183" s="1049">
        <v>49</v>
      </c>
      <c r="B183" s="1069">
        <v>7000023327</v>
      </c>
      <c r="C183" s="1071">
        <v>10</v>
      </c>
      <c r="D183" s="1071">
        <v>300</v>
      </c>
      <c r="E183" s="1071">
        <v>50</v>
      </c>
      <c r="F183" s="1069" t="s">
        <v>656</v>
      </c>
      <c r="G183" s="1071">
        <v>100017134</v>
      </c>
      <c r="H183" s="1071">
        <v>998731</v>
      </c>
      <c r="I183" s="1158"/>
      <c r="J183" s="1071">
        <v>18</v>
      </c>
      <c r="K183" s="1157"/>
      <c r="L183" s="1069" t="s">
        <v>702</v>
      </c>
      <c r="M183" s="1071" t="s">
        <v>570</v>
      </c>
      <c r="N183" s="1071">
        <v>24</v>
      </c>
      <c r="O183" s="1144"/>
      <c r="P183" s="1103" t="str">
        <f t="shared" ref="P183" si="47">IF(O183=0, "Included", IF(ISERROR(N183*O183), O183, N183*O183))</f>
        <v>Included</v>
      </c>
      <c r="Q183" s="1103">
        <f t="shared" ref="Q183" si="48">S183</f>
        <v>0</v>
      </c>
      <c r="R183" s="666">
        <f t="shared" ref="R183" si="49">IF(P183="Included",0,P183)</f>
        <v>0</v>
      </c>
      <c r="S183" s="666">
        <f t="shared" si="43"/>
        <v>0</v>
      </c>
      <c r="T183" s="667"/>
      <c r="U183" s="667"/>
      <c r="AD183" s="799"/>
    </row>
    <row r="184" spans="1:30" s="666" customFormat="1" ht="16.5">
      <c r="A184" s="1049">
        <v>50</v>
      </c>
      <c r="B184" s="1069">
        <v>7000023328</v>
      </c>
      <c r="C184" s="1071">
        <v>10</v>
      </c>
      <c r="D184" s="1071">
        <v>310</v>
      </c>
      <c r="E184" s="1071">
        <v>10</v>
      </c>
      <c r="F184" s="1069" t="s">
        <v>611</v>
      </c>
      <c r="G184" s="1071">
        <v>100003103</v>
      </c>
      <c r="H184" s="1071">
        <v>998731</v>
      </c>
      <c r="I184" s="1158"/>
      <c r="J184" s="1071">
        <v>18</v>
      </c>
      <c r="K184" s="1157"/>
      <c r="L184" s="1069" t="s">
        <v>600</v>
      </c>
      <c r="M184" s="1071" t="s">
        <v>580</v>
      </c>
      <c r="N184" s="1071">
        <v>4</v>
      </c>
      <c r="O184" s="1144"/>
      <c r="P184" s="1103" t="str">
        <f>IF(O184=0, "Included", IF(ISERROR(N184*O184), O184, N184*O184))</f>
        <v>Included</v>
      </c>
      <c r="Q184" s="1103">
        <f>S184</f>
        <v>0</v>
      </c>
      <c r="R184" s="666">
        <f>IF(P184="Included",0,P184)</f>
        <v>0</v>
      </c>
      <c r="S184" s="666">
        <f t="shared" ref="S184:S216" si="50">IF(K184="",(R184*J184/100),(R184*K184))</f>
        <v>0</v>
      </c>
      <c r="T184" s="667"/>
      <c r="U184" s="667"/>
      <c r="AD184" s="799"/>
    </row>
    <row r="185" spans="1:30" s="666" customFormat="1" ht="16.5">
      <c r="A185" s="1049">
        <v>51</v>
      </c>
      <c r="B185" s="1069">
        <v>7000023329</v>
      </c>
      <c r="C185" s="1071">
        <v>10</v>
      </c>
      <c r="D185" s="1071">
        <v>320</v>
      </c>
      <c r="E185" s="1071">
        <v>10</v>
      </c>
      <c r="F185" s="1069" t="s">
        <v>657</v>
      </c>
      <c r="G185" s="1071">
        <v>100016780</v>
      </c>
      <c r="H185" s="1071">
        <v>998736</v>
      </c>
      <c r="I185" s="1158"/>
      <c r="J185" s="1071">
        <v>18</v>
      </c>
      <c r="K185" s="1157"/>
      <c r="L185" s="1069" t="s">
        <v>798</v>
      </c>
      <c r="M185" s="1071" t="s">
        <v>570</v>
      </c>
      <c r="N185" s="1071">
        <v>6</v>
      </c>
      <c r="O185" s="1144"/>
      <c r="P185" s="1103" t="str">
        <f>IF(O185=0, "Included", IF(ISERROR(N185*O185), O185, N185*O185))</f>
        <v>Included</v>
      </c>
      <c r="Q185" s="1103">
        <f>S185</f>
        <v>0</v>
      </c>
      <c r="R185" s="666">
        <f>IF(P185="Included",0,P185)</f>
        <v>0</v>
      </c>
      <c r="S185" s="666">
        <f t="shared" si="50"/>
        <v>0</v>
      </c>
      <c r="T185" s="667"/>
      <c r="U185" s="667"/>
      <c r="AD185" s="799"/>
    </row>
    <row r="186" spans="1:30" s="666" customFormat="1" ht="16.5">
      <c r="A186" s="1049">
        <v>52</v>
      </c>
      <c r="B186" s="1069">
        <v>7000023329</v>
      </c>
      <c r="C186" s="1071">
        <v>10</v>
      </c>
      <c r="D186" s="1071">
        <v>320</v>
      </c>
      <c r="E186" s="1071">
        <v>20</v>
      </c>
      <c r="F186" s="1069" t="s">
        <v>657</v>
      </c>
      <c r="G186" s="1071">
        <v>100000722</v>
      </c>
      <c r="H186" s="1071">
        <v>998736</v>
      </c>
      <c r="I186" s="1158"/>
      <c r="J186" s="1071">
        <v>18</v>
      </c>
      <c r="K186" s="1157"/>
      <c r="L186" s="1069" t="s">
        <v>729</v>
      </c>
      <c r="M186" s="1071" t="s">
        <v>570</v>
      </c>
      <c r="N186" s="1071">
        <v>2</v>
      </c>
      <c r="O186" s="1144"/>
      <c r="P186" s="1103" t="str">
        <f t="shared" ref="P186:P212" si="51">IF(O186=0, "Included", IF(ISERROR(N186*O186), O186, N186*O186))</f>
        <v>Included</v>
      </c>
      <c r="Q186" s="1103">
        <f t="shared" ref="Q186:Q212" si="52">S186</f>
        <v>0</v>
      </c>
      <c r="R186" s="666">
        <f t="shared" ref="R186:R212" si="53">IF(P186="Included",0,P186)</f>
        <v>0</v>
      </c>
      <c r="S186" s="666">
        <f t="shared" si="50"/>
        <v>0</v>
      </c>
      <c r="T186" s="667"/>
      <c r="U186" s="667"/>
      <c r="AD186" s="799"/>
    </row>
    <row r="187" spans="1:30" s="666" customFormat="1" ht="16.5">
      <c r="A187" s="1049">
        <v>53</v>
      </c>
      <c r="B187" s="1069">
        <v>7000023329</v>
      </c>
      <c r="C187" s="1071">
        <v>10</v>
      </c>
      <c r="D187" s="1071">
        <v>320</v>
      </c>
      <c r="E187" s="1071">
        <v>30</v>
      </c>
      <c r="F187" s="1069" t="s">
        <v>657</v>
      </c>
      <c r="G187" s="1071">
        <v>100000724</v>
      </c>
      <c r="H187" s="1071">
        <v>998736</v>
      </c>
      <c r="I187" s="1158"/>
      <c r="J187" s="1071">
        <v>18</v>
      </c>
      <c r="K187" s="1157"/>
      <c r="L187" s="1069" t="s">
        <v>730</v>
      </c>
      <c r="M187" s="1071" t="s">
        <v>570</v>
      </c>
      <c r="N187" s="1071">
        <v>2</v>
      </c>
      <c r="O187" s="1144"/>
      <c r="P187" s="1103" t="str">
        <f t="shared" si="51"/>
        <v>Included</v>
      </c>
      <c r="Q187" s="1103">
        <f t="shared" si="52"/>
        <v>0</v>
      </c>
      <c r="R187" s="666">
        <f t="shared" si="53"/>
        <v>0</v>
      </c>
      <c r="S187" s="666">
        <f t="shared" si="50"/>
        <v>0</v>
      </c>
      <c r="T187" s="667"/>
      <c r="U187" s="667"/>
      <c r="AD187" s="799"/>
    </row>
    <row r="188" spans="1:30" s="666" customFormat="1" ht="33">
      <c r="A188" s="1049">
        <v>54</v>
      </c>
      <c r="B188" s="1069">
        <v>7000023329</v>
      </c>
      <c r="C188" s="1071">
        <v>10</v>
      </c>
      <c r="D188" s="1071">
        <v>320</v>
      </c>
      <c r="E188" s="1071">
        <v>40</v>
      </c>
      <c r="F188" s="1069" t="s">
        <v>657</v>
      </c>
      <c r="G188" s="1071">
        <v>100000727</v>
      </c>
      <c r="H188" s="1071">
        <v>998736</v>
      </c>
      <c r="I188" s="1158"/>
      <c r="J188" s="1071">
        <v>18</v>
      </c>
      <c r="K188" s="1157"/>
      <c r="L188" s="1069" t="s">
        <v>799</v>
      </c>
      <c r="M188" s="1071" t="s">
        <v>574</v>
      </c>
      <c r="N188" s="1071">
        <v>1</v>
      </c>
      <c r="O188" s="1144"/>
      <c r="P188" s="1103" t="str">
        <f t="shared" si="51"/>
        <v>Included</v>
      </c>
      <c r="Q188" s="1103">
        <f t="shared" si="52"/>
        <v>0</v>
      </c>
      <c r="R188" s="666">
        <f t="shared" si="53"/>
        <v>0</v>
      </c>
      <c r="S188" s="666">
        <f t="shared" si="50"/>
        <v>0</v>
      </c>
      <c r="T188" s="667"/>
      <c r="U188" s="667"/>
      <c r="AD188" s="799"/>
    </row>
    <row r="189" spans="1:30" s="666" customFormat="1" ht="33">
      <c r="A189" s="1049">
        <v>55</v>
      </c>
      <c r="B189" s="1069">
        <v>7000023330</v>
      </c>
      <c r="C189" s="1071">
        <v>10</v>
      </c>
      <c r="D189" s="1071">
        <v>330</v>
      </c>
      <c r="E189" s="1071">
        <v>10</v>
      </c>
      <c r="F189" s="1069" t="s">
        <v>616</v>
      </c>
      <c r="G189" s="1071">
        <v>100002068</v>
      </c>
      <c r="H189" s="1071">
        <v>998736</v>
      </c>
      <c r="I189" s="1158"/>
      <c r="J189" s="1071">
        <v>18</v>
      </c>
      <c r="K189" s="1157"/>
      <c r="L189" s="1069" t="s">
        <v>703</v>
      </c>
      <c r="M189" s="1071" t="s">
        <v>570</v>
      </c>
      <c r="N189" s="1071">
        <v>2</v>
      </c>
      <c r="O189" s="1144"/>
      <c r="P189" s="1103" t="str">
        <f t="shared" si="51"/>
        <v>Included</v>
      </c>
      <c r="Q189" s="1103">
        <f t="shared" si="52"/>
        <v>0</v>
      </c>
      <c r="R189" s="666">
        <f t="shared" si="53"/>
        <v>0</v>
      </c>
      <c r="S189" s="666">
        <f t="shared" si="50"/>
        <v>0</v>
      </c>
      <c r="T189" s="667"/>
      <c r="U189" s="667"/>
      <c r="AD189" s="799"/>
    </row>
    <row r="190" spans="1:30" s="666" customFormat="1" ht="33">
      <c r="A190" s="1049">
        <v>56</v>
      </c>
      <c r="B190" s="1069">
        <v>7000023330</v>
      </c>
      <c r="C190" s="1071">
        <v>10</v>
      </c>
      <c r="D190" s="1071">
        <v>330</v>
      </c>
      <c r="E190" s="1071">
        <v>20</v>
      </c>
      <c r="F190" s="1069" t="s">
        <v>616</v>
      </c>
      <c r="G190" s="1071">
        <v>100002074</v>
      </c>
      <c r="H190" s="1071">
        <v>998736</v>
      </c>
      <c r="I190" s="1158"/>
      <c r="J190" s="1071">
        <v>18</v>
      </c>
      <c r="K190" s="1157"/>
      <c r="L190" s="1069" t="s">
        <v>704</v>
      </c>
      <c r="M190" s="1071" t="s">
        <v>570</v>
      </c>
      <c r="N190" s="1071">
        <v>2</v>
      </c>
      <c r="O190" s="1144"/>
      <c r="P190" s="1103" t="str">
        <f t="shared" si="51"/>
        <v>Included</v>
      </c>
      <c r="Q190" s="1103">
        <f t="shared" si="52"/>
        <v>0</v>
      </c>
      <c r="R190" s="666">
        <f t="shared" si="53"/>
        <v>0</v>
      </c>
      <c r="S190" s="666">
        <f t="shared" si="50"/>
        <v>0</v>
      </c>
      <c r="T190" s="667"/>
      <c r="U190" s="667"/>
      <c r="AD190" s="799"/>
    </row>
    <row r="191" spans="1:30" s="666" customFormat="1" ht="33">
      <c r="A191" s="1049">
        <v>57</v>
      </c>
      <c r="B191" s="1069">
        <v>7000023330</v>
      </c>
      <c r="C191" s="1071">
        <v>10</v>
      </c>
      <c r="D191" s="1071">
        <v>330</v>
      </c>
      <c r="E191" s="1071">
        <v>30</v>
      </c>
      <c r="F191" s="1069" t="s">
        <v>616</v>
      </c>
      <c r="G191" s="1071">
        <v>100002076</v>
      </c>
      <c r="H191" s="1071">
        <v>998736</v>
      </c>
      <c r="I191" s="1158"/>
      <c r="J191" s="1071">
        <v>18</v>
      </c>
      <c r="K191" s="1157"/>
      <c r="L191" s="1069" t="s">
        <v>800</v>
      </c>
      <c r="M191" s="1071" t="s">
        <v>570</v>
      </c>
      <c r="N191" s="1071">
        <v>2</v>
      </c>
      <c r="O191" s="1144"/>
      <c r="P191" s="1103" t="str">
        <f t="shared" si="51"/>
        <v>Included</v>
      </c>
      <c r="Q191" s="1103">
        <f t="shared" si="52"/>
        <v>0</v>
      </c>
      <c r="R191" s="666">
        <f t="shared" si="53"/>
        <v>0</v>
      </c>
      <c r="S191" s="666">
        <f t="shared" si="50"/>
        <v>0</v>
      </c>
      <c r="T191" s="667"/>
      <c r="U191" s="667"/>
      <c r="AD191" s="799"/>
    </row>
    <row r="192" spans="1:30" s="666" customFormat="1" ht="82.5">
      <c r="A192" s="1049">
        <v>58</v>
      </c>
      <c r="B192" s="1069">
        <v>7000023331</v>
      </c>
      <c r="C192" s="1071">
        <v>10</v>
      </c>
      <c r="D192" s="1071">
        <v>340</v>
      </c>
      <c r="E192" s="1071">
        <v>10</v>
      </c>
      <c r="F192" s="1069" t="s">
        <v>613</v>
      </c>
      <c r="G192" s="1071">
        <v>100002500</v>
      </c>
      <c r="H192" s="1071">
        <v>998731</v>
      </c>
      <c r="I192" s="1158"/>
      <c r="J192" s="1071">
        <v>18</v>
      </c>
      <c r="K192" s="1157"/>
      <c r="L192" s="1069" t="s">
        <v>609</v>
      </c>
      <c r="M192" s="1071" t="s">
        <v>574</v>
      </c>
      <c r="N192" s="1071">
        <v>1</v>
      </c>
      <c r="O192" s="1144"/>
      <c r="P192" s="1103" t="str">
        <f t="shared" si="51"/>
        <v>Included</v>
      </c>
      <c r="Q192" s="1103">
        <f t="shared" si="52"/>
        <v>0</v>
      </c>
      <c r="R192" s="666">
        <f t="shared" si="53"/>
        <v>0</v>
      </c>
      <c r="S192" s="666">
        <f t="shared" si="50"/>
        <v>0</v>
      </c>
      <c r="T192" s="667"/>
      <c r="U192" s="667"/>
      <c r="AD192" s="799"/>
    </row>
    <row r="193" spans="1:30" s="666" customFormat="1" ht="16.5">
      <c r="A193" s="1049">
        <v>59</v>
      </c>
      <c r="B193" s="1069">
        <v>7000023332</v>
      </c>
      <c r="C193" s="1071">
        <v>10</v>
      </c>
      <c r="D193" s="1071">
        <v>350</v>
      </c>
      <c r="E193" s="1071">
        <v>10</v>
      </c>
      <c r="F193" s="1069" t="s">
        <v>691</v>
      </c>
      <c r="G193" s="1071">
        <v>100003517</v>
      </c>
      <c r="H193" s="1071">
        <v>998734</v>
      </c>
      <c r="I193" s="1158"/>
      <c r="J193" s="1071">
        <v>18</v>
      </c>
      <c r="K193" s="1157"/>
      <c r="L193" s="1069" t="s">
        <v>801</v>
      </c>
      <c r="M193" s="1071" t="s">
        <v>580</v>
      </c>
      <c r="N193" s="1071">
        <v>1</v>
      </c>
      <c r="O193" s="1144"/>
      <c r="P193" s="1103" t="str">
        <f t="shared" si="51"/>
        <v>Included</v>
      </c>
      <c r="Q193" s="1103">
        <f t="shared" si="52"/>
        <v>0</v>
      </c>
      <c r="R193" s="666">
        <f t="shared" si="53"/>
        <v>0</v>
      </c>
      <c r="S193" s="666">
        <f t="shared" si="50"/>
        <v>0</v>
      </c>
      <c r="T193" s="667"/>
      <c r="U193" s="667"/>
      <c r="AD193" s="799"/>
    </row>
    <row r="194" spans="1:30" s="666" customFormat="1" ht="16.5">
      <c r="A194" s="1049">
        <v>60</v>
      </c>
      <c r="B194" s="1069">
        <v>7000023332</v>
      </c>
      <c r="C194" s="1071">
        <v>10</v>
      </c>
      <c r="D194" s="1071">
        <v>350</v>
      </c>
      <c r="E194" s="1071">
        <v>20</v>
      </c>
      <c r="F194" s="1069" t="s">
        <v>691</v>
      </c>
      <c r="G194" s="1071">
        <v>100002762</v>
      </c>
      <c r="H194" s="1071">
        <v>998734</v>
      </c>
      <c r="I194" s="1158"/>
      <c r="J194" s="1071">
        <v>18</v>
      </c>
      <c r="K194" s="1157"/>
      <c r="L194" s="1069" t="s">
        <v>803</v>
      </c>
      <c r="M194" s="1071" t="s">
        <v>570</v>
      </c>
      <c r="N194" s="1071">
        <v>2</v>
      </c>
      <c r="O194" s="1144"/>
      <c r="P194" s="1103" t="str">
        <f t="shared" si="51"/>
        <v>Included</v>
      </c>
      <c r="Q194" s="1103">
        <f t="shared" si="52"/>
        <v>0</v>
      </c>
      <c r="R194" s="666">
        <f t="shared" si="53"/>
        <v>0</v>
      </c>
      <c r="S194" s="666">
        <f t="shared" si="50"/>
        <v>0</v>
      </c>
      <c r="T194" s="667"/>
      <c r="U194" s="667"/>
      <c r="AD194" s="799"/>
    </row>
    <row r="195" spans="1:30" s="666" customFormat="1" ht="16.5">
      <c r="A195" s="1049">
        <v>61</v>
      </c>
      <c r="B195" s="1069">
        <v>7000023332</v>
      </c>
      <c r="C195" s="1071">
        <v>10</v>
      </c>
      <c r="D195" s="1071">
        <v>350</v>
      </c>
      <c r="E195" s="1071">
        <v>30</v>
      </c>
      <c r="F195" s="1069" t="s">
        <v>691</v>
      </c>
      <c r="G195" s="1071">
        <v>100000891</v>
      </c>
      <c r="H195" s="1071">
        <v>998734</v>
      </c>
      <c r="I195" s="1158"/>
      <c r="J195" s="1071">
        <v>18</v>
      </c>
      <c r="K195" s="1157"/>
      <c r="L195" s="1069" t="s">
        <v>771</v>
      </c>
      <c r="M195" s="1071" t="s">
        <v>570</v>
      </c>
      <c r="N195" s="1071">
        <v>2</v>
      </c>
      <c r="O195" s="1144"/>
      <c r="P195" s="1103" t="str">
        <f>IF(O195=0, "Included", IF(ISERROR(N195*O195), O195, N195*O195))</f>
        <v>Included</v>
      </c>
      <c r="Q195" s="1103">
        <f>S195</f>
        <v>0</v>
      </c>
      <c r="R195" s="666">
        <f>IF(P195="Included",0,P195)</f>
        <v>0</v>
      </c>
      <c r="S195" s="666">
        <f t="shared" si="50"/>
        <v>0</v>
      </c>
      <c r="T195" s="667"/>
      <c r="U195" s="667"/>
      <c r="AD195" s="799"/>
    </row>
    <row r="196" spans="1:30" s="666" customFormat="1" ht="16.5">
      <c r="A196" s="1049">
        <v>62</v>
      </c>
      <c r="B196" s="1069">
        <v>7000023332</v>
      </c>
      <c r="C196" s="1071">
        <v>10</v>
      </c>
      <c r="D196" s="1071">
        <v>350</v>
      </c>
      <c r="E196" s="1071">
        <v>40</v>
      </c>
      <c r="F196" s="1069" t="s">
        <v>691</v>
      </c>
      <c r="G196" s="1071">
        <v>100000890</v>
      </c>
      <c r="H196" s="1071">
        <v>998734</v>
      </c>
      <c r="I196" s="1158"/>
      <c r="J196" s="1071">
        <v>18</v>
      </c>
      <c r="K196" s="1157"/>
      <c r="L196" s="1069" t="s">
        <v>802</v>
      </c>
      <c r="M196" s="1071" t="s">
        <v>570</v>
      </c>
      <c r="N196" s="1071">
        <v>2</v>
      </c>
      <c r="O196" s="1144"/>
      <c r="P196" s="1103" t="str">
        <f>IF(O196=0, "Included", IF(ISERROR(N196*O196), O196, N196*O196))</f>
        <v>Included</v>
      </c>
      <c r="Q196" s="1103">
        <f>S196</f>
        <v>0</v>
      </c>
      <c r="R196" s="666">
        <f>IF(P196="Included",0,P196)</f>
        <v>0</v>
      </c>
      <c r="S196" s="666">
        <f t="shared" si="50"/>
        <v>0</v>
      </c>
      <c r="T196" s="667"/>
      <c r="U196" s="667"/>
      <c r="AD196" s="799"/>
    </row>
    <row r="197" spans="1:30" s="666" customFormat="1" ht="16.5">
      <c r="A197" s="1049">
        <v>63</v>
      </c>
      <c r="B197" s="1069">
        <v>7000023332</v>
      </c>
      <c r="C197" s="1071">
        <v>10</v>
      </c>
      <c r="D197" s="1071">
        <v>350</v>
      </c>
      <c r="E197" s="1071">
        <v>50</v>
      </c>
      <c r="F197" s="1069" t="s">
        <v>691</v>
      </c>
      <c r="G197" s="1071">
        <v>100000888</v>
      </c>
      <c r="H197" s="1071">
        <v>998734</v>
      </c>
      <c r="I197" s="1158"/>
      <c r="J197" s="1071">
        <v>18</v>
      </c>
      <c r="K197" s="1157"/>
      <c r="L197" s="1069" t="s">
        <v>773</v>
      </c>
      <c r="M197" s="1071" t="s">
        <v>570</v>
      </c>
      <c r="N197" s="1071">
        <v>2</v>
      </c>
      <c r="O197" s="1144"/>
      <c r="P197" s="1103" t="str">
        <f>IF(O197=0, "Included", IF(ISERROR(N197*O197), O197, N197*O197))</f>
        <v>Included</v>
      </c>
      <c r="Q197" s="1103">
        <f>S197</f>
        <v>0</v>
      </c>
      <c r="R197" s="666">
        <f>IF(P197="Included",0,P197)</f>
        <v>0</v>
      </c>
      <c r="S197" s="666">
        <f t="shared" si="50"/>
        <v>0</v>
      </c>
      <c r="T197" s="667"/>
      <c r="U197" s="667"/>
      <c r="AD197" s="799"/>
    </row>
    <row r="198" spans="1:30" s="666" customFormat="1" ht="16.5">
      <c r="A198" s="1049">
        <v>64</v>
      </c>
      <c r="B198" s="1069">
        <v>7000023332</v>
      </c>
      <c r="C198" s="1071">
        <v>10</v>
      </c>
      <c r="D198" s="1071">
        <v>350</v>
      </c>
      <c r="E198" s="1071">
        <v>60</v>
      </c>
      <c r="F198" s="1069" t="s">
        <v>691</v>
      </c>
      <c r="G198" s="1071">
        <v>100000886</v>
      </c>
      <c r="H198" s="1071">
        <v>998734</v>
      </c>
      <c r="I198" s="1158"/>
      <c r="J198" s="1071">
        <v>18</v>
      </c>
      <c r="K198" s="1157"/>
      <c r="L198" s="1069" t="s">
        <v>774</v>
      </c>
      <c r="M198" s="1071" t="s">
        <v>570</v>
      </c>
      <c r="N198" s="1071">
        <v>2</v>
      </c>
      <c r="O198" s="1144"/>
      <c r="P198" s="1103" t="str">
        <f t="shared" ref="P198" si="54">IF(O198=0, "Included", IF(ISERROR(N198*O198), O198, N198*O198))</f>
        <v>Included</v>
      </c>
      <c r="Q198" s="1103">
        <f t="shared" ref="Q198" si="55">S198</f>
        <v>0</v>
      </c>
      <c r="R198" s="666">
        <f t="shared" ref="R198" si="56">IF(P198="Included",0,P198)</f>
        <v>0</v>
      </c>
      <c r="S198" s="666">
        <f t="shared" si="50"/>
        <v>0</v>
      </c>
      <c r="T198" s="667"/>
      <c r="U198" s="667"/>
      <c r="AD198" s="799"/>
    </row>
    <row r="199" spans="1:30" s="666" customFormat="1" ht="16.5">
      <c r="A199" s="1049">
        <v>65</v>
      </c>
      <c r="B199" s="1069">
        <v>7000023332</v>
      </c>
      <c r="C199" s="1071">
        <v>10</v>
      </c>
      <c r="D199" s="1071">
        <v>350</v>
      </c>
      <c r="E199" s="1071">
        <v>70</v>
      </c>
      <c r="F199" s="1069" t="s">
        <v>691</v>
      </c>
      <c r="G199" s="1071">
        <v>100000881</v>
      </c>
      <c r="H199" s="1071">
        <v>998734</v>
      </c>
      <c r="I199" s="1158"/>
      <c r="J199" s="1071">
        <v>18</v>
      </c>
      <c r="K199" s="1157"/>
      <c r="L199" s="1069" t="s">
        <v>731</v>
      </c>
      <c r="M199" s="1071" t="s">
        <v>570</v>
      </c>
      <c r="N199" s="1071">
        <v>4</v>
      </c>
      <c r="O199" s="1144"/>
      <c r="P199" s="1103" t="str">
        <f>IF(O199=0, "Included", IF(ISERROR(N199*O199), O199, N199*O199))</f>
        <v>Included</v>
      </c>
      <c r="Q199" s="1103">
        <f>S199</f>
        <v>0</v>
      </c>
      <c r="R199" s="666">
        <f>IF(P199="Included",0,P199)</f>
        <v>0</v>
      </c>
      <c r="S199" s="666">
        <f t="shared" si="50"/>
        <v>0</v>
      </c>
      <c r="T199" s="667"/>
      <c r="U199" s="667"/>
      <c r="AD199" s="799"/>
    </row>
    <row r="200" spans="1:30" s="666" customFormat="1" ht="33">
      <c r="A200" s="1049">
        <v>66</v>
      </c>
      <c r="B200" s="1069">
        <v>7000023333</v>
      </c>
      <c r="C200" s="1071">
        <v>10</v>
      </c>
      <c r="D200" s="1071">
        <v>360</v>
      </c>
      <c r="E200" s="1071">
        <v>10</v>
      </c>
      <c r="F200" s="1069" t="s">
        <v>658</v>
      </c>
      <c r="G200" s="1071">
        <v>100003034</v>
      </c>
      <c r="H200" s="1071">
        <v>998736</v>
      </c>
      <c r="I200" s="1158"/>
      <c r="J200" s="1071">
        <v>18</v>
      </c>
      <c r="K200" s="1157"/>
      <c r="L200" s="1069" t="s">
        <v>804</v>
      </c>
      <c r="M200" s="1071" t="s">
        <v>580</v>
      </c>
      <c r="N200" s="1071">
        <v>2</v>
      </c>
      <c r="O200" s="1144"/>
      <c r="P200" s="1103" t="str">
        <f>IF(O200=0, "Included", IF(ISERROR(N200*O200), O200, N200*O200))</f>
        <v>Included</v>
      </c>
      <c r="Q200" s="1103">
        <f>S200</f>
        <v>0</v>
      </c>
      <c r="R200" s="666">
        <f>IF(P200="Included",0,P200)</f>
        <v>0</v>
      </c>
      <c r="S200" s="666">
        <f t="shared" si="50"/>
        <v>0</v>
      </c>
      <c r="T200" s="667"/>
      <c r="U200" s="667"/>
      <c r="AD200" s="799"/>
    </row>
    <row r="201" spans="1:30" s="666" customFormat="1" ht="33">
      <c r="A201" s="1049">
        <v>67</v>
      </c>
      <c r="B201" s="1069">
        <v>7000023333</v>
      </c>
      <c r="C201" s="1071">
        <v>10</v>
      </c>
      <c r="D201" s="1071">
        <v>360</v>
      </c>
      <c r="E201" s="1071">
        <v>20</v>
      </c>
      <c r="F201" s="1069" t="s">
        <v>658</v>
      </c>
      <c r="G201" s="1071">
        <v>100002180</v>
      </c>
      <c r="H201" s="1071">
        <v>998736</v>
      </c>
      <c r="I201" s="1158"/>
      <c r="J201" s="1071">
        <v>18</v>
      </c>
      <c r="K201" s="1157"/>
      <c r="L201" s="1069" t="s">
        <v>652</v>
      </c>
      <c r="M201" s="1071" t="s">
        <v>571</v>
      </c>
      <c r="N201" s="1071">
        <v>1</v>
      </c>
      <c r="O201" s="1144"/>
      <c r="P201" s="1103" t="str">
        <f t="shared" ref="P201:P208" si="57">IF(O201=0, "Included", IF(ISERROR(N201*O201), O201, N201*O201))</f>
        <v>Included</v>
      </c>
      <c r="Q201" s="1103">
        <f t="shared" ref="Q201:Q208" si="58">S201</f>
        <v>0</v>
      </c>
      <c r="R201" s="666">
        <f t="shared" ref="R201:R208" si="59">IF(P201="Included",0,P201)</f>
        <v>0</v>
      </c>
      <c r="S201" s="666">
        <f t="shared" si="50"/>
        <v>0</v>
      </c>
      <c r="T201" s="667"/>
      <c r="U201" s="667"/>
      <c r="AD201" s="799"/>
    </row>
    <row r="202" spans="1:30" s="666" customFormat="1" ht="33">
      <c r="A202" s="1049">
        <v>68</v>
      </c>
      <c r="B202" s="1069">
        <v>7000023333</v>
      </c>
      <c r="C202" s="1071">
        <v>10</v>
      </c>
      <c r="D202" s="1071">
        <v>360</v>
      </c>
      <c r="E202" s="1071">
        <v>30</v>
      </c>
      <c r="F202" s="1069" t="s">
        <v>658</v>
      </c>
      <c r="G202" s="1071">
        <v>100002181</v>
      </c>
      <c r="H202" s="1071">
        <v>998736</v>
      </c>
      <c r="I202" s="1158"/>
      <c r="J202" s="1071">
        <v>18</v>
      </c>
      <c r="K202" s="1157"/>
      <c r="L202" s="1069" t="s">
        <v>572</v>
      </c>
      <c r="M202" s="1071" t="s">
        <v>571</v>
      </c>
      <c r="N202" s="1071">
        <v>1</v>
      </c>
      <c r="O202" s="1144"/>
      <c r="P202" s="1103" t="str">
        <f t="shared" si="57"/>
        <v>Included</v>
      </c>
      <c r="Q202" s="1103">
        <f t="shared" si="58"/>
        <v>0</v>
      </c>
      <c r="R202" s="666">
        <f t="shared" si="59"/>
        <v>0</v>
      </c>
      <c r="S202" s="666">
        <f t="shared" si="50"/>
        <v>0</v>
      </c>
      <c r="T202" s="667"/>
      <c r="U202" s="667"/>
      <c r="AD202" s="799"/>
    </row>
    <row r="203" spans="1:30" s="666" customFormat="1" ht="33">
      <c r="A203" s="1049">
        <v>69</v>
      </c>
      <c r="B203" s="1069">
        <v>7000023333</v>
      </c>
      <c r="C203" s="1071">
        <v>10</v>
      </c>
      <c r="D203" s="1071">
        <v>360</v>
      </c>
      <c r="E203" s="1071">
        <v>40</v>
      </c>
      <c r="F203" s="1069" t="s">
        <v>658</v>
      </c>
      <c r="G203" s="1071">
        <v>100002182</v>
      </c>
      <c r="H203" s="1071">
        <v>998736</v>
      </c>
      <c r="I203" s="1158"/>
      <c r="J203" s="1071">
        <v>18</v>
      </c>
      <c r="K203" s="1157"/>
      <c r="L203" s="1069" t="s">
        <v>573</v>
      </c>
      <c r="M203" s="1071" t="s">
        <v>571</v>
      </c>
      <c r="N203" s="1071">
        <v>1</v>
      </c>
      <c r="O203" s="1144"/>
      <c r="P203" s="1103" t="str">
        <f t="shared" si="57"/>
        <v>Included</v>
      </c>
      <c r="Q203" s="1103">
        <f t="shared" si="58"/>
        <v>0</v>
      </c>
      <c r="R203" s="666">
        <f t="shared" si="59"/>
        <v>0</v>
      </c>
      <c r="S203" s="666">
        <f t="shared" si="50"/>
        <v>0</v>
      </c>
      <c r="T203" s="667"/>
      <c r="U203" s="667"/>
      <c r="AD203" s="799"/>
    </row>
    <row r="204" spans="1:30" s="666" customFormat="1" ht="33">
      <c r="A204" s="1049">
        <v>70</v>
      </c>
      <c r="B204" s="1069">
        <v>7000023334</v>
      </c>
      <c r="C204" s="1071">
        <v>10</v>
      </c>
      <c r="D204" s="1071">
        <v>370</v>
      </c>
      <c r="E204" s="1071">
        <v>10</v>
      </c>
      <c r="F204" s="1069" t="s">
        <v>757</v>
      </c>
      <c r="G204" s="1071">
        <v>100001881</v>
      </c>
      <c r="H204" s="1071">
        <v>995463</v>
      </c>
      <c r="I204" s="1158"/>
      <c r="J204" s="1071">
        <v>18</v>
      </c>
      <c r="K204" s="1157"/>
      <c r="L204" s="1069" t="s">
        <v>632</v>
      </c>
      <c r="M204" s="1071" t="s">
        <v>574</v>
      </c>
      <c r="N204" s="1071">
        <v>1</v>
      </c>
      <c r="O204" s="1144"/>
      <c r="P204" s="1103" t="str">
        <f t="shared" si="57"/>
        <v>Included</v>
      </c>
      <c r="Q204" s="1103">
        <f t="shared" si="58"/>
        <v>0</v>
      </c>
      <c r="R204" s="666">
        <f t="shared" si="59"/>
        <v>0</v>
      </c>
      <c r="S204" s="666">
        <f t="shared" si="50"/>
        <v>0</v>
      </c>
      <c r="T204" s="667"/>
      <c r="U204" s="667"/>
      <c r="AD204" s="799"/>
    </row>
    <row r="205" spans="1:30" s="666" customFormat="1" ht="16.5">
      <c r="A205" s="1049">
        <v>71</v>
      </c>
      <c r="B205" s="1069">
        <v>7000023335</v>
      </c>
      <c r="C205" s="1071">
        <v>10</v>
      </c>
      <c r="D205" s="1071">
        <v>380</v>
      </c>
      <c r="E205" s="1071">
        <v>10</v>
      </c>
      <c r="F205" s="1069" t="s">
        <v>612</v>
      </c>
      <c r="G205" s="1071">
        <v>100000976</v>
      </c>
      <c r="H205" s="1071">
        <v>998736</v>
      </c>
      <c r="I205" s="1158"/>
      <c r="J205" s="1071">
        <v>18</v>
      </c>
      <c r="K205" s="1157"/>
      <c r="L205" s="1069" t="s">
        <v>805</v>
      </c>
      <c r="M205" s="1071" t="s">
        <v>570</v>
      </c>
      <c r="N205" s="1071">
        <v>1</v>
      </c>
      <c r="O205" s="1144"/>
      <c r="P205" s="1103" t="str">
        <f t="shared" si="57"/>
        <v>Included</v>
      </c>
      <c r="Q205" s="1103">
        <f t="shared" si="58"/>
        <v>0</v>
      </c>
      <c r="R205" s="666">
        <f t="shared" si="59"/>
        <v>0</v>
      </c>
      <c r="S205" s="666">
        <f t="shared" si="50"/>
        <v>0</v>
      </c>
      <c r="T205" s="667"/>
      <c r="U205" s="667"/>
      <c r="AD205" s="799"/>
    </row>
    <row r="206" spans="1:30" s="666" customFormat="1" ht="16.5">
      <c r="A206" s="1049">
        <v>72</v>
      </c>
      <c r="B206" s="1069">
        <v>7000023335</v>
      </c>
      <c r="C206" s="1071">
        <v>10</v>
      </c>
      <c r="D206" s="1071">
        <v>380</v>
      </c>
      <c r="E206" s="1071">
        <v>20</v>
      </c>
      <c r="F206" s="1069" t="s">
        <v>612</v>
      </c>
      <c r="G206" s="1071">
        <v>100000975</v>
      </c>
      <c r="H206" s="1071">
        <v>995461</v>
      </c>
      <c r="I206" s="1158"/>
      <c r="J206" s="1071">
        <v>18</v>
      </c>
      <c r="K206" s="1157"/>
      <c r="L206" s="1069" t="s">
        <v>575</v>
      </c>
      <c r="M206" s="1071" t="s">
        <v>570</v>
      </c>
      <c r="N206" s="1071">
        <v>1</v>
      </c>
      <c r="O206" s="1144"/>
      <c r="P206" s="1103" t="str">
        <f t="shared" si="57"/>
        <v>Included</v>
      </c>
      <c r="Q206" s="1103">
        <f t="shared" si="58"/>
        <v>0</v>
      </c>
      <c r="R206" s="666">
        <f t="shared" si="59"/>
        <v>0</v>
      </c>
      <c r="S206" s="666">
        <f t="shared" si="50"/>
        <v>0</v>
      </c>
      <c r="T206" s="667"/>
      <c r="U206" s="667"/>
      <c r="AD206" s="799"/>
    </row>
    <row r="207" spans="1:30" s="666" customFormat="1" ht="16.5">
      <c r="A207" s="1049">
        <v>73</v>
      </c>
      <c r="B207" s="1069">
        <v>7000023335</v>
      </c>
      <c r="C207" s="1071">
        <v>10</v>
      </c>
      <c r="D207" s="1071">
        <v>380</v>
      </c>
      <c r="E207" s="1071">
        <v>30</v>
      </c>
      <c r="F207" s="1069" t="s">
        <v>612</v>
      </c>
      <c r="G207" s="1071">
        <v>100001871</v>
      </c>
      <c r="H207" s="1071">
        <v>995461</v>
      </c>
      <c r="I207" s="1158"/>
      <c r="J207" s="1071">
        <v>18</v>
      </c>
      <c r="K207" s="1157"/>
      <c r="L207" s="1069" t="s">
        <v>641</v>
      </c>
      <c r="M207" s="1071" t="s">
        <v>574</v>
      </c>
      <c r="N207" s="1071">
        <v>1</v>
      </c>
      <c r="O207" s="1144"/>
      <c r="P207" s="1103" t="str">
        <f t="shared" si="57"/>
        <v>Included</v>
      </c>
      <c r="Q207" s="1103">
        <f t="shared" si="58"/>
        <v>0</v>
      </c>
      <c r="R207" s="666">
        <f t="shared" si="59"/>
        <v>0</v>
      </c>
      <c r="S207" s="666">
        <f t="shared" si="50"/>
        <v>0</v>
      </c>
      <c r="T207" s="667"/>
      <c r="U207" s="667"/>
      <c r="AD207" s="799"/>
    </row>
    <row r="208" spans="1:30" s="666" customFormat="1" ht="49.5">
      <c r="A208" s="1049">
        <v>74</v>
      </c>
      <c r="B208" s="1069">
        <v>7000023335</v>
      </c>
      <c r="C208" s="1071">
        <v>10</v>
      </c>
      <c r="D208" s="1071">
        <v>380</v>
      </c>
      <c r="E208" s="1071">
        <v>40</v>
      </c>
      <c r="F208" s="1069" t="s">
        <v>612</v>
      </c>
      <c r="G208" s="1071">
        <v>100016786</v>
      </c>
      <c r="H208" s="1071">
        <v>998736</v>
      </c>
      <c r="I208" s="1158"/>
      <c r="J208" s="1071">
        <v>18</v>
      </c>
      <c r="K208" s="1157"/>
      <c r="L208" s="1069" t="s">
        <v>742</v>
      </c>
      <c r="M208" s="1071" t="s">
        <v>574</v>
      </c>
      <c r="N208" s="1071">
        <v>6</v>
      </c>
      <c r="O208" s="1144"/>
      <c r="P208" s="1103" t="str">
        <f t="shared" si="57"/>
        <v>Included</v>
      </c>
      <c r="Q208" s="1103">
        <f t="shared" si="58"/>
        <v>0</v>
      </c>
      <c r="R208" s="666">
        <f t="shared" si="59"/>
        <v>0</v>
      </c>
      <c r="S208" s="666">
        <f t="shared" si="50"/>
        <v>0</v>
      </c>
      <c r="T208" s="667"/>
      <c r="U208" s="667"/>
      <c r="AD208" s="799"/>
    </row>
    <row r="209" spans="1:30" s="666" customFormat="1" ht="16.5">
      <c r="A209" s="1049">
        <v>75</v>
      </c>
      <c r="B209" s="1069">
        <v>7000023336</v>
      </c>
      <c r="C209" s="1071">
        <v>10</v>
      </c>
      <c r="D209" s="1071">
        <v>390</v>
      </c>
      <c r="E209" s="1071">
        <v>10</v>
      </c>
      <c r="F209" s="1069" t="s">
        <v>569</v>
      </c>
      <c r="G209" s="1071">
        <v>100001021</v>
      </c>
      <c r="H209" s="1071">
        <v>995461</v>
      </c>
      <c r="I209" s="1158"/>
      <c r="J209" s="1071">
        <v>18</v>
      </c>
      <c r="K209" s="1157"/>
      <c r="L209" s="1069" t="s">
        <v>576</v>
      </c>
      <c r="M209" s="1071" t="s">
        <v>570</v>
      </c>
      <c r="N209" s="1071">
        <v>2</v>
      </c>
      <c r="O209" s="1144"/>
      <c r="P209" s="1103" t="str">
        <f t="shared" si="51"/>
        <v>Included</v>
      </c>
      <c r="Q209" s="1103">
        <f t="shared" si="52"/>
        <v>0</v>
      </c>
      <c r="R209" s="666">
        <f t="shared" si="53"/>
        <v>0</v>
      </c>
      <c r="S209" s="666">
        <f t="shared" si="50"/>
        <v>0</v>
      </c>
      <c r="T209" s="667"/>
      <c r="U209" s="667"/>
      <c r="AD209" s="799"/>
    </row>
    <row r="210" spans="1:30" s="666" customFormat="1" ht="33">
      <c r="A210" s="1049">
        <v>76</v>
      </c>
      <c r="B210" s="1069">
        <v>7000023336</v>
      </c>
      <c r="C210" s="1071">
        <v>10</v>
      </c>
      <c r="D210" s="1071">
        <v>390</v>
      </c>
      <c r="E210" s="1071">
        <v>20</v>
      </c>
      <c r="F210" s="1069" t="s">
        <v>569</v>
      </c>
      <c r="G210" s="1071">
        <v>100001052</v>
      </c>
      <c r="H210" s="1071">
        <v>998731</v>
      </c>
      <c r="I210" s="1158"/>
      <c r="J210" s="1071">
        <v>18</v>
      </c>
      <c r="K210" s="1157"/>
      <c r="L210" s="1069" t="s">
        <v>807</v>
      </c>
      <c r="M210" s="1071" t="s">
        <v>570</v>
      </c>
      <c r="N210" s="1071">
        <v>1</v>
      </c>
      <c r="O210" s="1144"/>
      <c r="P210" s="1103" t="str">
        <f t="shared" si="51"/>
        <v>Included</v>
      </c>
      <c r="Q210" s="1103">
        <f t="shared" si="52"/>
        <v>0</v>
      </c>
      <c r="R210" s="666">
        <f t="shared" si="53"/>
        <v>0</v>
      </c>
      <c r="S210" s="666">
        <f t="shared" si="50"/>
        <v>0</v>
      </c>
      <c r="T210" s="667"/>
      <c r="U210" s="667"/>
      <c r="AD210" s="799"/>
    </row>
    <row r="211" spans="1:30" s="666" customFormat="1" ht="16.5">
      <c r="A211" s="1049">
        <v>77</v>
      </c>
      <c r="B211" s="1069">
        <v>7000023336</v>
      </c>
      <c r="C211" s="1071">
        <v>10</v>
      </c>
      <c r="D211" s="1071">
        <v>390</v>
      </c>
      <c r="E211" s="1071">
        <v>30</v>
      </c>
      <c r="F211" s="1069" t="s">
        <v>569</v>
      </c>
      <c r="G211" s="1071">
        <v>100001885</v>
      </c>
      <c r="H211" s="1071">
        <v>998739</v>
      </c>
      <c r="I211" s="1158"/>
      <c r="J211" s="1071">
        <v>18</v>
      </c>
      <c r="K211" s="1157"/>
      <c r="L211" s="1069" t="s">
        <v>577</v>
      </c>
      <c r="M211" s="1071" t="s">
        <v>570</v>
      </c>
      <c r="N211" s="1071">
        <v>2</v>
      </c>
      <c r="O211" s="1144"/>
      <c r="P211" s="1103" t="str">
        <f t="shared" si="51"/>
        <v>Included</v>
      </c>
      <c r="Q211" s="1103">
        <f t="shared" si="52"/>
        <v>0</v>
      </c>
      <c r="R211" s="666">
        <f t="shared" si="53"/>
        <v>0</v>
      </c>
      <c r="S211" s="666">
        <f t="shared" si="50"/>
        <v>0</v>
      </c>
      <c r="T211" s="667"/>
      <c r="U211" s="667"/>
      <c r="AD211" s="799"/>
    </row>
    <row r="212" spans="1:30" s="666" customFormat="1" ht="16.5">
      <c r="A212" s="1049">
        <v>78</v>
      </c>
      <c r="B212" s="1069">
        <v>7000023336</v>
      </c>
      <c r="C212" s="1071">
        <v>10</v>
      </c>
      <c r="D212" s="1071">
        <v>390</v>
      </c>
      <c r="E212" s="1071">
        <v>40</v>
      </c>
      <c r="F212" s="1069" t="s">
        <v>569</v>
      </c>
      <c r="G212" s="1071">
        <v>100004852</v>
      </c>
      <c r="H212" s="1071">
        <v>998731</v>
      </c>
      <c r="I212" s="1158"/>
      <c r="J212" s="1071">
        <v>18</v>
      </c>
      <c r="K212" s="1157"/>
      <c r="L212" s="1069" t="s">
        <v>617</v>
      </c>
      <c r="M212" s="1071" t="s">
        <v>570</v>
      </c>
      <c r="N212" s="1071">
        <v>10</v>
      </c>
      <c r="O212" s="1144"/>
      <c r="P212" s="1103" t="str">
        <f t="shared" si="51"/>
        <v>Included</v>
      </c>
      <c r="Q212" s="1103">
        <f t="shared" si="52"/>
        <v>0</v>
      </c>
      <c r="R212" s="666">
        <f t="shared" si="53"/>
        <v>0</v>
      </c>
      <c r="S212" s="666">
        <f t="shared" si="50"/>
        <v>0</v>
      </c>
      <c r="T212" s="667"/>
      <c r="U212" s="667"/>
      <c r="AD212" s="799"/>
    </row>
    <row r="213" spans="1:30" s="666" customFormat="1" ht="16.5">
      <c r="A213" s="1049">
        <v>79</v>
      </c>
      <c r="B213" s="1069">
        <v>7000023336</v>
      </c>
      <c r="C213" s="1071">
        <v>10</v>
      </c>
      <c r="D213" s="1071">
        <v>390</v>
      </c>
      <c r="E213" s="1071">
        <v>50</v>
      </c>
      <c r="F213" s="1069" t="s">
        <v>569</v>
      </c>
      <c r="G213" s="1071">
        <v>100004926</v>
      </c>
      <c r="H213" s="1071">
        <v>998731</v>
      </c>
      <c r="I213" s="1158"/>
      <c r="J213" s="1071">
        <v>18</v>
      </c>
      <c r="K213" s="1157"/>
      <c r="L213" s="1069" t="s">
        <v>618</v>
      </c>
      <c r="M213" s="1071" t="s">
        <v>570</v>
      </c>
      <c r="N213" s="1071">
        <v>20</v>
      </c>
      <c r="O213" s="1144"/>
      <c r="P213" s="1103" t="str">
        <f>IF(O213=0, "Included", IF(ISERROR(N213*O213), O213, N213*O213))</f>
        <v>Included</v>
      </c>
      <c r="Q213" s="1103">
        <f>S213</f>
        <v>0</v>
      </c>
      <c r="R213" s="666">
        <f>IF(P213="Included",0,P213)</f>
        <v>0</v>
      </c>
      <c r="S213" s="666">
        <f t="shared" si="50"/>
        <v>0</v>
      </c>
      <c r="T213" s="667"/>
      <c r="U213" s="667"/>
      <c r="AD213" s="799"/>
    </row>
    <row r="214" spans="1:30" s="666" customFormat="1" ht="16.5">
      <c r="A214" s="1049">
        <v>80</v>
      </c>
      <c r="B214" s="1069">
        <v>7000023336</v>
      </c>
      <c r="C214" s="1071">
        <v>10</v>
      </c>
      <c r="D214" s="1071">
        <v>390</v>
      </c>
      <c r="E214" s="1071">
        <v>60</v>
      </c>
      <c r="F214" s="1069" t="s">
        <v>569</v>
      </c>
      <c r="G214" s="1071">
        <v>100004937</v>
      </c>
      <c r="H214" s="1071">
        <v>998731</v>
      </c>
      <c r="I214" s="1158"/>
      <c r="J214" s="1071">
        <v>18</v>
      </c>
      <c r="K214" s="1157"/>
      <c r="L214" s="1069" t="s">
        <v>806</v>
      </c>
      <c r="M214" s="1071" t="s">
        <v>570</v>
      </c>
      <c r="N214" s="1071">
        <v>12</v>
      </c>
      <c r="O214" s="1144"/>
      <c r="P214" s="1103" t="str">
        <f>IF(O214=0, "Included", IF(ISERROR(N214*O214), O214, N214*O214))</f>
        <v>Included</v>
      </c>
      <c r="Q214" s="1103">
        <f>S214</f>
        <v>0</v>
      </c>
      <c r="R214" s="666">
        <f>IF(P214="Included",0,P214)</f>
        <v>0</v>
      </c>
      <c r="S214" s="666">
        <f t="shared" si="50"/>
        <v>0</v>
      </c>
      <c r="T214" s="667"/>
      <c r="U214" s="667"/>
      <c r="AD214" s="799"/>
    </row>
    <row r="215" spans="1:30" s="666" customFormat="1" ht="16.5">
      <c r="A215" s="1049">
        <v>81</v>
      </c>
      <c r="B215" s="1069">
        <v>7000023336</v>
      </c>
      <c r="C215" s="1071">
        <v>10</v>
      </c>
      <c r="D215" s="1071">
        <v>390</v>
      </c>
      <c r="E215" s="1071">
        <v>70</v>
      </c>
      <c r="F215" s="1069" t="s">
        <v>569</v>
      </c>
      <c r="G215" s="1071">
        <v>100001115</v>
      </c>
      <c r="H215" s="1071">
        <v>998739</v>
      </c>
      <c r="I215" s="1158"/>
      <c r="J215" s="1071">
        <v>18</v>
      </c>
      <c r="K215" s="1157"/>
      <c r="L215" s="1069" t="s">
        <v>631</v>
      </c>
      <c r="M215" s="1071" t="s">
        <v>574</v>
      </c>
      <c r="N215" s="1071">
        <v>1</v>
      </c>
      <c r="O215" s="1144"/>
      <c r="P215" s="1103" t="str">
        <f>IF(O215=0, "Included", IF(ISERROR(N215*O215), O215, N215*O215))</f>
        <v>Included</v>
      </c>
      <c r="Q215" s="1103">
        <f>S215</f>
        <v>0</v>
      </c>
      <c r="R215" s="666">
        <f>IF(P215="Included",0,P215)</f>
        <v>0</v>
      </c>
      <c r="S215" s="666">
        <f t="shared" si="50"/>
        <v>0</v>
      </c>
      <c r="T215" s="667"/>
      <c r="U215" s="667"/>
      <c r="AD215" s="799"/>
    </row>
    <row r="216" spans="1:30" s="666" customFormat="1" ht="33">
      <c r="A216" s="1049">
        <v>82</v>
      </c>
      <c r="B216" s="1069">
        <v>7000023337</v>
      </c>
      <c r="C216" s="1071">
        <v>10</v>
      </c>
      <c r="D216" s="1071">
        <v>400</v>
      </c>
      <c r="E216" s="1071">
        <v>10</v>
      </c>
      <c r="F216" s="1069" t="s">
        <v>659</v>
      </c>
      <c r="G216" s="1071">
        <v>100010110</v>
      </c>
      <c r="H216" s="1071">
        <v>995455</v>
      </c>
      <c r="I216" s="1158"/>
      <c r="J216" s="1071">
        <v>18</v>
      </c>
      <c r="K216" s="1157"/>
      <c r="L216" s="1069" t="s">
        <v>679</v>
      </c>
      <c r="M216" s="1071" t="s">
        <v>570</v>
      </c>
      <c r="N216" s="1071">
        <v>10</v>
      </c>
      <c r="O216" s="1144"/>
      <c r="P216" s="1103" t="str">
        <f t="shared" ref="P216" si="60">IF(O216=0, "Included", IF(ISERROR(N216*O216), O216, N216*O216))</f>
        <v>Included</v>
      </c>
      <c r="Q216" s="1103">
        <f t="shared" ref="Q216" si="61">S216</f>
        <v>0</v>
      </c>
      <c r="R216" s="666">
        <f t="shared" ref="R216" si="62">IF(P216="Included",0,P216)</f>
        <v>0</v>
      </c>
      <c r="S216" s="666">
        <f t="shared" si="50"/>
        <v>0</v>
      </c>
      <c r="T216" s="667"/>
      <c r="U216" s="667"/>
      <c r="AD216" s="799"/>
    </row>
    <row r="217" spans="1:30" s="666" customFormat="1" ht="33">
      <c r="A217" s="1049">
        <v>83</v>
      </c>
      <c r="B217" s="1069">
        <v>7000023337</v>
      </c>
      <c r="C217" s="1071">
        <v>10</v>
      </c>
      <c r="D217" s="1071">
        <v>400</v>
      </c>
      <c r="E217" s="1071">
        <v>20</v>
      </c>
      <c r="F217" s="1069" t="s">
        <v>659</v>
      </c>
      <c r="G217" s="1071">
        <v>100008619</v>
      </c>
      <c r="H217" s="1071">
        <v>995455</v>
      </c>
      <c r="I217" s="1158"/>
      <c r="J217" s="1071">
        <v>18</v>
      </c>
      <c r="K217" s="1157"/>
      <c r="L217" s="1069" t="s">
        <v>680</v>
      </c>
      <c r="M217" s="1071" t="s">
        <v>570</v>
      </c>
      <c r="N217" s="1071">
        <v>18</v>
      </c>
      <c r="O217" s="1144"/>
      <c r="P217" s="1103" t="str">
        <f>IF(O217=0, "Included", IF(ISERROR(N217*O217), O217, N217*O217))</f>
        <v>Included</v>
      </c>
      <c r="Q217" s="1103">
        <f>S217</f>
        <v>0</v>
      </c>
      <c r="R217" s="666">
        <f>IF(P217="Included",0,P217)</f>
        <v>0</v>
      </c>
      <c r="S217" s="666">
        <f t="shared" ref="S217:S232" si="63">IF(K217="",(R217*J217/100),(R217*K217))</f>
        <v>0</v>
      </c>
      <c r="T217" s="667"/>
      <c r="U217" s="667"/>
      <c r="AD217" s="799"/>
    </row>
    <row r="218" spans="1:30" s="666" customFormat="1" ht="33">
      <c r="A218" s="1049">
        <v>84</v>
      </c>
      <c r="B218" s="1069">
        <v>7000023337</v>
      </c>
      <c r="C218" s="1071">
        <v>10</v>
      </c>
      <c r="D218" s="1071">
        <v>400</v>
      </c>
      <c r="E218" s="1071">
        <v>30</v>
      </c>
      <c r="F218" s="1069" t="s">
        <v>659</v>
      </c>
      <c r="G218" s="1071">
        <v>100008616</v>
      </c>
      <c r="H218" s="1071">
        <v>995455</v>
      </c>
      <c r="I218" s="1158"/>
      <c r="J218" s="1071">
        <v>18</v>
      </c>
      <c r="K218" s="1157"/>
      <c r="L218" s="1069" t="s">
        <v>705</v>
      </c>
      <c r="M218" s="1071" t="s">
        <v>570</v>
      </c>
      <c r="N218" s="1071">
        <v>12</v>
      </c>
      <c r="O218" s="1144"/>
      <c r="P218" s="1103" t="str">
        <f>IF(O218=0, "Included", IF(ISERROR(N218*O218), O218, N218*O218))</f>
        <v>Included</v>
      </c>
      <c r="Q218" s="1103">
        <f>S218</f>
        <v>0</v>
      </c>
      <c r="R218" s="666">
        <f>IF(P218="Included",0,P218)</f>
        <v>0</v>
      </c>
      <c r="S218" s="666">
        <f t="shared" si="63"/>
        <v>0</v>
      </c>
      <c r="T218" s="667"/>
      <c r="U218" s="667"/>
      <c r="AD218" s="799"/>
    </row>
    <row r="219" spans="1:30" s="666" customFormat="1" ht="33">
      <c r="A219" s="1049">
        <v>85</v>
      </c>
      <c r="B219" s="1069">
        <v>7000023337</v>
      </c>
      <c r="C219" s="1071">
        <v>10</v>
      </c>
      <c r="D219" s="1071">
        <v>400</v>
      </c>
      <c r="E219" s="1071">
        <v>40</v>
      </c>
      <c r="F219" s="1069" t="s">
        <v>659</v>
      </c>
      <c r="G219" s="1071">
        <v>100008618</v>
      </c>
      <c r="H219" s="1071">
        <v>995455</v>
      </c>
      <c r="I219" s="1158"/>
      <c r="J219" s="1071">
        <v>18</v>
      </c>
      <c r="K219" s="1157"/>
      <c r="L219" s="1069" t="s">
        <v>733</v>
      </c>
      <c r="M219" s="1071" t="s">
        <v>570</v>
      </c>
      <c r="N219" s="1071">
        <v>4</v>
      </c>
      <c r="O219" s="1144"/>
      <c r="P219" s="1103" t="str">
        <f t="shared" ref="P219:P228" si="64">IF(O219=0, "Included", IF(ISERROR(N219*O219), O219, N219*O219))</f>
        <v>Included</v>
      </c>
      <c r="Q219" s="1103">
        <f t="shared" ref="Q219:Q228" si="65">S219</f>
        <v>0</v>
      </c>
      <c r="R219" s="666">
        <f t="shared" ref="R219:R228" si="66">IF(P219="Included",0,P219)</f>
        <v>0</v>
      </c>
      <c r="S219" s="666">
        <f t="shared" si="63"/>
        <v>0</v>
      </c>
      <c r="T219" s="667"/>
      <c r="U219" s="667"/>
      <c r="AD219" s="799"/>
    </row>
    <row r="220" spans="1:30" s="666" customFormat="1" ht="33">
      <c r="A220" s="1049">
        <v>86</v>
      </c>
      <c r="B220" s="1069">
        <v>7000023337</v>
      </c>
      <c r="C220" s="1071">
        <v>10</v>
      </c>
      <c r="D220" s="1071">
        <v>400</v>
      </c>
      <c r="E220" s="1071">
        <v>50</v>
      </c>
      <c r="F220" s="1069" t="s">
        <v>659</v>
      </c>
      <c r="G220" s="1071">
        <v>100008614</v>
      </c>
      <c r="H220" s="1071">
        <v>995455</v>
      </c>
      <c r="I220" s="1158"/>
      <c r="J220" s="1071">
        <v>18</v>
      </c>
      <c r="K220" s="1157"/>
      <c r="L220" s="1069" t="s">
        <v>682</v>
      </c>
      <c r="M220" s="1071" t="s">
        <v>570</v>
      </c>
      <c r="N220" s="1071">
        <v>12</v>
      </c>
      <c r="O220" s="1144"/>
      <c r="P220" s="1103" t="str">
        <f t="shared" si="64"/>
        <v>Included</v>
      </c>
      <c r="Q220" s="1103">
        <f t="shared" si="65"/>
        <v>0</v>
      </c>
      <c r="R220" s="666">
        <f t="shared" si="66"/>
        <v>0</v>
      </c>
      <c r="S220" s="666">
        <f t="shared" si="63"/>
        <v>0</v>
      </c>
      <c r="T220" s="667"/>
      <c r="U220" s="667"/>
      <c r="AD220" s="799"/>
    </row>
    <row r="221" spans="1:30" s="666" customFormat="1" ht="33">
      <c r="A221" s="1049">
        <v>87</v>
      </c>
      <c r="B221" s="1069">
        <v>7000023337</v>
      </c>
      <c r="C221" s="1071">
        <v>10</v>
      </c>
      <c r="D221" s="1071">
        <v>400</v>
      </c>
      <c r="E221" s="1071">
        <v>60</v>
      </c>
      <c r="F221" s="1069" t="s">
        <v>659</v>
      </c>
      <c r="G221" s="1071">
        <v>100008615</v>
      </c>
      <c r="H221" s="1071">
        <v>995455</v>
      </c>
      <c r="I221" s="1158"/>
      <c r="J221" s="1071">
        <v>18</v>
      </c>
      <c r="K221" s="1157"/>
      <c r="L221" s="1069" t="s">
        <v>734</v>
      </c>
      <c r="M221" s="1071" t="s">
        <v>570</v>
      </c>
      <c r="N221" s="1071">
        <v>6</v>
      </c>
      <c r="O221" s="1144"/>
      <c r="P221" s="1103" t="str">
        <f t="shared" si="64"/>
        <v>Included</v>
      </c>
      <c r="Q221" s="1103">
        <f t="shared" si="65"/>
        <v>0</v>
      </c>
      <c r="R221" s="666">
        <f t="shared" si="66"/>
        <v>0</v>
      </c>
      <c r="S221" s="666">
        <f t="shared" si="63"/>
        <v>0</v>
      </c>
      <c r="T221" s="667"/>
      <c r="U221" s="667"/>
      <c r="AD221" s="799"/>
    </row>
    <row r="222" spans="1:30" s="666" customFormat="1" ht="33">
      <c r="A222" s="1049">
        <v>88</v>
      </c>
      <c r="B222" s="1069">
        <v>7000023337</v>
      </c>
      <c r="C222" s="1071">
        <v>10</v>
      </c>
      <c r="D222" s="1071">
        <v>400</v>
      </c>
      <c r="E222" s="1071">
        <v>70</v>
      </c>
      <c r="F222" s="1069" t="s">
        <v>659</v>
      </c>
      <c r="G222" s="1071">
        <v>100008617</v>
      </c>
      <c r="H222" s="1071">
        <v>995455</v>
      </c>
      <c r="I222" s="1158"/>
      <c r="J222" s="1071">
        <v>18</v>
      </c>
      <c r="K222" s="1157"/>
      <c r="L222" s="1069" t="s">
        <v>683</v>
      </c>
      <c r="M222" s="1071" t="s">
        <v>570</v>
      </c>
      <c r="N222" s="1071">
        <v>24</v>
      </c>
      <c r="O222" s="1144"/>
      <c r="P222" s="1103" t="str">
        <f t="shared" si="64"/>
        <v>Included</v>
      </c>
      <c r="Q222" s="1103">
        <f t="shared" si="65"/>
        <v>0</v>
      </c>
      <c r="R222" s="666">
        <f t="shared" si="66"/>
        <v>0</v>
      </c>
      <c r="S222" s="666">
        <f t="shared" si="63"/>
        <v>0</v>
      </c>
      <c r="T222" s="667"/>
      <c r="U222" s="667"/>
      <c r="AD222" s="799"/>
    </row>
    <row r="223" spans="1:30" s="666" customFormat="1" ht="33">
      <c r="A223" s="1049">
        <v>89</v>
      </c>
      <c r="B223" s="1069">
        <v>7000023338</v>
      </c>
      <c r="C223" s="1071">
        <v>10</v>
      </c>
      <c r="D223" s="1071">
        <v>410</v>
      </c>
      <c r="E223" s="1071">
        <v>10</v>
      </c>
      <c r="F223" s="1069" t="s">
        <v>755</v>
      </c>
      <c r="G223" s="1071">
        <v>100010821</v>
      </c>
      <c r="H223" s="1071">
        <v>995455</v>
      </c>
      <c r="I223" s="1158"/>
      <c r="J223" s="1071">
        <v>18</v>
      </c>
      <c r="K223" s="1157"/>
      <c r="L223" s="1069" t="s">
        <v>808</v>
      </c>
      <c r="M223" s="1071" t="s">
        <v>570</v>
      </c>
      <c r="N223" s="1071">
        <v>4</v>
      </c>
      <c r="O223" s="1144"/>
      <c r="P223" s="1103" t="str">
        <f t="shared" si="64"/>
        <v>Included</v>
      </c>
      <c r="Q223" s="1103">
        <f t="shared" si="65"/>
        <v>0</v>
      </c>
      <c r="R223" s="666">
        <f t="shared" si="66"/>
        <v>0</v>
      </c>
      <c r="S223" s="666">
        <f t="shared" si="63"/>
        <v>0</v>
      </c>
      <c r="T223" s="667"/>
      <c r="U223" s="667"/>
      <c r="AD223" s="799"/>
    </row>
    <row r="224" spans="1:30" s="666" customFormat="1" ht="49.5">
      <c r="A224" s="1049">
        <v>90</v>
      </c>
      <c r="B224" s="1069">
        <v>7000023339</v>
      </c>
      <c r="C224" s="1071">
        <v>10</v>
      </c>
      <c r="D224" s="1071">
        <v>420</v>
      </c>
      <c r="E224" s="1071">
        <v>10</v>
      </c>
      <c r="F224" s="1069" t="s">
        <v>790</v>
      </c>
      <c r="G224" s="1071">
        <v>100004518</v>
      </c>
      <c r="H224" s="1071">
        <v>995433</v>
      </c>
      <c r="I224" s="1158"/>
      <c r="J224" s="1071">
        <v>18</v>
      </c>
      <c r="K224" s="1157"/>
      <c r="L224" s="1069" t="s">
        <v>587</v>
      </c>
      <c r="M224" s="1071" t="s">
        <v>588</v>
      </c>
      <c r="N224" s="1071">
        <v>22503</v>
      </c>
      <c r="O224" s="1144"/>
      <c r="P224" s="1103" t="str">
        <f t="shared" si="64"/>
        <v>Included</v>
      </c>
      <c r="Q224" s="1103">
        <f t="shared" si="65"/>
        <v>0</v>
      </c>
      <c r="R224" s="666">
        <f t="shared" si="66"/>
        <v>0</v>
      </c>
      <c r="S224" s="666">
        <f t="shared" si="63"/>
        <v>0</v>
      </c>
      <c r="T224" s="667"/>
      <c r="U224" s="667"/>
      <c r="AD224" s="799"/>
    </row>
    <row r="225" spans="1:30" s="666" customFormat="1" ht="16.5">
      <c r="A225" s="1049">
        <v>91</v>
      </c>
      <c r="B225" s="1069">
        <v>7000023339</v>
      </c>
      <c r="C225" s="1071">
        <v>10</v>
      </c>
      <c r="D225" s="1071">
        <v>420</v>
      </c>
      <c r="E225" s="1071">
        <v>30</v>
      </c>
      <c r="F225" s="1069" t="s">
        <v>790</v>
      </c>
      <c r="G225" s="1071">
        <v>100001325</v>
      </c>
      <c r="H225" s="1071">
        <v>995454</v>
      </c>
      <c r="I225" s="1158"/>
      <c r="J225" s="1071">
        <v>18</v>
      </c>
      <c r="K225" s="1157"/>
      <c r="L225" s="1069" t="s">
        <v>589</v>
      </c>
      <c r="M225" s="1071" t="s">
        <v>588</v>
      </c>
      <c r="N225" s="1071">
        <v>608</v>
      </c>
      <c r="O225" s="1144"/>
      <c r="P225" s="1103" t="str">
        <f t="shared" si="64"/>
        <v>Included</v>
      </c>
      <c r="Q225" s="1103">
        <f t="shared" si="65"/>
        <v>0</v>
      </c>
      <c r="R225" s="666">
        <f t="shared" si="66"/>
        <v>0</v>
      </c>
      <c r="S225" s="666">
        <f t="shared" si="63"/>
        <v>0</v>
      </c>
      <c r="T225" s="667"/>
      <c r="U225" s="667"/>
      <c r="AD225" s="799"/>
    </row>
    <row r="226" spans="1:30" s="666" customFormat="1" ht="16.5">
      <c r="A226" s="1049">
        <v>92</v>
      </c>
      <c r="B226" s="1069">
        <v>7000023339</v>
      </c>
      <c r="C226" s="1071">
        <v>10</v>
      </c>
      <c r="D226" s="1071">
        <v>420</v>
      </c>
      <c r="E226" s="1071">
        <v>40</v>
      </c>
      <c r="F226" s="1069" t="s">
        <v>790</v>
      </c>
      <c r="G226" s="1071">
        <v>100001326</v>
      </c>
      <c r="H226" s="1071">
        <v>995454</v>
      </c>
      <c r="I226" s="1158"/>
      <c r="J226" s="1071">
        <v>18</v>
      </c>
      <c r="K226" s="1157"/>
      <c r="L226" s="1069" t="s">
        <v>595</v>
      </c>
      <c r="M226" s="1071" t="s">
        <v>588</v>
      </c>
      <c r="N226" s="1071">
        <v>37</v>
      </c>
      <c r="O226" s="1144"/>
      <c r="P226" s="1103" t="str">
        <f t="shared" si="64"/>
        <v>Included</v>
      </c>
      <c r="Q226" s="1103">
        <f t="shared" si="65"/>
        <v>0</v>
      </c>
      <c r="R226" s="666">
        <f t="shared" si="66"/>
        <v>0</v>
      </c>
      <c r="S226" s="666">
        <f t="shared" si="63"/>
        <v>0</v>
      </c>
      <c r="T226" s="667"/>
      <c r="U226" s="667"/>
      <c r="AD226" s="799"/>
    </row>
    <row r="227" spans="1:30" s="666" customFormat="1" ht="49.5">
      <c r="A227" s="1049">
        <v>93</v>
      </c>
      <c r="B227" s="1069">
        <v>7000023339</v>
      </c>
      <c r="C227" s="1071">
        <v>10</v>
      </c>
      <c r="D227" s="1071">
        <v>420</v>
      </c>
      <c r="E227" s="1071">
        <v>50</v>
      </c>
      <c r="F227" s="1069" t="s">
        <v>790</v>
      </c>
      <c r="G227" s="1071">
        <v>100001327</v>
      </c>
      <c r="H227" s="1071">
        <v>995454</v>
      </c>
      <c r="I227" s="1158"/>
      <c r="J227" s="1071">
        <v>18</v>
      </c>
      <c r="K227" s="1157"/>
      <c r="L227" s="1069" t="s">
        <v>596</v>
      </c>
      <c r="M227" s="1071" t="s">
        <v>588</v>
      </c>
      <c r="N227" s="1071">
        <v>3762</v>
      </c>
      <c r="O227" s="1144"/>
      <c r="P227" s="1103" t="str">
        <f t="shared" si="64"/>
        <v>Included</v>
      </c>
      <c r="Q227" s="1103">
        <f t="shared" si="65"/>
        <v>0</v>
      </c>
      <c r="R227" s="666">
        <f t="shared" si="66"/>
        <v>0</v>
      </c>
      <c r="S227" s="666">
        <f t="shared" si="63"/>
        <v>0</v>
      </c>
      <c r="T227" s="667"/>
      <c r="U227" s="667"/>
      <c r="AD227" s="799"/>
    </row>
    <row r="228" spans="1:30" s="666" customFormat="1" ht="16.5">
      <c r="A228" s="1049">
        <v>94</v>
      </c>
      <c r="B228" s="1069">
        <v>7000023339</v>
      </c>
      <c r="C228" s="1071">
        <v>10</v>
      </c>
      <c r="D228" s="1071">
        <v>420</v>
      </c>
      <c r="E228" s="1071">
        <v>60</v>
      </c>
      <c r="F228" s="1069" t="s">
        <v>790</v>
      </c>
      <c r="G228" s="1071">
        <v>100001329</v>
      </c>
      <c r="H228" s="1071">
        <v>995454</v>
      </c>
      <c r="I228" s="1158"/>
      <c r="J228" s="1071">
        <v>18</v>
      </c>
      <c r="K228" s="1157"/>
      <c r="L228" s="1069" t="s">
        <v>590</v>
      </c>
      <c r="M228" s="1071" t="s">
        <v>583</v>
      </c>
      <c r="N228" s="1071">
        <v>444</v>
      </c>
      <c r="O228" s="1144"/>
      <c r="P228" s="1103" t="str">
        <f t="shared" si="64"/>
        <v>Included</v>
      </c>
      <c r="Q228" s="1103">
        <f t="shared" si="65"/>
        <v>0</v>
      </c>
      <c r="R228" s="666">
        <f t="shared" si="66"/>
        <v>0</v>
      </c>
      <c r="S228" s="666">
        <f t="shared" si="63"/>
        <v>0</v>
      </c>
      <c r="T228" s="667"/>
      <c r="U228" s="667"/>
      <c r="AD228" s="799"/>
    </row>
    <row r="229" spans="1:30" s="666" customFormat="1" ht="16.5">
      <c r="A229" s="1049">
        <v>95</v>
      </c>
      <c r="B229" s="1069">
        <v>7000023339</v>
      </c>
      <c r="C229" s="1071">
        <v>10</v>
      </c>
      <c r="D229" s="1071">
        <v>420</v>
      </c>
      <c r="E229" s="1071">
        <v>70</v>
      </c>
      <c r="F229" s="1069" t="s">
        <v>790</v>
      </c>
      <c r="G229" s="1071">
        <v>100001330</v>
      </c>
      <c r="H229" s="1071">
        <v>995428</v>
      </c>
      <c r="I229" s="1158"/>
      <c r="J229" s="1071">
        <v>18</v>
      </c>
      <c r="K229" s="1157"/>
      <c r="L229" s="1069" t="s">
        <v>591</v>
      </c>
      <c r="M229" s="1071" t="s">
        <v>588</v>
      </c>
      <c r="N229" s="1071">
        <v>86</v>
      </c>
      <c r="O229" s="1144"/>
      <c r="P229" s="1103" t="str">
        <f>IF(O229=0, "Included", IF(ISERROR(N229*O229), O229, N229*O229))</f>
        <v>Included</v>
      </c>
      <c r="Q229" s="1103">
        <f>S229</f>
        <v>0</v>
      </c>
      <c r="R229" s="666">
        <f>IF(P229="Included",0,P229)</f>
        <v>0</v>
      </c>
      <c r="S229" s="666">
        <f t="shared" si="63"/>
        <v>0</v>
      </c>
      <c r="T229" s="667"/>
      <c r="U229" s="667"/>
      <c r="AD229" s="799"/>
    </row>
    <row r="230" spans="1:30" s="666" customFormat="1" ht="49.5">
      <c r="A230" s="1049">
        <v>96</v>
      </c>
      <c r="B230" s="1069">
        <v>7000023339</v>
      </c>
      <c r="C230" s="1071">
        <v>10</v>
      </c>
      <c r="D230" s="1071">
        <v>420</v>
      </c>
      <c r="E230" s="1071">
        <v>80</v>
      </c>
      <c r="F230" s="1069" t="s">
        <v>790</v>
      </c>
      <c r="G230" s="1071">
        <v>100001331</v>
      </c>
      <c r="H230" s="1071">
        <v>995455</v>
      </c>
      <c r="I230" s="1158"/>
      <c r="J230" s="1071">
        <v>18</v>
      </c>
      <c r="K230" s="1157"/>
      <c r="L230" s="1069" t="s">
        <v>592</v>
      </c>
      <c r="M230" s="1071" t="s">
        <v>583</v>
      </c>
      <c r="N230" s="1071">
        <v>69</v>
      </c>
      <c r="O230" s="1144"/>
      <c r="P230" s="1103" t="str">
        <f>IF(O230=0, "Included", IF(ISERROR(N230*O230), O230, N230*O230))</f>
        <v>Included</v>
      </c>
      <c r="Q230" s="1103">
        <f>S230</f>
        <v>0</v>
      </c>
      <c r="R230" s="666">
        <f>IF(P230="Included",0,P230)</f>
        <v>0</v>
      </c>
      <c r="S230" s="666">
        <f t="shared" si="63"/>
        <v>0</v>
      </c>
      <c r="T230" s="667"/>
      <c r="U230" s="667"/>
      <c r="AD230" s="799"/>
    </row>
    <row r="231" spans="1:30" s="666" customFormat="1" ht="16.5">
      <c r="A231" s="1049">
        <v>97</v>
      </c>
      <c r="B231" s="1069">
        <v>7000023339</v>
      </c>
      <c r="C231" s="1071">
        <v>10</v>
      </c>
      <c r="D231" s="1071">
        <v>420</v>
      </c>
      <c r="E231" s="1071">
        <v>90</v>
      </c>
      <c r="F231" s="1069" t="s">
        <v>790</v>
      </c>
      <c r="G231" s="1071">
        <v>100001714</v>
      </c>
      <c r="H231" s="1071">
        <v>995428</v>
      </c>
      <c r="I231" s="1158"/>
      <c r="J231" s="1071">
        <v>18</v>
      </c>
      <c r="K231" s="1157"/>
      <c r="L231" s="1069" t="s">
        <v>604</v>
      </c>
      <c r="M231" s="1071" t="s">
        <v>594</v>
      </c>
      <c r="N231" s="1071">
        <v>32000</v>
      </c>
      <c r="O231" s="1144"/>
      <c r="P231" s="1103" t="str">
        <f>IF(O231=0, "Included", IF(ISERROR(N231*O231), O231, N231*O231))</f>
        <v>Included</v>
      </c>
      <c r="Q231" s="1103">
        <f>S231</f>
        <v>0</v>
      </c>
      <c r="R231" s="666">
        <f>IF(P231="Included",0,P231)</f>
        <v>0</v>
      </c>
      <c r="S231" s="666">
        <f t="shared" si="63"/>
        <v>0</v>
      </c>
      <c r="T231" s="667"/>
      <c r="U231" s="667"/>
      <c r="AD231" s="799"/>
    </row>
    <row r="232" spans="1:30" s="666" customFormat="1" ht="16.5">
      <c r="A232" s="1049">
        <v>98</v>
      </c>
      <c r="B232" s="1069">
        <v>7000023339</v>
      </c>
      <c r="C232" s="1071">
        <v>10</v>
      </c>
      <c r="D232" s="1071">
        <v>420</v>
      </c>
      <c r="E232" s="1071">
        <v>100</v>
      </c>
      <c r="F232" s="1069" t="s">
        <v>790</v>
      </c>
      <c r="G232" s="1071">
        <v>100001713</v>
      </c>
      <c r="H232" s="1071">
        <v>995424</v>
      </c>
      <c r="I232" s="1158"/>
      <c r="J232" s="1071">
        <v>18</v>
      </c>
      <c r="K232" s="1157"/>
      <c r="L232" s="1069" t="s">
        <v>593</v>
      </c>
      <c r="M232" s="1071" t="s">
        <v>594</v>
      </c>
      <c r="N232" s="1071">
        <v>32000</v>
      </c>
      <c r="O232" s="1144"/>
      <c r="P232" s="1103" t="str">
        <f t="shared" ref="P232" si="67">IF(O232=0, "Included", IF(ISERROR(N232*O232), O232, N232*O232))</f>
        <v>Included</v>
      </c>
      <c r="Q232" s="1103">
        <f t="shared" ref="Q232" si="68">S232</f>
        <v>0</v>
      </c>
      <c r="R232" s="666">
        <f t="shared" ref="R232" si="69">IF(P232="Included",0,P232)</f>
        <v>0</v>
      </c>
      <c r="S232" s="666">
        <f t="shared" si="63"/>
        <v>0</v>
      </c>
      <c r="T232" s="667"/>
      <c r="U232" s="667"/>
      <c r="AD232" s="799"/>
    </row>
    <row r="233" spans="1:30" s="666" customFormat="1" ht="33">
      <c r="A233" s="1049">
        <v>99</v>
      </c>
      <c r="B233" s="1069">
        <v>7000023339</v>
      </c>
      <c r="C233" s="1071">
        <v>10</v>
      </c>
      <c r="D233" s="1071">
        <v>420</v>
      </c>
      <c r="E233" s="1071">
        <v>110</v>
      </c>
      <c r="F233" s="1069" t="s">
        <v>790</v>
      </c>
      <c r="G233" s="1071">
        <v>100003114</v>
      </c>
      <c r="H233" s="1071">
        <v>995454</v>
      </c>
      <c r="I233" s="1158"/>
      <c r="J233" s="1071">
        <v>18</v>
      </c>
      <c r="K233" s="1157"/>
      <c r="L233" s="1069" t="s">
        <v>597</v>
      </c>
      <c r="M233" s="1071" t="s">
        <v>594</v>
      </c>
      <c r="N233" s="1071">
        <v>1440</v>
      </c>
      <c r="O233" s="1144"/>
      <c r="P233" s="1103" t="str">
        <f>IF(O233=0, "Included", IF(ISERROR(N233*O233), O233, N233*O233))</f>
        <v>Included</v>
      </c>
      <c r="Q233" s="1103">
        <f>S233</f>
        <v>0</v>
      </c>
      <c r="R233" s="666">
        <f>IF(P233="Included",0,P233)</f>
        <v>0</v>
      </c>
      <c r="S233" s="666">
        <f t="shared" ref="S233:S256" si="70">IF(K233="",(R233*J233/100),(R233*K233))</f>
        <v>0</v>
      </c>
      <c r="T233" s="667"/>
      <c r="U233" s="667"/>
      <c r="AD233" s="799"/>
    </row>
    <row r="234" spans="1:30" s="666" customFormat="1" ht="66">
      <c r="A234" s="1049">
        <v>100</v>
      </c>
      <c r="B234" s="1069">
        <v>7000023339</v>
      </c>
      <c r="C234" s="1071">
        <v>10</v>
      </c>
      <c r="D234" s="1071">
        <v>420</v>
      </c>
      <c r="E234" s="1071">
        <v>120</v>
      </c>
      <c r="F234" s="1069" t="s">
        <v>790</v>
      </c>
      <c r="G234" s="1071">
        <v>100008110</v>
      </c>
      <c r="H234" s="1071">
        <v>995421</v>
      </c>
      <c r="I234" s="1158"/>
      <c r="J234" s="1071">
        <v>18</v>
      </c>
      <c r="K234" s="1157"/>
      <c r="L234" s="1069" t="s">
        <v>706</v>
      </c>
      <c r="M234" s="1071" t="s">
        <v>594</v>
      </c>
      <c r="N234" s="1071">
        <v>2250</v>
      </c>
      <c r="O234" s="1144"/>
      <c r="P234" s="1103" t="str">
        <f>IF(O234=0, "Included", IF(ISERROR(N234*O234), O234, N234*O234))</f>
        <v>Included</v>
      </c>
      <c r="Q234" s="1103">
        <f>S234</f>
        <v>0</v>
      </c>
      <c r="R234" s="666">
        <f>IF(P234="Included",0,P234)</f>
        <v>0</v>
      </c>
      <c r="S234" s="666">
        <f t="shared" si="70"/>
        <v>0</v>
      </c>
      <c r="T234" s="667"/>
      <c r="U234" s="667"/>
      <c r="AD234" s="799"/>
    </row>
    <row r="235" spans="1:30" s="666" customFormat="1" ht="49.5">
      <c r="A235" s="1049">
        <v>101</v>
      </c>
      <c r="B235" s="1069">
        <v>7000023339</v>
      </c>
      <c r="C235" s="1071">
        <v>10</v>
      </c>
      <c r="D235" s="1071">
        <v>420</v>
      </c>
      <c r="E235" s="1071">
        <v>130</v>
      </c>
      <c r="F235" s="1069" t="s">
        <v>790</v>
      </c>
      <c r="G235" s="1071">
        <v>100001458</v>
      </c>
      <c r="H235" s="1071">
        <v>995421</v>
      </c>
      <c r="I235" s="1158"/>
      <c r="J235" s="1071">
        <v>18</v>
      </c>
      <c r="K235" s="1157"/>
      <c r="L235" s="1069" t="s">
        <v>743</v>
      </c>
      <c r="M235" s="1071" t="s">
        <v>594</v>
      </c>
      <c r="N235" s="1071">
        <v>401</v>
      </c>
      <c r="O235" s="1144"/>
      <c r="P235" s="1103" t="str">
        <f t="shared" ref="P235:P249" si="71">IF(O235=0, "Included", IF(ISERROR(N235*O235), O235, N235*O235))</f>
        <v>Included</v>
      </c>
      <c r="Q235" s="1103">
        <f t="shared" ref="Q235:Q249" si="72">S235</f>
        <v>0</v>
      </c>
      <c r="R235" s="666">
        <f t="shared" ref="R235:R249" si="73">IF(P235="Included",0,P235)</f>
        <v>0</v>
      </c>
      <c r="S235" s="666">
        <f t="shared" si="70"/>
        <v>0</v>
      </c>
      <c r="T235" s="667"/>
      <c r="U235" s="667"/>
      <c r="AD235" s="799"/>
    </row>
    <row r="236" spans="1:30" s="666" customFormat="1" ht="82.5">
      <c r="A236" s="1049">
        <v>102</v>
      </c>
      <c r="B236" s="1069">
        <v>7000023339</v>
      </c>
      <c r="C236" s="1071">
        <v>10</v>
      </c>
      <c r="D236" s="1071">
        <v>420</v>
      </c>
      <c r="E236" s="1071">
        <v>140</v>
      </c>
      <c r="F236" s="1069" t="s">
        <v>790</v>
      </c>
      <c r="G236" s="1071">
        <v>100008611</v>
      </c>
      <c r="H236" s="1071">
        <v>995477</v>
      </c>
      <c r="I236" s="1158"/>
      <c r="J236" s="1071">
        <v>18</v>
      </c>
      <c r="K236" s="1157"/>
      <c r="L236" s="1069" t="s">
        <v>745</v>
      </c>
      <c r="M236" s="1071" t="s">
        <v>598</v>
      </c>
      <c r="N236" s="1071">
        <v>200</v>
      </c>
      <c r="O236" s="1144"/>
      <c r="P236" s="1103" t="str">
        <f t="shared" si="71"/>
        <v>Included</v>
      </c>
      <c r="Q236" s="1103">
        <f t="shared" si="72"/>
        <v>0</v>
      </c>
      <c r="R236" s="666">
        <f t="shared" si="73"/>
        <v>0</v>
      </c>
      <c r="S236" s="666">
        <f t="shared" si="70"/>
        <v>0</v>
      </c>
      <c r="T236" s="667"/>
      <c r="U236" s="667"/>
      <c r="AD236" s="799"/>
    </row>
    <row r="237" spans="1:30" s="666" customFormat="1" ht="66">
      <c r="A237" s="1049">
        <v>103</v>
      </c>
      <c r="B237" s="1069">
        <v>7000023339</v>
      </c>
      <c r="C237" s="1071">
        <v>10</v>
      </c>
      <c r="D237" s="1071">
        <v>420</v>
      </c>
      <c r="E237" s="1071">
        <v>150</v>
      </c>
      <c r="F237" s="1069" t="s">
        <v>790</v>
      </c>
      <c r="G237" s="1071">
        <v>130000761</v>
      </c>
      <c r="H237" s="1071">
        <v>995428</v>
      </c>
      <c r="I237" s="1158"/>
      <c r="J237" s="1071">
        <v>18</v>
      </c>
      <c r="K237" s="1157"/>
      <c r="L237" s="1069" t="s">
        <v>714</v>
      </c>
      <c r="M237" s="1071" t="s">
        <v>598</v>
      </c>
      <c r="N237" s="1071">
        <v>60</v>
      </c>
      <c r="O237" s="1144"/>
      <c r="P237" s="1103" t="str">
        <f t="shared" si="71"/>
        <v>Included</v>
      </c>
      <c r="Q237" s="1103">
        <f t="shared" si="72"/>
        <v>0</v>
      </c>
      <c r="R237" s="666">
        <f t="shared" si="73"/>
        <v>0</v>
      </c>
      <c r="S237" s="666">
        <f t="shared" si="70"/>
        <v>0</v>
      </c>
      <c r="T237" s="667"/>
      <c r="U237" s="667"/>
      <c r="AD237" s="799"/>
    </row>
    <row r="238" spans="1:30" s="666" customFormat="1" ht="66">
      <c r="A238" s="1049">
        <v>104</v>
      </c>
      <c r="B238" s="1069">
        <v>7000023339</v>
      </c>
      <c r="C238" s="1071">
        <v>10</v>
      </c>
      <c r="D238" s="1071">
        <v>420</v>
      </c>
      <c r="E238" s="1071">
        <v>160</v>
      </c>
      <c r="F238" s="1069" t="s">
        <v>790</v>
      </c>
      <c r="G238" s="1071">
        <v>130000762</v>
      </c>
      <c r="H238" s="1071">
        <v>995428</v>
      </c>
      <c r="I238" s="1158"/>
      <c r="J238" s="1071">
        <v>18</v>
      </c>
      <c r="K238" s="1157"/>
      <c r="L238" s="1069" t="s">
        <v>715</v>
      </c>
      <c r="M238" s="1071" t="s">
        <v>598</v>
      </c>
      <c r="N238" s="1071">
        <v>246</v>
      </c>
      <c r="O238" s="1144"/>
      <c r="P238" s="1103" t="str">
        <f t="shared" si="71"/>
        <v>Included</v>
      </c>
      <c r="Q238" s="1103">
        <f t="shared" si="72"/>
        <v>0</v>
      </c>
      <c r="R238" s="666">
        <f t="shared" si="73"/>
        <v>0</v>
      </c>
      <c r="S238" s="666">
        <f t="shared" ref="S238:S242" si="74">IF(K238="",(R238*J238/100),(R238*K238))</f>
        <v>0</v>
      </c>
      <c r="T238" s="667"/>
      <c r="U238" s="667"/>
      <c r="AD238" s="799"/>
    </row>
    <row r="239" spans="1:30" s="666" customFormat="1" ht="49.5">
      <c r="A239" s="1049">
        <v>105</v>
      </c>
      <c r="B239" s="1069">
        <v>7000023339</v>
      </c>
      <c r="C239" s="1071">
        <v>10</v>
      </c>
      <c r="D239" s="1071">
        <v>420</v>
      </c>
      <c r="E239" s="1071">
        <v>170</v>
      </c>
      <c r="F239" s="1069" t="s">
        <v>790</v>
      </c>
      <c r="G239" s="1071">
        <v>100001735</v>
      </c>
      <c r="H239" s="1071">
        <v>995462</v>
      </c>
      <c r="I239" s="1158"/>
      <c r="J239" s="1071">
        <v>18</v>
      </c>
      <c r="K239" s="1157"/>
      <c r="L239" s="1069" t="s">
        <v>809</v>
      </c>
      <c r="M239" s="1071" t="s">
        <v>598</v>
      </c>
      <c r="N239" s="1071">
        <v>15</v>
      </c>
      <c r="O239" s="1144"/>
      <c r="P239" s="1103" t="str">
        <f t="shared" ref="P239:P242" si="75">IF(O239=0, "Included", IF(ISERROR(N239*O239), O239, N239*O239))</f>
        <v>Included</v>
      </c>
      <c r="Q239" s="1103">
        <f t="shared" ref="Q239:Q242" si="76">S239</f>
        <v>0</v>
      </c>
      <c r="R239" s="666">
        <f t="shared" ref="R239:R242" si="77">IF(P239="Included",0,P239)</f>
        <v>0</v>
      </c>
      <c r="S239" s="666">
        <f t="shared" si="74"/>
        <v>0</v>
      </c>
      <c r="T239" s="667"/>
      <c r="U239" s="667"/>
      <c r="AD239" s="799"/>
    </row>
    <row r="240" spans="1:30" s="666" customFormat="1" ht="49.5">
      <c r="A240" s="1049">
        <v>106</v>
      </c>
      <c r="B240" s="1069">
        <v>7000023339</v>
      </c>
      <c r="C240" s="1071">
        <v>10</v>
      </c>
      <c r="D240" s="1071">
        <v>420</v>
      </c>
      <c r="E240" s="1071">
        <v>180</v>
      </c>
      <c r="F240" s="1069" t="s">
        <v>790</v>
      </c>
      <c r="G240" s="1071">
        <v>100001736</v>
      </c>
      <c r="H240" s="1071">
        <v>995462</v>
      </c>
      <c r="I240" s="1158"/>
      <c r="J240" s="1071">
        <v>18</v>
      </c>
      <c r="K240" s="1157"/>
      <c r="L240" s="1069" t="s">
        <v>810</v>
      </c>
      <c r="M240" s="1071" t="s">
        <v>598</v>
      </c>
      <c r="N240" s="1071">
        <v>15</v>
      </c>
      <c r="O240" s="1144"/>
      <c r="P240" s="1103" t="str">
        <f t="shared" si="75"/>
        <v>Included</v>
      </c>
      <c r="Q240" s="1103">
        <f t="shared" si="76"/>
        <v>0</v>
      </c>
      <c r="R240" s="666">
        <f t="shared" si="77"/>
        <v>0</v>
      </c>
      <c r="S240" s="666">
        <f t="shared" si="74"/>
        <v>0</v>
      </c>
      <c r="T240" s="667"/>
      <c r="U240" s="667"/>
      <c r="AD240" s="799"/>
    </row>
    <row r="241" spans="1:30" s="666" customFormat="1" ht="49.5">
      <c r="A241" s="1049">
        <v>107</v>
      </c>
      <c r="B241" s="1069">
        <v>7000023339</v>
      </c>
      <c r="C241" s="1071">
        <v>10</v>
      </c>
      <c r="D241" s="1071">
        <v>420</v>
      </c>
      <c r="E241" s="1071">
        <v>190</v>
      </c>
      <c r="F241" s="1069" t="s">
        <v>790</v>
      </c>
      <c r="G241" s="1071">
        <v>100001737</v>
      </c>
      <c r="H241" s="1071">
        <v>995462</v>
      </c>
      <c r="I241" s="1158"/>
      <c r="J241" s="1071">
        <v>18</v>
      </c>
      <c r="K241" s="1157"/>
      <c r="L241" s="1069" t="s">
        <v>811</v>
      </c>
      <c r="M241" s="1071" t="s">
        <v>598</v>
      </c>
      <c r="N241" s="1071">
        <v>30</v>
      </c>
      <c r="O241" s="1144"/>
      <c r="P241" s="1103" t="str">
        <f t="shared" si="75"/>
        <v>Included</v>
      </c>
      <c r="Q241" s="1103">
        <f t="shared" si="76"/>
        <v>0</v>
      </c>
      <c r="R241" s="666">
        <f t="shared" si="77"/>
        <v>0</v>
      </c>
      <c r="S241" s="666">
        <f t="shared" si="74"/>
        <v>0</v>
      </c>
      <c r="T241" s="667"/>
      <c r="U241" s="667"/>
      <c r="AD241" s="799"/>
    </row>
    <row r="242" spans="1:30" s="666" customFormat="1" ht="16.5">
      <c r="A242" s="1049">
        <v>108</v>
      </c>
      <c r="B242" s="1069">
        <v>7000023339</v>
      </c>
      <c r="C242" s="1071">
        <v>10</v>
      </c>
      <c r="D242" s="1071">
        <v>420</v>
      </c>
      <c r="E242" s="1071">
        <v>200</v>
      </c>
      <c r="F242" s="1069" t="s">
        <v>790</v>
      </c>
      <c r="G242" s="1071">
        <v>100001409</v>
      </c>
      <c r="H242" s="1071">
        <v>995462</v>
      </c>
      <c r="I242" s="1158"/>
      <c r="J242" s="1071">
        <v>18</v>
      </c>
      <c r="K242" s="1157"/>
      <c r="L242" s="1069" t="s">
        <v>744</v>
      </c>
      <c r="M242" s="1071" t="s">
        <v>570</v>
      </c>
      <c r="N242" s="1071">
        <v>1</v>
      </c>
      <c r="O242" s="1144"/>
      <c r="P242" s="1103" t="str">
        <f t="shared" si="75"/>
        <v>Included</v>
      </c>
      <c r="Q242" s="1103">
        <f t="shared" si="76"/>
        <v>0</v>
      </c>
      <c r="R242" s="666">
        <f t="shared" si="77"/>
        <v>0</v>
      </c>
      <c r="S242" s="666">
        <f t="shared" si="74"/>
        <v>0</v>
      </c>
      <c r="T242" s="667"/>
      <c r="U242" s="667"/>
      <c r="AD242" s="799"/>
    </row>
    <row r="243" spans="1:30" s="666" customFormat="1" ht="49.5">
      <c r="A243" s="1049">
        <v>109</v>
      </c>
      <c r="B243" s="1069">
        <v>7000023339</v>
      </c>
      <c r="C243" s="1071">
        <v>10</v>
      </c>
      <c r="D243" s="1071">
        <v>420</v>
      </c>
      <c r="E243" s="1071">
        <v>210</v>
      </c>
      <c r="F243" s="1069" t="s">
        <v>790</v>
      </c>
      <c r="G243" s="1071">
        <v>100015791</v>
      </c>
      <c r="H243" s="1071">
        <v>995454</v>
      </c>
      <c r="I243" s="1158"/>
      <c r="J243" s="1071">
        <v>18</v>
      </c>
      <c r="K243" s="1157"/>
      <c r="L243" s="1069" t="s">
        <v>707</v>
      </c>
      <c r="M243" s="1071" t="s">
        <v>598</v>
      </c>
      <c r="N243" s="1071">
        <v>720</v>
      </c>
      <c r="O243" s="1144"/>
      <c r="P243" s="1103" t="str">
        <f t="shared" ref="P243" si="78">IF(O243=0, "Included", IF(ISERROR(N243*O243), O243, N243*O243))</f>
        <v>Included</v>
      </c>
      <c r="Q243" s="1103">
        <f t="shared" ref="Q243" si="79">S243</f>
        <v>0</v>
      </c>
      <c r="R243" s="666">
        <f t="shared" ref="R243" si="80">IF(P243="Included",0,P243)</f>
        <v>0</v>
      </c>
      <c r="S243" s="666">
        <f t="shared" si="70"/>
        <v>0</v>
      </c>
      <c r="T243" s="667"/>
      <c r="U243" s="667"/>
      <c r="AD243" s="799"/>
    </row>
    <row r="244" spans="1:30" s="666" customFormat="1" ht="49.5">
      <c r="A244" s="1049">
        <v>110</v>
      </c>
      <c r="B244" s="1069">
        <v>7000023339</v>
      </c>
      <c r="C244" s="1071">
        <v>10</v>
      </c>
      <c r="D244" s="1071">
        <v>420</v>
      </c>
      <c r="E244" s="1071">
        <v>220</v>
      </c>
      <c r="F244" s="1069" t="s">
        <v>790</v>
      </c>
      <c r="G244" s="1071">
        <v>100015792</v>
      </c>
      <c r="H244" s="1071">
        <v>995454</v>
      </c>
      <c r="I244" s="1158"/>
      <c r="J244" s="1071">
        <v>18</v>
      </c>
      <c r="K244" s="1157"/>
      <c r="L244" s="1069" t="s">
        <v>708</v>
      </c>
      <c r="M244" s="1071" t="s">
        <v>598</v>
      </c>
      <c r="N244" s="1071">
        <v>180</v>
      </c>
      <c r="O244" s="1144"/>
      <c r="P244" s="1103" t="str">
        <f t="shared" si="71"/>
        <v>Included</v>
      </c>
      <c r="Q244" s="1103">
        <f t="shared" si="72"/>
        <v>0</v>
      </c>
      <c r="R244" s="666">
        <f t="shared" si="73"/>
        <v>0</v>
      </c>
      <c r="S244" s="666">
        <f t="shared" si="70"/>
        <v>0</v>
      </c>
      <c r="T244" s="667"/>
      <c r="U244" s="667"/>
      <c r="AD244" s="799"/>
    </row>
    <row r="245" spans="1:30" s="666" customFormat="1" ht="49.5">
      <c r="A245" s="1049">
        <v>111</v>
      </c>
      <c r="B245" s="1069">
        <v>7000023339</v>
      </c>
      <c r="C245" s="1071">
        <v>10</v>
      </c>
      <c r="D245" s="1071">
        <v>420</v>
      </c>
      <c r="E245" s="1071">
        <v>230</v>
      </c>
      <c r="F245" s="1069" t="s">
        <v>790</v>
      </c>
      <c r="G245" s="1071">
        <v>100015793</v>
      </c>
      <c r="H245" s="1071">
        <v>995454</v>
      </c>
      <c r="I245" s="1158"/>
      <c r="J245" s="1071">
        <v>18</v>
      </c>
      <c r="K245" s="1157"/>
      <c r="L245" s="1069" t="s">
        <v>709</v>
      </c>
      <c r="M245" s="1071" t="s">
        <v>598</v>
      </c>
      <c r="N245" s="1071">
        <v>180</v>
      </c>
      <c r="O245" s="1144"/>
      <c r="P245" s="1103" t="str">
        <f t="shared" si="71"/>
        <v>Included</v>
      </c>
      <c r="Q245" s="1103">
        <f t="shared" si="72"/>
        <v>0</v>
      </c>
      <c r="R245" s="666">
        <f t="shared" si="73"/>
        <v>0</v>
      </c>
      <c r="S245" s="666">
        <f t="shared" si="70"/>
        <v>0</v>
      </c>
      <c r="T245" s="667"/>
      <c r="U245" s="667"/>
      <c r="AD245" s="799"/>
    </row>
    <row r="246" spans="1:30" s="666" customFormat="1" ht="49.5">
      <c r="A246" s="1049">
        <v>112</v>
      </c>
      <c r="B246" s="1069">
        <v>7000023339</v>
      </c>
      <c r="C246" s="1071">
        <v>10</v>
      </c>
      <c r="D246" s="1071">
        <v>420</v>
      </c>
      <c r="E246" s="1071">
        <v>240</v>
      </c>
      <c r="F246" s="1069" t="s">
        <v>790</v>
      </c>
      <c r="G246" s="1071">
        <v>100015794</v>
      </c>
      <c r="H246" s="1071">
        <v>995454</v>
      </c>
      <c r="I246" s="1158"/>
      <c r="J246" s="1071">
        <v>18</v>
      </c>
      <c r="K246" s="1157"/>
      <c r="L246" s="1069" t="s">
        <v>710</v>
      </c>
      <c r="M246" s="1071" t="s">
        <v>598</v>
      </c>
      <c r="N246" s="1071">
        <v>120</v>
      </c>
      <c r="O246" s="1144"/>
      <c r="P246" s="1103" t="str">
        <f t="shared" si="71"/>
        <v>Included</v>
      </c>
      <c r="Q246" s="1103">
        <f t="shared" si="72"/>
        <v>0</v>
      </c>
      <c r="R246" s="666">
        <f t="shared" si="73"/>
        <v>0</v>
      </c>
      <c r="S246" s="666">
        <f t="shared" si="70"/>
        <v>0</v>
      </c>
      <c r="T246" s="667"/>
      <c r="U246" s="667"/>
      <c r="AD246" s="799"/>
    </row>
    <row r="247" spans="1:30" s="666" customFormat="1" ht="66">
      <c r="A247" s="1049">
        <v>113</v>
      </c>
      <c r="B247" s="1069">
        <v>7000023339</v>
      </c>
      <c r="C247" s="1071">
        <v>10</v>
      </c>
      <c r="D247" s="1071">
        <v>420</v>
      </c>
      <c r="E247" s="1071">
        <v>250</v>
      </c>
      <c r="F247" s="1069" t="s">
        <v>790</v>
      </c>
      <c r="G247" s="1071">
        <v>100003437</v>
      </c>
      <c r="H247" s="1071">
        <v>995454</v>
      </c>
      <c r="I247" s="1158"/>
      <c r="J247" s="1071">
        <v>18</v>
      </c>
      <c r="K247" s="1157"/>
      <c r="L247" s="1069" t="s">
        <v>599</v>
      </c>
      <c r="M247" s="1071" t="s">
        <v>594</v>
      </c>
      <c r="N247" s="1071">
        <v>45</v>
      </c>
      <c r="O247" s="1144"/>
      <c r="P247" s="1103" t="str">
        <f t="shared" si="71"/>
        <v>Included</v>
      </c>
      <c r="Q247" s="1103">
        <f t="shared" si="72"/>
        <v>0</v>
      </c>
      <c r="R247" s="666">
        <f t="shared" si="73"/>
        <v>0</v>
      </c>
      <c r="S247" s="666">
        <f t="shared" si="70"/>
        <v>0</v>
      </c>
      <c r="T247" s="667"/>
      <c r="U247" s="667"/>
      <c r="AD247" s="799"/>
    </row>
    <row r="248" spans="1:30" s="666" customFormat="1" ht="247.5">
      <c r="A248" s="1049">
        <v>114</v>
      </c>
      <c r="B248" s="1069">
        <v>7000023339</v>
      </c>
      <c r="C248" s="1071">
        <v>10</v>
      </c>
      <c r="D248" s="1071">
        <v>420</v>
      </c>
      <c r="E248" s="1071">
        <v>260</v>
      </c>
      <c r="F248" s="1069" t="s">
        <v>790</v>
      </c>
      <c r="G248" s="1071">
        <v>100002911</v>
      </c>
      <c r="H248" s="1071">
        <v>995432</v>
      </c>
      <c r="I248" s="1158"/>
      <c r="J248" s="1071">
        <v>18</v>
      </c>
      <c r="K248" s="1157"/>
      <c r="L248" s="1069" t="s">
        <v>619</v>
      </c>
      <c r="M248" s="1071" t="s">
        <v>588</v>
      </c>
      <c r="N248" s="1071">
        <v>19800</v>
      </c>
      <c r="O248" s="1144"/>
      <c r="P248" s="1103" t="str">
        <f t="shared" si="71"/>
        <v>Included</v>
      </c>
      <c r="Q248" s="1103">
        <f t="shared" si="72"/>
        <v>0</v>
      </c>
      <c r="R248" s="666">
        <f t="shared" si="73"/>
        <v>0</v>
      </c>
      <c r="S248" s="666">
        <f t="shared" si="70"/>
        <v>0</v>
      </c>
      <c r="T248" s="667"/>
      <c r="U248" s="667"/>
      <c r="AD248" s="799"/>
    </row>
    <row r="249" spans="1:30" s="666" customFormat="1" ht="115.5">
      <c r="A249" s="1049">
        <v>115</v>
      </c>
      <c r="B249" s="1069">
        <v>7000023339</v>
      </c>
      <c r="C249" s="1071">
        <v>10</v>
      </c>
      <c r="D249" s="1071">
        <v>420</v>
      </c>
      <c r="E249" s="1071">
        <v>270</v>
      </c>
      <c r="F249" s="1069" t="s">
        <v>790</v>
      </c>
      <c r="G249" s="1071">
        <v>100002583</v>
      </c>
      <c r="H249" s="1071">
        <v>995432</v>
      </c>
      <c r="I249" s="1158"/>
      <c r="J249" s="1071">
        <v>18</v>
      </c>
      <c r="K249" s="1157"/>
      <c r="L249" s="1069" t="s">
        <v>821</v>
      </c>
      <c r="M249" s="1071" t="s">
        <v>588</v>
      </c>
      <c r="N249" s="1071">
        <v>5000</v>
      </c>
      <c r="O249" s="1144"/>
      <c r="P249" s="1103" t="str">
        <f t="shared" si="71"/>
        <v>Included</v>
      </c>
      <c r="Q249" s="1103">
        <f t="shared" si="72"/>
        <v>0</v>
      </c>
      <c r="R249" s="666">
        <f t="shared" si="73"/>
        <v>0</v>
      </c>
      <c r="S249" s="666">
        <f t="shared" si="70"/>
        <v>0</v>
      </c>
      <c r="T249" s="667"/>
      <c r="U249" s="667"/>
      <c r="AD249" s="799"/>
    </row>
    <row r="250" spans="1:30" s="666" customFormat="1" ht="33">
      <c r="A250" s="1049">
        <v>116</v>
      </c>
      <c r="B250" s="1069">
        <v>7000023339</v>
      </c>
      <c r="C250" s="1071">
        <v>10</v>
      </c>
      <c r="D250" s="1071">
        <v>420</v>
      </c>
      <c r="E250" s="1071">
        <v>280</v>
      </c>
      <c r="F250" s="1069" t="s">
        <v>790</v>
      </c>
      <c r="G250" s="1071">
        <v>100001478</v>
      </c>
      <c r="H250" s="1071">
        <v>995454</v>
      </c>
      <c r="I250" s="1158"/>
      <c r="J250" s="1071">
        <v>18</v>
      </c>
      <c r="K250" s="1157"/>
      <c r="L250" s="1069" t="s">
        <v>711</v>
      </c>
      <c r="M250" s="1071" t="s">
        <v>598</v>
      </c>
      <c r="N250" s="1071">
        <v>100</v>
      </c>
      <c r="O250" s="1144"/>
      <c r="P250" s="1103" t="str">
        <f>IF(O250=0, "Included", IF(ISERROR(N250*O250), O250, N250*O250))</f>
        <v>Included</v>
      </c>
      <c r="Q250" s="1103">
        <f>S250</f>
        <v>0</v>
      </c>
      <c r="R250" s="666">
        <f>IF(P250="Included",0,P250)</f>
        <v>0</v>
      </c>
      <c r="S250" s="666">
        <f t="shared" si="70"/>
        <v>0</v>
      </c>
      <c r="T250" s="667"/>
      <c r="U250" s="667"/>
      <c r="AD250" s="799"/>
    </row>
    <row r="251" spans="1:30" s="666" customFormat="1" ht="33">
      <c r="A251" s="1049">
        <v>117</v>
      </c>
      <c r="B251" s="1069">
        <v>7000023339</v>
      </c>
      <c r="C251" s="1071">
        <v>10</v>
      </c>
      <c r="D251" s="1071">
        <v>420</v>
      </c>
      <c r="E251" s="1071">
        <v>290</v>
      </c>
      <c r="F251" s="1069" t="s">
        <v>790</v>
      </c>
      <c r="G251" s="1071">
        <v>100001479</v>
      </c>
      <c r="H251" s="1071">
        <v>995454</v>
      </c>
      <c r="I251" s="1158"/>
      <c r="J251" s="1071">
        <v>18</v>
      </c>
      <c r="K251" s="1157"/>
      <c r="L251" s="1069" t="s">
        <v>712</v>
      </c>
      <c r="M251" s="1071" t="s">
        <v>598</v>
      </c>
      <c r="N251" s="1071">
        <v>250</v>
      </c>
      <c r="O251" s="1144"/>
      <c r="P251" s="1103" t="str">
        <f>IF(O251=0, "Included", IF(ISERROR(N251*O251), O251, N251*O251))</f>
        <v>Included</v>
      </c>
      <c r="Q251" s="1103">
        <f>S251</f>
        <v>0</v>
      </c>
      <c r="R251" s="666">
        <f>IF(P251="Included",0,P251)</f>
        <v>0</v>
      </c>
      <c r="S251" s="666">
        <f t="shared" si="70"/>
        <v>0</v>
      </c>
      <c r="T251" s="667"/>
      <c r="U251" s="667"/>
      <c r="AD251" s="799"/>
    </row>
    <row r="252" spans="1:30" s="666" customFormat="1" ht="33">
      <c r="A252" s="1049">
        <v>118</v>
      </c>
      <c r="B252" s="1069">
        <v>7000023339</v>
      </c>
      <c r="C252" s="1071">
        <v>10</v>
      </c>
      <c r="D252" s="1071">
        <v>420</v>
      </c>
      <c r="E252" s="1071">
        <v>300</v>
      </c>
      <c r="F252" s="1069" t="s">
        <v>790</v>
      </c>
      <c r="G252" s="1071">
        <v>100001480</v>
      </c>
      <c r="H252" s="1071">
        <v>995454</v>
      </c>
      <c r="I252" s="1158"/>
      <c r="J252" s="1071">
        <v>18</v>
      </c>
      <c r="K252" s="1157"/>
      <c r="L252" s="1069" t="s">
        <v>713</v>
      </c>
      <c r="M252" s="1071" t="s">
        <v>598</v>
      </c>
      <c r="N252" s="1071">
        <v>100</v>
      </c>
      <c r="O252" s="1144"/>
      <c r="P252" s="1103" t="str">
        <f>IF(O252=0, "Included", IF(ISERROR(N252*O252), O252, N252*O252))</f>
        <v>Included</v>
      </c>
      <c r="Q252" s="1103">
        <f>S252</f>
        <v>0</v>
      </c>
      <c r="R252" s="666">
        <f>IF(P252="Included",0,P252)</f>
        <v>0</v>
      </c>
      <c r="S252" s="666">
        <f t="shared" si="70"/>
        <v>0</v>
      </c>
      <c r="T252" s="667"/>
      <c r="U252" s="667"/>
      <c r="AD252" s="799"/>
    </row>
    <row r="253" spans="1:30" s="666" customFormat="1" ht="66">
      <c r="A253" s="1049">
        <v>119</v>
      </c>
      <c r="B253" s="1069">
        <v>7000023340</v>
      </c>
      <c r="C253" s="1071">
        <v>10</v>
      </c>
      <c r="D253" s="1071">
        <v>430</v>
      </c>
      <c r="E253" s="1071">
        <v>10</v>
      </c>
      <c r="F253" s="1069" t="s">
        <v>756</v>
      </c>
      <c r="G253" s="1071">
        <v>100001210</v>
      </c>
      <c r="H253" s="1071">
        <v>995455</v>
      </c>
      <c r="I253" s="1158"/>
      <c r="J253" s="1071">
        <v>18</v>
      </c>
      <c r="K253" s="1157"/>
      <c r="L253" s="1069" t="s">
        <v>601</v>
      </c>
      <c r="M253" s="1071" t="s">
        <v>583</v>
      </c>
      <c r="N253" s="1071">
        <v>439</v>
      </c>
      <c r="O253" s="1144"/>
      <c r="P253" s="1103" t="str">
        <f t="shared" ref="P253:P256" si="81">IF(O253=0, "Included", IF(ISERROR(N253*O253), O253, N253*O253))</f>
        <v>Included</v>
      </c>
      <c r="Q253" s="1103">
        <f t="shared" ref="Q253:Q256" si="82">S253</f>
        <v>0</v>
      </c>
      <c r="R253" s="666">
        <f t="shared" ref="R253:R256" si="83">IF(P253="Included",0,P253)</f>
        <v>0</v>
      </c>
      <c r="S253" s="666">
        <f t="shared" si="70"/>
        <v>0</v>
      </c>
      <c r="T253" s="667"/>
      <c r="U253" s="667"/>
      <c r="AD253" s="799"/>
    </row>
    <row r="254" spans="1:30" s="666" customFormat="1" ht="82.5">
      <c r="A254" s="1049">
        <v>120</v>
      </c>
      <c r="B254" s="1069">
        <v>7000023340</v>
      </c>
      <c r="C254" s="1071">
        <v>10</v>
      </c>
      <c r="D254" s="1071">
        <v>430</v>
      </c>
      <c r="E254" s="1071">
        <v>20</v>
      </c>
      <c r="F254" s="1069" t="s">
        <v>756</v>
      </c>
      <c r="G254" s="1071">
        <v>100001209</v>
      </c>
      <c r="H254" s="1071">
        <v>995455</v>
      </c>
      <c r="I254" s="1158"/>
      <c r="J254" s="1071">
        <v>18</v>
      </c>
      <c r="K254" s="1157"/>
      <c r="L254" s="1069" t="s">
        <v>716</v>
      </c>
      <c r="M254" s="1071" t="s">
        <v>583</v>
      </c>
      <c r="N254" s="1071">
        <v>161</v>
      </c>
      <c r="O254" s="1144"/>
      <c r="P254" s="1103" t="str">
        <f t="shared" si="81"/>
        <v>Included</v>
      </c>
      <c r="Q254" s="1103">
        <f t="shared" si="82"/>
        <v>0</v>
      </c>
      <c r="R254" s="666">
        <f t="shared" si="83"/>
        <v>0</v>
      </c>
      <c r="S254" s="666">
        <f t="shared" si="70"/>
        <v>0</v>
      </c>
      <c r="T254" s="667"/>
      <c r="U254" s="667"/>
      <c r="AD254" s="799"/>
    </row>
    <row r="255" spans="1:30" s="666" customFormat="1" ht="33">
      <c r="A255" s="1049">
        <v>121</v>
      </c>
      <c r="B255" s="1069">
        <v>7000023340</v>
      </c>
      <c r="C255" s="1071">
        <v>10</v>
      </c>
      <c r="D255" s="1071">
        <v>430</v>
      </c>
      <c r="E255" s="1071">
        <v>30</v>
      </c>
      <c r="F255" s="1069" t="s">
        <v>756</v>
      </c>
      <c r="G255" s="1071">
        <v>100001680</v>
      </c>
      <c r="H255" s="1071">
        <v>995455</v>
      </c>
      <c r="I255" s="1158"/>
      <c r="J255" s="1071">
        <v>18</v>
      </c>
      <c r="K255" s="1157"/>
      <c r="L255" s="1069" t="s">
        <v>602</v>
      </c>
      <c r="M255" s="1071" t="s">
        <v>583</v>
      </c>
      <c r="N255" s="1071">
        <v>22</v>
      </c>
      <c r="O255" s="1144"/>
      <c r="P255" s="1103" t="str">
        <f t="shared" si="81"/>
        <v>Included</v>
      </c>
      <c r="Q255" s="1103">
        <f t="shared" si="82"/>
        <v>0</v>
      </c>
      <c r="R255" s="666">
        <f t="shared" si="83"/>
        <v>0</v>
      </c>
      <c r="S255" s="666">
        <f t="shared" si="70"/>
        <v>0</v>
      </c>
      <c r="T255" s="667"/>
      <c r="U255" s="667"/>
      <c r="AD255" s="799"/>
    </row>
    <row r="256" spans="1:30" s="666" customFormat="1" ht="33">
      <c r="A256" s="1049">
        <v>122</v>
      </c>
      <c r="B256" s="1069">
        <v>7000023340</v>
      </c>
      <c r="C256" s="1071">
        <v>10</v>
      </c>
      <c r="D256" s="1071">
        <v>430</v>
      </c>
      <c r="E256" s="1071">
        <v>40</v>
      </c>
      <c r="F256" s="1069" t="s">
        <v>756</v>
      </c>
      <c r="G256" s="1071">
        <v>100001681</v>
      </c>
      <c r="H256" s="1071">
        <v>995455</v>
      </c>
      <c r="I256" s="1158"/>
      <c r="J256" s="1071">
        <v>18</v>
      </c>
      <c r="K256" s="1157"/>
      <c r="L256" s="1069" t="s">
        <v>603</v>
      </c>
      <c r="M256" s="1071" t="s">
        <v>583</v>
      </c>
      <c r="N256" s="1071">
        <v>30</v>
      </c>
      <c r="O256" s="1144"/>
      <c r="P256" s="1103" t="str">
        <f t="shared" si="81"/>
        <v>Included</v>
      </c>
      <c r="Q256" s="1103">
        <f t="shared" si="82"/>
        <v>0</v>
      </c>
      <c r="R256" s="666">
        <f t="shared" si="83"/>
        <v>0</v>
      </c>
      <c r="S256" s="666">
        <f t="shared" si="70"/>
        <v>0</v>
      </c>
      <c r="T256" s="667"/>
      <c r="U256" s="667"/>
      <c r="AD256" s="799"/>
    </row>
    <row r="257" spans="1:54" s="666" customFormat="1">
      <c r="A257" s="1295"/>
      <c r="B257" s="1296"/>
      <c r="C257" s="1296"/>
      <c r="D257" s="1296"/>
      <c r="E257" s="1296"/>
      <c r="F257" s="1296"/>
      <c r="G257" s="1296"/>
      <c r="H257" s="1296"/>
      <c r="I257" s="1296"/>
      <c r="J257" s="1296"/>
      <c r="K257" s="1296"/>
      <c r="L257" s="1296"/>
      <c r="M257" s="1296"/>
      <c r="N257" s="1296"/>
      <c r="O257" s="1296"/>
      <c r="P257" s="1296"/>
      <c r="Q257" s="1297"/>
      <c r="R257" s="667"/>
      <c r="S257" s="667"/>
      <c r="T257" s="667"/>
      <c r="U257" s="667"/>
      <c r="AD257" s="799"/>
    </row>
    <row r="258" spans="1:54" ht="25.5" customHeight="1">
      <c r="A258" s="1291"/>
      <c r="B258" s="1292"/>
      <c r="C258" s="1292"/>
      <c r="D258" s="1292"/>
      <c r="E258" s="1292"/>
      <c r="F258" s="1292"/>
      <c r="G258" s="1292"/>
      <c r="H258" s="1292"/>
      <c r="I258" s="1292"/>
      <c r="J258" s="1292"/>
      <c r="K258" s="1293"/>
      <c r="L258" s="791" t="s">
        <v>610</v>
      </c>
      <c r="M258" s="792"/>
      <c r="N258" s="793"/>
      <c r="O258" s="794"/>
      <c r="P258" s="1104">
        <f>SUM(P20:P257)</f>
        <v>0</v>
      </c>
      <c r="Q258" s="1105"/>
      <c r="S258" s="854">
        <f>SUM(S20:S256)</f>
        <v>0</v>
      </c>
      <c r="T258" s="688"/>
      <c r="U258" s="688"/>
      <c r="V258" s="688"/>
      <c r="W258" s="688"/>
      <c r="X258" s="688"/>
      <c r="Y258" s="688"/>
      <c r="Z258" s="688"/>
      <c r="AA258" s="688"/>
      <c r="AB258" s="688"/>
      <c r="AC258" s="688"/>
      <c r="AD258" s="688"/>
      <c r="AE258" s="688"/>
      <c r="AF258" s="688"/>
      <c r="AG258" s="688"/>
      <c r="AH258" s="688"/>
      <c r="AI258" s="688"/>
      <c r="AJ258" s="688"/>
      <c r="AK258" s="688"/>
      <c r="AL258" s="688"/>
      <c r="AM258" s="688"/>
      <c r="AN258" s="688"/>
      <c r="AO258" s="688"/>
      <c r="AP258" s="688"/>
      <c r="AQ258" s="688"/>
      <c r="AR258" s="688"/>
      <c r="AS258" s="688"/>
      <c r="AT258" s="688"/>
      <c r="AU258" s="688"/>
      <c r="AV258" s="688"/>
      <c r="AW258" s="688"/>
      <c r="AX258" s="688"/>
      <c r="AY258" s="688"/>
      <c r="AZ258" s="688"/>
      <c r="BA258" s="688"/>
      <c r="BB258" s="688"/>
    </row>
    <row r="259" spans="1:54" ht="15.6" hidden="1" customHeight="1">
      <c r="A259" s="843"/>
      <c r="B259" s="844"/>
      <c r="C259" s="844"/>
      <c r="D259" s="844"/>
      <c r="E259" s="844"/>
      <c r="F259" s="844"/>
      <c r="G259" s="844"/>
      <c r="H259" s="845"/>
      <c r="I259" s="846"/>
      <c r="J259" s="844"/>
      <c r="K259" s="844"/>
      <c r="L259" s="1308" t="s">
        <v>505</v>
      </c>
      <c r="M259" s="1309"/>
      <c r="N259" s="1309"/>
      <c r="O259" s="1310"/>
      <c r="P259" s="1104"/>
      <c r="Q259" s="1104">
        <f>SUM(Q20:Q256)</f>
        <v>0</v>
      </c>
      <c r="T259" s="688"/>
      <c r="U259" s="688"/>
      <c r="V259" s="688"/>
      <c r="W259" s="688"/>
      <c r="X259" s="688"/>
      <c r="Y259" s="688"/>
      <c r="Z259" s="688"/>
      <c r="AA259" s="688"/>
      <c r="AB259" s="688"/>
      <c r="AC259" s="688"/>
      <c r="AD259" s="688"/>
      <c r="AE259" s="688"/>
      <c r="AF259" s="688"/>
      <c r="AG259" s="688"/>
      <c r="AH259" s="688"/>
      <c r="AI259" s="688"/>
      <c r="AJ259" s="688"/>
      <c r="AK259" s="688"/>
      <c r="AL259" s="688"/>
      <c r="AM259" s="688"/>
      <c r="AN259" s="688"/>
      <c r="AO259" s="688"/>
      <c r="AP259" s="688"/>
      <c r="AQ259" s="688"/>
      <c r="AR259" s="688"/>
      <c r="AS259" s="688"/>
      <c r="AT259" s="688"/>
      <c r="AU259" s="688"/>
      <c r="AV259" s="688"/>
      <c r="AW259" s="688"/>
      <c r="AX259" s="688"/>
      <c r="AY259" s="688"/>
      <c r="AZ259" s="688"/>
      <c r="BA259" s="688"/>
      <c r="BB259" s="688"/>
    </row>
    <row r="260" spans="1:54" ht="32.25" customHeight="1">
      <c r="A260" s="810"/>
      <c r="B260" s="671"/>
      <c r="C260" s="1115"/>
      <c r="D260" s="1115"/>
      <c r="E260" s="1115"/>
      <c r="F260" s="671"/>
      <c r="G260" s="1115"/>
      <c r="H260" s="1300"/>
      <c r="I260" s="1300"/>
      <c r="J260" s="1300"/>
      <c r="K260" s="1300"/>
      <c r="L260" s="1300"/>
      <c r="M260" s="1300"/>
      <c r="N260" s="676"/>
      <c r="O260" s="726"/>
      <c r="P260" s="1106"/>
      <c r="T260" s="688"/>
      <c r="U260" s="688"/>
      <c r="V260" s="688"/>
      <c r="W260" s="688"/>
      <c r="X260" s="688"/>
      <c r="Y260" s="688"/>
      <c r="Z260" s="688"/>
      <c r="AA260" s="688"/>
      <c r="AB260" s="688"/>
      <c r="AC260" s="688"/>
      <c r="AD260" s="688"/>
      <c r="AE260" s="688"/>
      <c r="AF260" s="688"/>
      <c r="AG260" s="688"/>
      <c r="AH260" s="688"/>
      <c r="AI260" s="688"/>
      <c r="AJ260" s="688"/>
      <c r="AK260" s="688"/>
      <c r="AL260" s="688"/>
      <c r="AM260" s="688"/>
      <c r="AN260" s="688"/>
      <c r="AO260" s="688"/>
      <c r="AP260" s="688"/>
      <c r="AQ260" s="688"/>
      <c r="AR260" s="688"/>
      <c r="AS260" s="688"/>
      <c r="AT260" s="688"/>
      <c r="AU260" s="688"/>
      <c r="AV260" s="688"/>
      <c r="AW260" s="688"/>
      <c r="AX260" s="688"/>
      <c r="AY260" s="688"/>
      <c r="AZ260" s="688"/>
      <c r="BA260" s="688"/>
      <c r="BB260" s="688"/>
    </row>
    <row r="261" spans="1:54" ht="54" customHeight="1">
      <c r="A261" s="811" t="s">
        <v>484</v>
      </c>
      <c r="B261" s="1306" t="s">
        <v>485</v>
      </c>
      <c r="C261" s="1306"/>
      <c r="D261" s="1306"/>
      <c r="E261" s="1306"/>
      <c r="F261" s="1306"/>
      <c r="G261" s="1306"/>
      <c r="H261" s="1306"/>
      <c r="I261" s="1306"/>
      <c r="J261" s="1306"/>
      <c r="K261" s="1306"/>
      <c r="L261" s="1306"/>
      <c r="M261" s="1100"/>
      <c r="N261" s="1100"/>
      <c r="O261" s="748"/>
      <c r="P261" s="1100"/>
      <c r="Q261" s="1100"/>
      <c r="T261" s="688"/>
      <c r="U261" s="688"/>
      <c r="V261" s="688"/>
      <c r="W261" s="688"/>
      <c r="X261" s="688"/>
      <c r="Y261" s="688"/>
      <c r="Z261" s="688"/>
      <c r="AA261" s="688"/>
      <c r="AB261" s="688"/>
      <c r="AC261" s="688"/>
      <c r="AD261" s="688"/>
      <c r="AE261" s="688"/>
      <c r="AF261" s="688"/>
      <c r="AG261" s="688"/>
      <c r="AH261" s="688"/>
      <c r="AI261" s="688"/>
      <c r="AJ261" s="688"/>
      <c r="AK261" s="688"/>
      <c r="AL261" s="688"/>
      <c r="AM261" s="688"/>
      <c r="AN261" s="688"/>
      <c r="AO261" s="688"/>
      <c r="AP261" s="688"/>
      <c r="AQ261" s="688"/>
      <c r="AR261" s="688"/>
      <c r="AS261" s="688"/>
      <c r="AT261" s="688"/>
      <c r="AU261" s="688"/>
      <c r="AV261" s="688"/>
      <c r="AW261" s="688"/>
      <c r="AX261" s="688"/>
      <c r="AY261" s="688"/>
      <c r="AZ261" s="688"/>
      <c r="BA261" s="688"/>
      <c r="BB261" s="688"/>
    </row>
    <row r="262" spans="1:54" ht="21" customHeight="1">
      <c r="A262" s="1298" t="s">
        <v>402</v>
      </c>
      <c r="B262" s="1298"/>
      <c r="C262" s="1298"/>
      <c r="D262" s="1301" t="str">
        <f>'Sch-1'!B254</f>
        <v>--</v>
      </c>
      <c r="E262" s="1301"/>
      <c r="F262" s="679"/>
      <c r="G262" s="679"/>
      <c r="I262" s="697"/>
      <c r="J262" s="679"/>
      <c r="K262" s="679"/>
      <c r="M262" s="725"/>
      <c r="N262" s="725"/>
      <c r="O262" s="726"/>
      <c r="P262" s="1107"/>
      <c r="T262" s="688"/>
      <c r="U262" s="688"/>
      <c r="V262" s="688"/>
      <c r="W262" s="688"/>
      <c r="X262" s="688"/>
      <c r="Y262" s="688"/>
      <c r="Z262" s="688"/>
      <c r="AA262" s="688"/>
      <c r="AB262" s="688"/>
      <c r="AC262" s="688"/>
      <c r="AD262" s="688"/>
      <c r="AE262" s="688"/>
      <c r="AF262" s="688"/>
      <c r="AG262" s="688"/>
      <c r="AH262" s="688"/>
      <c r="AI262" s="688"/>
      <c r="AJ262" s="688"/>
      <c r="AK262" s="688"/>
      <c r="AL262" s="688"/>
      <c r="AM262" s="688"/>
      <c r="AN262" s="688"/>
      <c r="AO262" s="688"/>
      <c r="AP262" s="688"/>
      <c r="AQ262" s="688"/>
      <c r="AR262" s="688"/>
      <c r="AS262" s="688"/>
      <c r="AT262" s="688"/>
      <c r="AU262" s="688"/>
      <c r="AV262" s="688"/>
      <c r="AW262" s="688"/>
      <c r="AX262" s="688"/>
      <c r="AY262" s="688"/>
      <c r="AZ262" s="688"/>
      <c r="BA262" s="688"/>
      <c r="BB262" s="688"/>
    </row>
    <row r="263" spans="1:54" ht="16.5">
      <c r="A263" s="1298" t="s">
        <v>403</v>
      </c>
      <c r="B263" s="1298"/>
      <c r="C263" s="1298"/>
      <c r="D263" s="1302" t="str">
        <f>'Sch-1'!B255</f>
        <v/>
      </c>
      <c r="E263" s="1302"/>
      <c r="F263" s="679"/>
      <c r="G263" s="679"/>
      <c r="I263" s="697"/>
      <c r="J263" s="679"/>
      <c r="K263" s="679"/>
      <c r="M263" s="1289" t="s">
        <v>404</v>
      </c>
      <c r="N263" s="1289"/>
      <c r="O263" s="699" t="str">
        <f>'Sch-1'!M255</f>
        <v/>
      </c>
      <c r="P263" s="1107"/>
      <c r="AN263" s="688"/>
      <c r="AO263" s="688"/>
      <c r="AP263" s="688"/>
      <c r="AQ263" s="688"/>
      <c r="AR263" s="688"/>
      <c r="AS263" s="688"/>
      <c r="AT263" s="688"/>
      <c r="AU263" s="688"/>
      <c r="AV263" s="688"/>
      <c r="AW263" s="688"/>
      <c r="AX263" s="688"/>
      <c r="AY263" s="688"/>
      <c r="AZ263" s="688"/>
      <c r="BA263" s="688"/>
      <c r="BB263" s="688"/>
    </row>
    <row r="264" spans="1:54" ht="16.5">
      <c r="A264" s="813"/>
      <c r="B264" s="668"/>
      <c r="C264" s="668"/>
      <c r="D264" s="668"/>
      <c r="E264" s="668"/>
      <c r="F264" s="668"/>
      <c r="G264" s="668"/>
      <c r="H264" s="758"/>
      <c r="I264" s="691"/>
      <c r="J264" s="668"/>
      <c r="K264" s="668"/>
      <c r="L264" s="700"/>
      <c r="M264" s="1289" t="s">
        <v>405</v>
      </c>
      <c r="N264" s="1289"/>
      <c r="O264" s="699" t="str">
        <f>'Sch-1'!M256</f>
        <v/>
      </c>
      <c r="P264" s="691"/>
      <c r="AN264" s="688"/>
      <c r="AO264" s="688"/>
      <c r="AP264" s="688"/>
      <c r="AQ264" s="688"/>
      <c r="AR264" s="688"/>
      <c r="AS264" s="688"/>
      <c r="AT264" s="688"/>
      <c r="AU264" s="688"/>
      <c r="AV264" s="688"/>
      <c r="AW264" s="688"/>
      <c r="AX264" s="688"/>
      <c r="AY264" s="688"/>
      <c r="AZ264" s="688"/>
      <c r="BA264" s="688"/>
      <c r="BB264" s="688"/>
    </row>
    <row r="265" spans="1:54" ht="16.5">
      <c r="A265" s="812"/>
      <c r="B265" s="679"/>
      <c r="C265" s="679"/>
      <c r="D265" s="679"/>
      <c r="E265" s="679"/>
      <c r="F265" s="679"/>
      <c r="G265" s="679"/>
      <c r="H265" s="759"/>
      <c r="I265" s="697"/>
      <c r="J265" s="679"/>
      <c r="K265" s="679"/>
      <c r="L265" s="701"/>
      <c r="M265" s="698"/>
      <c r="N265" s="697"/>
      <c r="O265" s="688"/>
      <c r="P265" s="676"/>
      <c r="AN265" s="688"/>
      <c r="AO265" s="688"/>
      <c r="AP265" s="688"/>
      <c r="AQ265" s="688"/>
      <c r="AR265" s="688"/>
      <c r="AS265" s="688"/>
      <c r="AT265" s="688"/>
      <c r="AU265" s="688"/>
      <c r="AV265" s="688"/>
      <c r="AW265" s="688"/>
      <c r="AX265" s="688"/>
      <c r="AY265" s="688"/>
      <c r="AZ265" s="688"/>
      <c r="BA265" s="688"/>
      <c r="BB265" s="688"/>
    </row>
    <row r="266" spans="1:54">
      <c r="AN266" s="688"/>
      <c r="AO266" s="688"/>
      <c r="AP266" s="688"/>
      <c r="AQ266" s="688"/>
      <c r="AR266" s="688"/>
      <c r="AS266" s="688"/>
      <c r="AT266" s="688"/>
      <c r="AU266" s="688"/>
      <c r="AV266" s="688"/>
      <c r="AW266" s="688"/>
      <c r="AX266" s="688"/>
      <c r="AY266" s="688"/>
      <c r="AZ266" s="688"/>
      <c r="BA266" s="688"/>
      <c r="BB266" s="688"/>
    </row>
    <row r="278" spans="1:54" s="696" customFormat="1" ht="16.5">
      <c r="A278" s="814"/>
      <c r="B278" s="727"/>
      <c r="C278" s="727"/>
      <c r="D278" s="727"/>
      <c r="E278" s="727"/>
      <c r="F278" s="727"/>
      <c r="G278" s="727"/>
      <c r="H278" s="760"/>
      <c r="I278" s="751"/>
      <c r="J278" s="727"/>
      <c r="K278" s="727"/>
      <c r="L278" s="728"/>
      <c r="M278" s="729"/>
      <c r="N278" s="730"/>
      <c r="O278" s="731"/>
      <c r="P278" s="1108"/>
      <c r="Q278" s="1109"/>
      <c r="AL278" s="732"/>
      <c r="AM278" s="732"/>
    </row>
    <row r="279" spans="1:54" s="696" customFormat="1" ht="16.5">
      <c r="A279" s="814"/>
      <c r="B279" s="727"/>
      <c r="C279" s="727"/>
      <c r="D279" s="727"/>
      <c r="E279" s="727"/>
      <c r="F279" s="727"/>
      <c r="G279" s="727"/>
      <c r="H279" s="760"/>
      <c r="I279" s="751"/>
      <c r="J279" s="727"/>
      <c r="K279" s="727"/>
      <c r="L279" s="728"/>
      <c r="M279" s="729"/>
      <c r="N279" s="730"/>
      <c r="O279" s="731"/>
      <c r="P279" s="1108"/>
      <c r="Q279" s="1109"/>
      <c r="AL279" s="733"/>
      <c r="AM279" s="734"/>
    </row>
    <row r="280" spans="1:54" s="696" customFormat="1" ht="16.5">
      <c r="A280" s="814"/>
      <c r="B280" s="727"/>
      <c r="C280" s="727"/>
      <c r="D280" s="727"/>
      <c r="E280" s="727"/>
      <c r="F280" s="727"/>
      <c r="G280" s="727"/>
      <c r="H280" s="760"/>
      <c r="I280" s="751"/>
      <c r="J280" s="727"/>
      <c r="K280" s="727"/>
      <c r="L280" s="728"/>
      <c r="M280" s="729"/>
      <c r="N280" s="730"/>
      <c r="O280" s="731"/>
      <c r="P280" s="1108"/>
      <c r="Q280" s="1109"/>
      <c r="AM280" s="735"/>
    </row>
    <row r="281" spans="1:54" s="696" customFormat="1">
      <c r="A281" s="815"/>
      <c r="B281" s="736"/>
      <c r="C281" s="736"/>
      <c r="D281" s="736"/>
      <c r="E281" s="736"/>
      <c r="F281" s="736"/>
      <c r="G281" s="736"/>
      <c r="H281" s="761"/>
      <c r="I281" s="738"/>
      <c r="J281" s="736"/>
      <c r="K281" s="736"/>
      <c r="L281" s="737"/>
      <c r="M281" s="738"/>
      <c r="N281" s="738"/>
      <c r="O281" s="733"/>
      <c r="P281" s="1110"/>
      <c r="Q281" s="1109"/>
    </row>
    <row r="282" spans="1:54" ht="16.5">
      <c r="A282" s="815"/>
      <c r="B282" s="736"/>
      <c r="C282" s="736"/>
      <c r="D282" s="736"/>
      <c r="E282" s="736"/>
      <c r="F282" s="736"/>
      <c r="G282" s="736"/>
      <c r="H282" s="761"/>
      <c r="I282" s="738"/>
      <c r="J282" s="736"/>
      <c r="K282" s="736"/>
      <c r="L282" s="739"/>
      <c r="M282" s="738"/>
      <c r="N282" s="738"/>
      <c r="O282" s="733"/>
      <c r="P282" s="1110"/>
      <c r="AN282" s="688"/>
      <c r="AO282" s="688"/>
      <c r="AP282" s="688"/>
      <c r="AQ282" s="688"/>
      <c r="AR282" s="688"/>
      <c r="AS282" s="688"/>
      <c r="AT282" s="688"/>
      <c r="AU282" s="688"/>
      <c r="AV282" s="688"/>
      <c r="AW282" s="688"/>
      <c r="AX282" s="688"/>
      <c r="AY282" s="688"/>
      <c r="AZ282" s="688"/>
      <c r="BA282" s="688"/>
      <c r="BB282" s="688"/>
    </row>
    <row r="283" spans="1:54">
      <c r="A283" s="816"/>
      <c r="B283" s="740"/>
      <c r="C283" s="740"/>
      <c r="D283" s="740"/>
      <c r="E283" s="740"/>
      <c r="F283" s="740"/>
      <c r="G283" s="740"/>
      <c r="H283" s="762"/>
      <c r="I283" s="702"/>
      <c r="J283" s="740"/>
      <c r="K283" s="740"/>
      <c r="L283" s="703"/>
      <c r="M283" s="702"/>
      <c r="N283" s="702"/>
      <c r="O283" s="704"/>
      <c r="P283" s="702"/>
      <c r="AN283" s="688"/>
      <c r="AO283" s="688"/>
      <c r="AP283" s="688"/>
      <c r="AQ283" s="688"/>
      <c r="AR283" s="688"/>
      <c r="AS283" s="688"/>
      <c r="AT283" s="688"/>
      <c r="AU283" s="688"/>
      <c r="AV283" s="688"/>
      <c r="AW283" s="688"/>
      <c r="AX283" s="688"/>
      <c r="AY283" s="688"/>
      <c r="AZ283" s="688"/>
      <c r="BA283" s="688"/>
      <c r="BB283" s="688"/>
    </row>
    <row r="284" spans="1:54">
      <c r="A284" s="816"/>
      <c r="B284" s="740"/>
      <c r="C284" s="740"/>
      <c r="D284" s="740"/>
      <c r="E284" s="740"/>
      <c r="F284" s="740"/>
      <c r="G284" s="740"/>
      <c r="H284" s="762"/>
      <c r="I284" s="702"/>
      <c r="J284" s="740"/>
      <c r="K284" s="740"/>
      <c r="L284" s="703"/>
      <c r="M284" s="702"/>
      <c r="N284" s="702"/>
      <c r="O284" s="704"/>
      <c r="P284" s="702"/>
      <c r="AN284" s="688"/>
      <c r="AO284" s="688"/>
      <c r="AP284" s="688"/>
      <c r="AQ284" s="688"/>
      <c r="AR284" s="688"/>
      <c r="AS284" s="688"/>
      <c r="AT284" s="688"/>
      <c r="AU284" s="688"/>
      <c r="AV284" s="688"/>
      <c r="AW284" s="688"/>
      <c r="AX284" s="688"/>
      <c r="AY284" s="688"/>
      <c r="AZ284" s="688"/>
      <c r="BA284" s="688"/>
      <c r="BB284" s="688"/>
    </row>
    <row r="285" spans="1:54" ht="16.5">
      <c r="A285" s="817"/>
      <c r="B285" s="741"/>
      <c r="C285" s="741"/>
      <c r="D285" s="741"/>
      <c r="E285" s="741"/>
      <c r="F285" s="741"/>
      <c r="G285" s="741"/>
      <c r="H285" s="763"/>
      <c r="I285" s="743"/>
      <c r="J285" s="741"/>
      <c r="K285" s="741"/>
      <c r="L285" s="742"/>
      <c r="M285" s="743"/>
      <c r="N285" s="743"/>
      <c r="O285" s="744"/>
      <c r="P285" s="743"/>
      <c r="AN285" s="688"/>
      <c r="AO285" s="688"/>
      <c r="AP285" s="688"/>
      <c r="AQ285" s="688"/>
      <c r="AR285" s="688"/>
      <c r="AS285" s="688"/>
      <c r="AT285" s="688"/>
      <c r="AU285" s="688"/>
      <c r="AV285" s="688"/>
      <c r="AW285" s="688"/>
      <c r="AX285" s="688"/>
      <c r="AY285" s="688"/>
      <c r="AZ285" s="688"/>
      <c r="BA285" s="688"/>
      <c r="BB285" s="688"/>
    </row>
    <row r="286" spans="1:54">
      <c r="A286" s="816"/>
      <c r="B286" s="740"/>
      <c r="C286" s="740"/>
      <c r="D286" s="740"/>
      <c r="E286" s="740"/>
      <c r="F286" s="740"/>
      <c r="G286" s="740"/>
      <c r="H286" s="762"/>
      <c r="I286" s="702"/>
      <c r="J286" s="740"/>
      <c r="K286" s="740"/>
      <c r="L286" s="703"/>
      <c r="M286" s="702"/>
      <c r="N286" s="702"/>
      <c r="O286" s="704"/>
      <c r="P286" s="702"/>
      <c r="AN286" s="688"/>
      <c r="AO286" s="688"/>
      <c r="AP286" s="688"/>
      <c r="AQ286" s="688"/>
      <c r="AR286" s="688"/>
      <c r="AS286" s="688"/>
      <c r="AT286" s="688"/>
      <c r="AU286" s="688"/>
      <c r="AV286" s="688"/>
      <c r="AW286" s="688"/>
      <c r="AX286" s="688"/>
      <c r="AY286" s="688"/>
      <c r="AZ286" s="688"/>
      <c r="BA286" s="688"/>
      <c r="BB286" s="688"/>
    </row>
    <row r="287" spans="1:54">
      <c r="A287" s="816"/>
      <c r="B287" s="740"/>
      <c r="C287" s="740"/>
      <c r="D287" s="740"/>
      <c r="E287" s="740"/>
      <c r="F287" s="740"/>
      <c r="G287" s="740"/>
      <c r="H287" s="762"/>
      <c r="I287" s="702"/>
      <c r="J287" s="740"/>
      <c r="K287" s="740"/>
      <c r="L287" s="703"/>
      <c r="M287" s="702"/>
      <c r="N287" s="702"/>
      <c r="O287" s="704"/>
      <c r="P287" s="702"/>
      <c r="AN287" s="688"/>
      <c r="AO287" s="688"/>
      <c r="AP287" s="688"/>
      <c r="AQ287" s="688"/>
      <c r="AR287" s="688"/>
      <c r="AS287" s="688"/>
      <c r="AT287" s="688"/>
      <c r="AU287" s="688"/>
      <c r="AV287" s="688"/>
      <c r="AW287" s="688"/>
      <c r="AX287" s="688"/>
      <c r="AY287" s="688"/>
      <c r="AZ287" s="688"/>
      <c r="BA287" s="688"/>
      <c r="BB287" s="688"/>
    </row>
  </sheetData>
  <sheetProtection algorithmName="SHA-512" hashValue="oi9ljDowfiGxPYO4/sa8nfDV5ItqWdrU92lQVH6B8S/Gw9hXyOTROzRKhvwUjprfkhTK/aPaZy+a0rwL2E9S+g==" saltValue="AqUHWkU6u8y11W5oQ4xksg==" spinCount="100000" sheet="1" formatColumns="0" formatRows="0" selectLockedCells="1"/>
  <customSheetViews>
    <customSheetView guid="{B79CB868-E256-4BC8-93B8-32C16DA3E61B}"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1"/>
      <headerFooter alignWithMargins="0">
        <oddFooter>&amp;R&amp;"Book Antiqua,Bold"&amp;10Schedule-3/ Page &amp;P of &amp;N</oddFooter>
      </headerFooter>
    </customSheetView>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2"/>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3"/>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5"/>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6"/>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7"/>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8"/>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1"/>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5"/>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7"/>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8"/>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21"/>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22"/>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23"/>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2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25"/>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26"/>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27"/>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8"/>
      <headerFooter alignWithMargins="0">
        <oddFooter>&amp;R&amp;"Book Antiqua,Bold"&amp;10Schedule-3/ Page &amp;P of &amp;N</oddFooter>
      </headerFooter>
    </customSheetView>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29"/>
      <headerFooter alignWithMargins="0">
        <oddFooter>&amp;R&amp;"Book Antiqua,Bold"&amp;10Schedule-3/ Page &amp;P of &amp;N</oddFooter>
      </headerFooter>
    </customSheetView>
  </customSheetViews>
  <mergeCells count="21">
    <mergeCell ref="A3:Q3"/>
    <mergeCell ref="B261:L261"/>
    <mergeCell ref="A4:Q4"/>
    <mergeCell ref="M8:P8"/>
    <mergeCell ref="L259:O259"/>
    <mergeCell ref="M7:P7"/>
    <mergeCell ref="M9:P9"/>
    <mergeCell ref="AO13:AP13"/>
    <mergeCell ref="AL13:AM13"/>
    <mergeCell ref="H260:M260"/>
    <mergeCell ref="D262:E262"/>
    <mergeCell ref="D263:E263"/>
    <mergeCell ref="B18:L18"/>
    <mergeCell ref="M264:N264"/>
    <mergeCell ref="M263:N263"/>
    <mergeCell ref="N15:P15"/>
    <mergeCell ref="A258:K258"/>
    <mergeCell ref="M11:P11"/>
    <mergeCell ref="A257:Q257"/>
    <mergeCell ref="A262:C262"/>
    <mergeCell ref="A263:C263"/>
  </mergeCells>
  <phoneticPr fontId="2" type="noConversion"/>
  <conditionalFormatting sqref="O258 O260:O261 O20:O133 K70:K133 I70:I133 O135:O256 K135:K256 I135:I256">
    <cfRule type="expression" dxfId="43" priority="2857" stopIfTrue="1">
      <formula>H20&gt;0</formula>
    </cfRule>
  </conditionalFormatting>
  <conditionalFormatting sqref="O262">
    <cfRule type="expression" dxfId="42" priority="2657" stopIfTrue="1">
      <formula>N262&gt;0</formula>
    </cfRule>
  </conditionalFormatting>
  <conditionalFormatting sqref="K20:K133 K135:K256">
    <cfRule type="expression" dxfId="41" priority="2094" stopIfTrue="1">
      <formula>H20&gt;0</formula>
    </cfRule>
  </conditionalFormatting>
  <conditionalFormatting sqref="K20:K69">
    <cfRule type="cellIs" dxfId="40" priority="2093" stopIfTrue="1" operator="equal">
      <formula>"a"</formula>
    </cfRule>
  </conditionalFormatting>
  <conditionalFormatting sqref="K20:K69">
    <cfRule type="expression" dxfId="39" priority="2092" stopIfTrue="1">
      <formula>J20&gt;0</formula>
    </cfRule>
  </conditionalFormatting>
  <conditionalFormatting sqref="I20:I69">
    <cfRule type="expression" dxfId="38" priority="2091" stopIfTrue="1">
      <formula>H20&gt;0</formula>
    </cfRule>
  </conditionalFormatting>
  <conditionalFormatting sqref="K135:K256">
    <cfRule type="cellIs" dxfId="37" priority="322" stopIfTrue="1" operator="equal">
      <formula>"a"</formula>
    </cfRule>
  </conditionalFormatting>
  <conditionalFormatting sqref="K70:K133">
    <cfRule type="cellIs" dxfId="36" priority="3" stopIfTrue="1" operator="equal">
      <formula>"a"</formula>
    </cfRule>
  </conditionalFormatting>
  <dataValidations count="5">
    <dataValidation type="decimal" operator="greaterThan" allowBlank="1" showInputMessage="1" showErrorMessage="1" error="Enter only Numeric Value greater than zero or leave the cell blank !" sqref="O19" xr:uid="{00000000-0002-0000-0800-000000000000}">
      <formula1>0</formula1>
    </dataValidation>
    <dataValidation operator="greaterThan" allowBlank="1" showInputMessage="1" showErrorMessage="1" error="Enter only Numeric Value greater than zero or leave the cell blank !" sqref="K262:K65570 K1:K2 K259:K260 K5:K17" xr:uid="{00000000-0002-0000-0800-000001000000}"/>
    <dataValidation type="whole" operator="greaterThan" allowBlank="1" showInputMessage="1" showErrorMessage="1" error="Enter only Numeric Value greater than zero or leave the cell blank !" sqref="O20:O256" xr:uid="{00000000-0002-0000-0800-000002000000}">
      <formula1>0</formula1>
    </dataValidation>
    <dataValidation type="list" operator="greaterThan" allowBlank="1" showInputMessage="1" showErrorMessage="1" sqref="K20:K256" xr:uid="{00000000-0002-0000-0800-000003000000}">
      <formula1>"0%,5%,12%,18%,28%"</formula1>
    </dataValidation>
    <dataValidation type="whole" operator="greaterThan" allowBlank="1" showInputMessage="1" showErrorMessage="1" sqref="I20:I256" xr:uid="{00000000-0002-0000-0800-000004000000}">
      <formula1>1</formula1>
    </dataValidation>
  </dataValidations>
  <printOptions horizontalCentered="1"/>
  <pageMargins left="0.25" right="0.25" top="0.5" bottom="0.25" header="0.05" footer="0.05"/>
  <pageSetup paperSize="9" scale="58" fitToHeight="0" orientation="landscape" r:id="rId30"/>
  <headerFooter alignWithMargins="0">
    <oddFooter>&amp;R&amp;"Book Antiqua,Bold"&amp;10Schedule-3/ Page &amp;P of &amp;N</oddFooter>
  </headerFooter>
  <colBreaks count="2" manualBreakCount="2">
    <brk id="11" max="1048575" man="1"/>
    <brk id="16" max="1048575" man="1"/>
  </colBreaks>
  <drawing r:id="rId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Rohit Dalakoti {रोहित डालाकोटी}</cp:lastModifiedBy>
  <cp:lastPrinted>2023-05-22T10:59:32Z</cp:lastPrinted>
  <dcterms:created xsi:type="dcterms:W3CDTF">2001-07-26T10:23:15Z</dcterms:created>
  <dcterms:modified xsi:type="dcterms:W3CDTF">2023-05-23T09:18:31Z</dcterms:modified>
</cp:coreProperties>
</file>